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2.xml" ContentType="application/vnd.ms-excel.controlproperties+xml"/>
  <Override PartName="/xl/drawings/drawing5.xml" ContentType="application/vnd.openxmlformats-officedocument.drawing+xml"/>
  <Override PartName="/xl/ctrlProps/ctrlProp3.xml" ContentType="application/vnd.ms-excel.controlproperties+xml"/>
  <Override PartName="/xl/drawings/drawing6.xml" ContentType="application/vnd.openxmlformats-officedocument.drawing+xml"/>
  <Override PartName="/xl/ctrlProps/ctrlProp4.xml" ContentType="application/vnd.ms-excel.controlproperties+xml"/>
  <Override PartName="/xl/drawings/drawing7.xml" ContentType="application/vnd.openxmlformats-officedocument.drawing+xml"/>
  <Override PartName="/xl/ctrlProps/ctrlProp5.xml" ContentType="application/vnd.ms-excel.controlproperties+xml"/>
  <Override PartName="/xl/drawings/drawing8.xml" ContentType="application/vnd.openxmlformats-officedocument.drawing+xml"/>
  <Override PartName="/xl/ctrlProps/ctrlProp6.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DieseArbeitsmappe"/>
  <mc:AlternateContent xmlns:mc="http://schemas.openxmlformats.org/markup-compatibility/2006">
    <mc:Choice Requires="x15">
      <x15ac:absPath xmlns:x15ac="http://schemas.microsoft.com/office/spreadsheetml/2010/11/ac" url="C:\Users\Slobodanka.Tesic\Downloads\"/>
    </mc:Choice>
  </mc:AlternateContent>
  <xr:revisionPtr revIDLastSave="0" documentId="8_{43BFB075-EF4C-4CA1-9AE5-6725E79B0B3E}" xr6:coauthVersionLast="47" xr6:coauthVersionMax="47" xr10:uidLastSave="{00000000-0000-0000-0000-000000000000}"/>
  <workbookProtection workbookAlgorithmName="SHA-512" workbookHashValue="8y31jHOz2MruHEjhEEIh4VZvFtv1hDA+p+hbir/FCNICbRWAGhtjfDzdrEroACp7QMVpWRy7qvQAyd8ze2NTqw==" workbookSaltValue="Gu4GG7Rym283goQn3PPjUw==" workbookSpinCount="100000" lockStructure="1"/>
  <bookViews>
    <workbookView xWindow="-110" yWindow="-110" windowWidth="19420" windowHeight="10300" tabRatio="937" firstSheet="1" activeTab="1" xr2:uid="{920914A9-344A-4216-B4AD-2F9E0CFF74B2}"/>
  </bookViews>
  <sheets>
    <sheet name="Basis_Preisliste" sheetId="3" state="hidden" r:id="rId1"/>
    <sheet name="Schletter Price list 2025" sheetId="6" r:id="rId2"/>
    <sheet name="Bill of materials" sheetId="23" r:id="rId3"/>
    <sheet name="Article Master Data" sheetId="12" r:id="rId4"/>
    <sheet name="GA List" sheetId="11" state="hidden" r:id="rId5"/>
    <sheet name="GA List FR" sheetId="17" state="hidden" r:id="rId6"/>
    <sheet name="GA List NL" sheetId="18" state="hidden" r:id="rId7"/>
    <sheet name="GA List IT" sheetId="19" state="hidden" r:id="rId8"/>
    <sheet name="Language Articles" sheetId="7" state="hidden" r:id="rId9"/>
    <sheet name="Language Portfolio" sheetId="8" state="hidden" r:id="rId10"/>
    <sheet name="Language Layout" sheetId="9" state="hidden" r:id="rId11"/>
    <sheet name="Query Daten" sheetId="26" state="hidden" r:id="rId12"/>
    <sheet name="MLGN" sheetId="14" state="hidden" r:id="rId13"/>
    <sheet name="Daten" sheetId="10" state="hidden" r:id="rId14"/>
  </sheets>
  <definedNames>
    <definedName name="__xlcn.LinkedTable_TAB.1_KNOP1" localSheetId="3" hidden="1">#REF!</definedName>
    <definedName name="__xlcn.LinkedTable_TAB.1_KNOP1" localSheetId="8" hidden="1">#REF!</definedName>
    <definedName name="__xlcn.LinkedTable_TAB.1_KNOP1" localSheetId="10" hidden="1">#REF!</definedName>
    <definedName name="__xlcn.LinkedTable_TAB.1_KNOP1" localSheetId="9" hidden="1">#REF!</definedName>
    <definedName name="__xlcn.LinkedTable_TAB.1_KNOP1" localSheetId="11" hidden="1">#REF!</definedName>
    <definedName name="__xlcn.LinkedTable_TAB.1_KNOP1" hidden="1">#REF!</definedName>
    <definedName name="__xlcn.LinkedTable_TAB.2_A3041" localSheetId="3" hidden="1">#REF!</definedName>
    <definedName name="__xlcn.LinkedTable_TAB.2_A3041" localSheetId="8" hidden="1">#REF!</definedName>
    <definedName name="__xlcn.LinkedTable_TAB.2_A3041" localSheetId="10" hidden="1">#REF!</definedName>
    <definedName name="__xlcn.LinkedTable_TAB.2_A3041" localSheetId="9" hidden="1">#REF!</definedName>
    <definedName name="__xlcn.LinkedTable_TAB.2_A3041" hidden="1">#REF!</definedName>
    <definedName name="_AnzahlBeschlagssatz">Daten!$Y$2</definedName>
    <definedName name="_AnzahlEndkappen">Daten!$T$40</definedName>
    <definedName name="_AnzahlHaken">Daten!$F$45</definedName>
    <definedName name="_AnzahlModulträger">Daten!$R$64</definedName>
    <definedName name="_AnzahlSIHaken">Daten!$F$68</definedName>
    <definedName name="_AnzahlUnterlegblech">Daten!$R$61</definedName>
    <definedName name="_AnzahlWindsafe">Daten!$BI$151</definedName>
    <definedName name="_AnzahlZuschnittKreuzschiene">Daten!$AE$163</definedName>
    <definedName name="_Auskragung_m">Daten!$R$62</definedName>
    <definedName name="_BallastierungAuswahl">Daten!$R$76</definedName>
    <definedName name="_BefestigungAuswahl">Daten!$N$1</definedName>
    <definedName name="_BF0">Daten!$Y$39</definedName>
    <definedName name="_BF1">Daten!$Y$40</definedName>
    <definedName name="_BF2">Daten!$Y$41</definedName>
    <definedName name="_BF3">Daten!$Y$42</definedName>
    <definedName name="_canUseSlatePlan">Daten!$H$130</definedName>
    <definedName name="_CompactVarioStuetze">Daten!$Y$28</definedName>
    <definedName name="_DHTypAuswahl">Daten!$S$164</definedName>
    <definedName name="_DiagonalAuswahl">Daten!$AB$84</definedName>
    <definedName name="_DiagonalVersteifung">Daten!$AB$90</definedName>
    <definedName name="_DuebelschelleName">Daten!$G$165</definedName>
    <definedName name="_xlnm._FilterDatabase" localSheetId="3" hidden="1">'Article Master Data'!#REF!</definedName>
    <definedName name="_xlnm._FilterDatabase" localSheetId="0" hidden="1">Basis_Preisliste!$B$7:$M$366</definedName>
    <definedName name="_xlnm._FilterDatabase" localSheetId="4" hidden="1">'GA List'!$B$5:$H$78</definedName>
    <definedName name="_xlnm._FilterDatabase" localSheetId="5" hidden="1">'GA List FR'!$B$5:$H$5</definedName>
    <definedName name="_xlnm._FilterDatabase" localSheetId="7" hidden="1">'GA List IT'!$B$5:$H$5</definedName>
    <definedName name="_xlnm._FilterDatabase" localSheetId="6" hidden="1">'GA List NL'!$B$5:$H$5</definedName>
    <definedName name="_xlnm._FilterDatabase" localSheetId="8" hidden="1">'Language Articles'!$A$2:$R$406</definedName>
    <definedName name="_xlnm._FilterDatabase" localSheetId="10" hidden="1">'Language Layout'!$A$2:$J$2</definedName>
    <definedName name="_xlnm._FilterDatabase" localSheetId="9" hidden="1">'Language Portfolio'!$A$2:$R$417</definedName>
    <definedName name="_xlnm._FilterDatabase" localSheetId="12" hidden="1">MLGN!$A$1:$J$335</definedName>
    <definedName name="_xlnm._FilterDatabase" localSheetId="11" hidden="1">'Query Daten'!$A$1:$AL$236</definedName>
    <definedName name="_xlnm._FilterDatabase" localSheetId="1" hidden="1">'Schletter Price list 2025'!$B$6:$J$351</definedName>
    <definedName name="_FlachdachChecked">Daten!$AE$16</definedName>
    <definedName name="_GrosseStuetzenErlaubt">Daten!$J$39</definedName>
    <definedName name="_HakenGewaehlt">Daten!$F$44</definedName>
    <definedName name="_HakenRapid">Daten!$F$65</definedName>
    <definedName name="_HolzschraubeGewaehlt">Daten!$H$94</definedName>
    <definedName name="_Iso07Checked">Daten!$R$36</definedName>
    <definedName name="_IsoTopDicke">Daten!$AN$13:$AN$16</definedName>
    <definedName name="_IsoTopDurchmesser">Daten!$AM$2:$AM$5</definedName>
    <definedName name="_IsoTopErlaubt">Daten!$AO$10</definedName>
    <definedName name="_IsoTopFundament">Daten!$AJ$10</definedName>
    <definedName name="_IsotopIndex">Daten!$AJ$4</definedName>
    <definedName name="_IsoTopLaengeOben">Daten!$AN$5</definedName>
    <definedName name="_IsoTopLaengeUnten">Daten!$AO$5</definedName>
    <definedName name="_IsoTopMitLasche">Daten!$AJ$6</definedName>
    <definedName name="_IsoTopOhneLasche">Daten!$AJ$7</definedName>
    <definedName name="_IsoTopTrennplatte">Daten!$AJ$9</definedName>
    <definedName name="_IsoTopUnterteil">Daten!$AJ$8</definedName>
    <definedName name="_IsoTopWahlOben">Daten!$AN$2</definedName>
    <definedName name="_IsoTopWahlUnten">Daten!$AO$2</definedName>
    <definedName name="_KabelclipChecked">Daten!$R$37</definedName>
    <definedName name="_KlemmeIO">Daten!$R$12</definedName>
    <definedName name="_KlemmenDicke">Daten!$AX$93</definedName>
    <definedName name="_KlemmenDickeRapid">Daten!$AX$94</definedName>
    <definedName name="_Klicktop_Rapid">Daten!$B$48</definedName>
    <definedName name="_KlipOk">Daten!$B$34</definedName>
    <definedName name="_LinearCalc">Daten!$T$26</definedName>
    <definedName name="_LinearChecked">Daten!$R$26</definedName>
    <definedName name="_ListeRunden" localSheetId="3">INDIRECT([0]!_RundenAuswahlbereich)</definedName>
    <definedName name="_ListeRunden" localSheetId="2">INDIRECT('Bill of materials'!_RundenAuswahlbereich)</definedName>
    <definedName name="_ListeRunden" localSheetId="13">INDIRECT(_RundenAuswahlbereich)</definedName>
    <definedName name="_ListeRunden">INDIRECT(_RundenAuswahlbereich)</definedName>
    <definedName name="_MehrreihigChecked">Daten!$N$85</definedName>
    <definedName name="_RundenAuswahlbereich" localSheetId="2">#REF!</definedName>
    <definedName name="_RundenAuswahlbereich">Daten!$Q$147</definedName>
    <definedName name="_SchraubeIso07">Daten!$F$94</definedName>
    <definedName name="_SchwarzErlaubt">Daten!$AE$13</definedName>
    <definedName name="_ShownDiscount">Daten!$C$27</definedName>
    <definedName name="_SicherheitshakenChecked">Daten!$R$25</definedName>
    <definedName name="_SlatePlan">Daten!$L$1</definedName>
    <definedName name="_SolRack">Daten!$U$73</definedName>
    <definedName name="_SolTubErlaubt">Daten!$U$75</definedName>
    <definedName name="_sprache_">Daten!$AE$37</definedName>
    <definedName name="_StraengeLinienförmig">Daten!$R$63</definedName>
    <definedName name="_StuetzeFassade">Daten!$AR$27</definedName>
    <definedName name="_StuetzeGruendach">Daten!$AR$26</definedName>
    <definedName name="_StuetzenAuswahl">Daten!$J$47</definedName>
    <definedName name="_StuetzenGesamt">Daten!$R$33</definedName>
    <definedName name="_StuetzenProReihe">Daten!$BF$146</definedName>
    <definedName name="_useKlickTop">Daten!$B$49</definedName>
    <definedName name="_UseKralle">Daten!$Y$27</definedName>
    <definedName name="_UseSolTub">Daten!$AK$75</definedName>
    <definedName name="_UseSolTub2">Daten!$AP$77</definedName>
    <definedName name="_useSolTub3">Daten!$AM$75</definedName>
    <definedName name="_useSolTub4">Daten!$AQ$77</definedName>
    <definedName name="_useSolTub5">Daten!$AP$78</definedName>
    <definedName name="_useSolTub6">Daten!$AQ$78</definedName>
    <definedName name="_VaStuetzeErlaubt">Daten!$J$41</definedName>
    <definedName name="_Verschattung">Daten!$B$112</definedName>
    <definedName name="_Windsafe160">Daten!$BC$144</definedName>
    <definedName name="_Windsafe250">Daten!$BD$144</definedName>
    <definedName name="_Windsafe500">Daten!$BE$144</definedName>
    <definedName name="_WindsafeSpalte">Daten!$BD$153</definedName>
    <definedName name="_xlcn.LinkedTable_TAB.1_KNOP1" localSheetId="3" hidden="1">#REF!</definedName>
    <definedName name="_xlcn.LinkedTable_TAB.2_A3041" localSheetId="3" hidden="1">#REF!</definedName>
    <definedName name="_ZuschnittAnzahlKreuzschiene4m">Daten!$AD$162</definedName>
    <definedName name="_ZuschnittAnzahlKreuzschiene6m">Daten!$AC$162</definedName>
    <definedName name="_ZuschnittAuswahl">Daten!$Q$137</definedName>
    <definedName name="_ZuschnittLaenge">Daten!$R$110</definedName>
    <definedName name="_ZuschnittWahl">Daten!$S$138</definedName>
    <definedName name="AluTileList" localSheetId="2">#REF!</definedName>
    <definedName name="AluTileList">Daten!$AE$65</definedName>
    <definedName name="BallastFaktor">Daten!$S$76</definedName>
    <definedName name="BildFixZ" localSheetId="3">INDIRECT(FixZBild)</definedName>
    <definedName name="BildFixZ" localSheetId="2">INDIRECT(FixZBild)</definedName>
    <definedName name="BildFixZ" localSheetId="13">INDIRECT(FixZBild)</definedName>
    <definedName name="BildFixZ" localSheetId="4">INDIRECT(FixZBild)</definedName>
    <definedName name="BildFixZ" localSheetId="5">INDIRECT(FixZBild)</definedName>
    <definedName name="BildFixZ" localSheetId="7">INDIRECT(FixZBild)</definedName>
    <definedName name="BildFixZ" localSheetId="6">INDIRECT(FixZBild)</definedName>
    <definedName name="BildFixZ" localSheetId="9">INDIRECT(FixZBild)</definedName>
    <definedName name="BildFixZ" localSheetId="11">INDIRECT(FixZBild)</definedName>
    <definedName name="BildFixZ">INDIRECT(FixZBild)</definedName>
    <definedName name="BildFixZ1">INDIRECT(FixZBild)</definedName>
    <definedName name="BildFlagge" localSheetId="3">INDIRECT([0]!FlaggeAktuell)</definedName>
    <definedName name="BildFlagge" localSheetId="2">INDIRECT('Bill of materials'!FlaggeAktuell)</definedName>
    <definedName name="BildFlagge" localSheetId="13">INDIRECT(FlaggeAktuell)</definedName>
    <definedName name="BildFlagge">INDIRECT(FlaggeAktuell)</definedName>
    <definedName name="BildKlemme" localSheetId="3">INDIRECT([0]!KlemmeAktuell)</definedName>
    <definedName name="BildKlemme" localSheetId="2">INDIRECT('Bill of materials'!KlemmeAktuell)</definedName>
    <definedName name="BildKlemme" localSheetId="13">INDIRECT(KlemmeAktuell)</definedName>
    <definedName name="BildKlemme">INDIRECT(KlemmeAktuell)</definedName>
    <definedName name="BildLogo" localSheetId="3">INDIRECT([0]!LogoAktuell)</definedName>
    <definedName name="BildLogo" localSheetId="2">INDIRECT('Bill of materials'!LogoAktuell)</definedName>
    <definedName name="BildLogo" localSheetId="13">INDIRECT(LogoAktuell)</definedName>
    <definedName name="BildLogo">INDIRECT(LogoAktuell)</definedName>
    <definedName name="BildProfil" localSheetId="3">INDIRECT([0]!ProfilAktuell)</definedName>
    <definedName name="BildProfil" localSheetId="2">INDIRECT('Bill of materials'!ProfilAktuell)</definedName>
    <definedName name="BildProfil" localSheetId="13">INDIRECT(ProfilAktuell)</definedName>
    <definedName name="BildProfil">INDIRECT(ProfilAktuell)</definedName>
    <definedName name="BildSystem" localSheetId="3">INDIRECT([0]!SystemAktuell)</definedName>
    <definedName name="BildSystem" localSheetId="2">INDIRECT('Bill of materials'!SystemAktuell)</definedName>
    <definedName name="BildSystem" localSheetId="13">INDIRECT(SystemAktuell)</definedName>
    <definedName name="BildSystem">INDIRECT(SystemAktuell)</definedName>
    <definedName name="BlackLineCalc">Daten!$AE$50</definedName>
    <definedName name="bStuetze">Daten!$R$34</definedName>
    <definedName name="CompactVarioGruenDach">Daten!$X$10</definedName>
    <definedName name="CompactVarioRunden">Daten!$N$47</definedName>
    <definedName name="Dachhaken_Calc">Daten!$F$51</definedName>
    <definedName name="Dachhaken_oder_Sonderb_gesetzt">Daten!$AE$4</definedName>
    <definedName name="DachhakenListe" localSheetId="3">INDIRECT([0]!DHList)</definedName>
    <definedName name="DachhakenListe" localSheetId="2">INDIRECT('Bill of materials'!DHList)</definedName>
    <definedName name="DachhakenListe" localSheetId="13">INDIRECT(DHList)</definedName>
    <definedName name="DachhakenListe">INDIRECT(DHList)</definedName>
    <definedName name="DHAuswahl">Daten!$B$2</definedName>
    <definedName name="DHList" localSheetId="2">#REF!</definedName>
    <definedName name="DHList">Daten!$AE$63</definedName>
    <definedName name="DHStart">Daten!$E$2</definedName>
    <definedName name="DN_2_5">Daten!$Y$37</definedName>
    <definedName name="_xlnm.Print_Area" localSheetId="3">'Article Master Data'!$E$354</definedName>
    <definedName name="_xlnm.Print_Area" localSheetId="2">'Bill of materials'!$B$2:$H$51</definedName>
    <definedName name="_xlnm.Print_Area" localSheetId="1">'Schletter Price list 2025'!$F$351</definedName>
    <definedName name="dt">Daten!$AK$29</definedName>
    <definedName name="dt_dn0">Daten!$AK$30</definedName>
    <definedName name="dt_dn1">Daten!$AK$31</definedName>
    <definedName name="dt_dn25">Daten!$AK$33</definedName>
    <definedName name="dt_dn3">Daten!$AK$34</definedName>
    <definedName name="ed_Rabatt">Daten!$B$27</definedName>
    <definedName name="Endklemmen_Calc">Daten!$F$50</definedName>
    <definedName name="fassade_flagru">Daten!$J$9</definedName>
    <definedName name="fassade_flatop">Daten!$J$12</definedName>
    <definedName name="fassade_grube">Daten!$J$11</definedName>
    <definedName name="fassade_grukie">Daten!$J$10</definedName>
    <definedName name="fassade_nein">Daten!$J$2</definedName>
    <definedName name="fassade_st">Daten!$J$3</definedName>
    <definedName name="fassade_topb">Daten!$J$14</definedName>
    <definedName name="fassade_topk">Daten!$J$13</definedName>
    <definedName name="FixZ_7__F_31__P_41" localSheetId="3">INDIRECT(FixZBild)</definedName>
    <definedName name="FixZ_7__F_31__P_41" localSheetId="2">INDIRECT(FixZBild)</definedName>
    <definedName name="FixZ_7__F_31__P_41" localSheetId="13">INDIRECT(FixZBild)</definedName>
    <definedName name="FixZ_7__F_31__P_41" localSheetId="4">INDIRECT(FixZBild)</definedName>
    <definedName name="FixZ_7__F_31__P_41" localSheetId="5">INDIRECT(FixZBild)</definedName>
    <definedName name="FixZ_7__F_31__P_41" localSheetId="7">INDIRECT(FixZBild)</definedName>
    <definedName name="FixZ_7__F_31__P_41" localSheetId="6">INDIRECT(FixZBild)</definedName>
    <definedName name="FixZ_7__F_31__P_41" localSheetId="9">INDIRECT(FixZBild)</definedName>
    <definedName name="FixZ_7__F_31__P_41" localSheetId="11">INDIRECT(FixZBild)</definedName>
    <definedName name="FixZ_7__F_31__P_41">INDIRECT(FixZBild)</definedName>
    <definedName name="FlaggeAktuell" localSheetId="2">#REF!</definedName>
    <definedName name="FlaggeAktuell">Daten!$AE$41</definedName>
    <definedName name="hersteller">Daten!$AE$25</definedName>
    <definedName name="HerstellerStart">Daten!$BU$2</definedName>
    <definedName name="HF_BILD" localSheetId="3">INDIRECT(hf_Schemabild)</definedName>
    <definedName name="HF_BILD" localSheetId="2">INDIRECT(hf_Schemabild)</definedName>
    <definedName name="HF_BILD" localSheetId="13">INDIRECT(hf_Schemabild)</definedName>
    <definedName name="HF_BILD" localSheetId="4">INDIRECT(hf_Schemabild)</definedName>
    <definedName name="HF_BILD" localSheetId="5">INDIRECT(hf_Schemabild)</definedName>
    <definedName name="HF_BILD" localSheetId="7">INDIRECT(hf_Schemabild)</definedName>
    <definedName name="HF_BILD" localSheetId="6">INDIRECT(hf_Schemabild)</definedName>
    <definedName name="HF_BILD" localSheetId="9">INDIRECT(hf_Schemabild)</definedName>
    <definedName name="HF_BILD" localSheetId="11">INDIRECT(hf_Schemabild)</definedName>
    <definedName name="HF_BILD">INDIRECT(hf_Schemabild)</definedName>
    <definedName name="hf_Hersteller" localSheetId="3">INDIRECT([0]!hf_Herstellerauswahl)</definedName>
    <definedName name="hf_Hersteller" localSheetId="2">INDIRECT('Bill of materials'!hf_Herstellerauswahl)</definedName>
    <definedName name="hf_Hersteller" localSheetId="13">INDIRECT(hf_Herstellerauswahl)</definedName>
    <definedName name="hf_Hersteller">INDIRECT(hf_Herstellerauswahl)</definedName>
    <definedName name="hf_Herstellerauswahl" localSheetId="2">#REF!</definedName>
    <definedName name="hf_Herstellerauswahl">Daten!$AE$23</definedName>
    <definedName name="hf_ModulAuswahl" localSheetId="2">#REF!</definedName>
    <definedName name="hf_ModulAuswahl">Daten!$AE$22</definedName>
    <definedName name="hf_Module" localSheetId="3">INDIRECT([0]!hf_ModulAuswahl)</definedName>
    <definedName name="hf_Module" localSheetId="2">INDIRECT('Bill of materials'!hf_ModulAuswahl)</definedName>
    <definedName name="hf_Module" localSheetId="13">INDIRECT(hf_ModulAuswahl)</definedName>
    <definedName name="hf_Module">INDIRECT(hf_ModulAuswahl)</definedName>
    <definedName name="hf_SchemaZuschnittOben">Daten!$AP$141</definedName>
    <definedName name="hf_SchemaZuschnittUnten">Daten!$AP$158</definedName>
    <definedName name="hf_StützenAuswahl" localSheetId="2">#REF!</definedName>
    <definedName name="hf_StützenAuswahl">Daten!$AE$54</definedName>
    <definedName name="hq">Daten!$AE$2</definedName>
    <definedName name="KalkSchwarzElox">Daten!$AE$12</definedName>
    <definedName name="KD_Rabatt" localSheetId="3">'Article Master Data'!#REF!</definedName>
    <definedName name="KD_Rabatt" localSheetId="0">Basis_Preisliste!#REF!</definedName>
    <definedName name="klemme_nein">Daten!$R$2</definedName>
    <definedName name="klemme1">Daten!$R$3</definedName>
    <definedName name="klemme2">Daten!$R$4</definedName>
    <definedName name="klemme3">Daten!$R$5</definedName>
    <definedName name="klemme4">Daten!$R$6</definedName>
    <definedName name="klemme5">Daten!$R$7</definedName>
    <definedName name="klemme6">Daten!$R$8</definedName>
    <definedName name="KlemmeAktuell" localSheetId="2">#REF!</definedName>
    <definedName name="KlemmeAktuell">Daten!$AE$44</definedName>
    <definedName name="Klemmenabstand">Daten!$AE$6</definedName>
    <definedName name="klemmentyp">Daten!$R$1</definedName>
    <definedName name="kompakt_vario">Daten!$Y$33</definedName>
    <definedName name="konfig_res12">Daten!#REF!</definedName>
    <definedName name="Laengen" localSheetId="3">INDIRECT(ListeLaenge)</definedName>
    <definedName name="Laengen" localSheetId="2">INDIRECT(ListeLaenge)</definedName>
    <definedName name="Laengen" localSheetId="13">INDIRECT(ListeLaenge)</definedName>
    <definedName name="Laengen" localSheetId="4">INDIRECT(ListeLaenge)</definedName>
    <definedName name="Laengen" localSheetId="5">INDIRECT(ListeLaenge)</definedName>
    <definedName name="Laengen" localSheetId="7">INDIRECT(ListeLaenge)</definedName>
    <definedName name="Laengen" localSheetId="6">INDIRECT(ListeLaenge)</definedName>
    <definedName name="Laengen" localSheetId="9">INDIRECT(ListeLaenge)</definedName>
    <definedName name="Laengen" localSheetId="11">INDIRECT(ListeLaenge)</definedName>
    <definedName name="Laengen">INDIRECT(ListeLaenge)</definedName>
    <definedName name="LaengenGT" localSheetId="3">INDIRECT(ListeLaengeGT)</definedName>
    <definedName name="LaengenGT" localSheetId="2">INDIRECT(ListeLaengeGT)</definedName>
    <definedName name="LaengenGT" localSheetId="13">INDIRECT(ListeLaengeGT)</definedName>
    <definedName name="LaengenGT" localSheetId="4">INDIRECT(ListeLaengeGT)</definedName>
    <definedName name="LaengenGT" localSheetId="5">INDIRECT(ListeLaengeGT)</definedName>
    <definedName name="LaengenGT" localSheetId="7">INDIRECT(ListeLaengeGT)</definedName>
    <definedName name="LaengenGT" localSheetId="6">INDIRECT(ListeLaengeGT)</definedName>
    <definedName name="LaengenGT" localSheetId="9">INDIRECT(ListeLaengeGT)</definedName>
    <definedName name="LaengenGT" localSheetId="11">INDIRECT(ListeLaengeGT)</definedName>
    <definedName name="LaengenGT">INDIRECT(ListeLaengeGT)</definedName>
    <definedName name="Länderkürzel">Daten!$AE$38</definedName>
    <definedName name="ListAluTile" localSheetId="3">INDIRECT([0]!AluTileList)</definedName>
    <definedName name="ListAluTile" localSheetId="2">INDIRECT('Bill of materials'!AluTileList)</definedName>
    <definedName name="ListAluTile" localSheetId="13">INDIRECT(AluTileList)</definedName>
    <definedName name="ListAluTile">INDIRECT(AluTileList)</definedName>
    <definedName name="ListeKreuzschiene" localSheetId="2">INDIRECT(#REF!)</definedName>
    <definedName name="ListeKreuzschiene">INDIRECT(Daten!$AE$68)</definedName>
    <definedName name="ListeSonderProfile" localSheetId="2">INDIRECT(#REF!)</definedName>
    <definedName name="ListeSonderProfile">INDIRECT(Daten!$AE$18)</definedName>
    <definedName name="ListeWährung">INDIRECT(#REF!)</definedName>
    <definedName name="ListSlatePlan" localSheetId="3">INDIRECT([0]!SlatePlanList)</definedName>
    <definedName name="ListSlatePlan" localSheetId="2">INDIRECT('Bill of materials'!SlatePlanList)</definedName>
    <definedName name="ListSlatePlan" localSheetId="13">INDIRECT(SlatePlanList)</definedName>
    <definedName name="ListSlatePlan">INDIRECT(SlatePlanList)</definedName>
    <definedName name="LogoAktuell" localSheetId="2">#REF!</definedName>
    <definedName name="LogoAktuell">Daten!$AE$40</definedName>
    <definedName name="M_8">Daten!$AE$3</definedName>
    <definedName name="M10_Calc">Daten!$F$56</definedName>
    <definedName name="M10_Stütze">Daten!$F$54</definedName>
    <definedName name="MengenrabattGrenze" localSheetId="3">'Article Master Data'!$Y$1</definedName>
    <definedName name="MengenrabattGrenze" localSheetId="0">Basis_Preisliste!$P$1</definedName>
    <definedName name="Mittelklemmen_Calc">Daten!$F$49</definedName>
    <definedName name="modul2">Daten!$AE$8</definedName>
    <definedName name="NoBaseProfiles">Daten!$J$68</definedName>
    <definedName name="NoProfiles">Daten!$J$69</definedName>
    <definedName name="Objektrabatt">Daten!$B$28</definedName>
    <definedName name="OhneAuskragung">Daten!$T$65</definedName>
    <definedName name="Preis_kW">Daten!$B$30</definedName>
    <definedName name="PrintOut">Daten!$F$59</definedName>
    <definedName name="ProfilAktuell" localSheetId="2">#REF!</definedName>
    <definedName name="ProfilAktuell">Daten!$AE$45</definedName>
    <definedName name="Rabatt">Daten!$B$29</definedName>
    <definedName name="Rapid16">Daten!$F$62</definedName>
    <definedName name="RapidKlemme">Daten!$F$63</definedName>
    <definedName name="Reihenabstand">Daten!$B$102</definedName>
    <definedName name="schraegdach">Daten!$F$1</definedName>
    <definedName name="SingleFixH">Daten!$J$83</definedName>
    <definedName name="SingleFixHgewählt">Daten!$J$76</definedName>
    <definedName name="SingleFixV">Daten!$J$79</definedName>
    <definedName name="SlatePlanList" localSheetId="2">#REF!</definedName>
    <definedName name="SlatePlanList">Daten!$AE$66</definedName>
    <definedName name="sonder">Daten!$H$1</definedName>
    <definedName name="sonder_SingleFixH">Daten!$J$74</definedName>
    <definedName name="sonder_SingleFixKit">Daten!$J$73</definedName>
    <definedName name="sonder_SingleFixVProfi">Daten!$J$72</definedName>
    <definedName name="sonder_SingleFixVSolo">Daten!$J$71</definedName>
    <definedName name="sonderbefestigung">Daten!$H$131</definedName>
    <definedName name="SonderIndex">Daten!$F$131</definedName>
    <definedName name="Sprache" localSheetId="2">#REF!</definedName>
    <definedName name="Sprache">Daten!$B$1</definedName>
    <definedName name="st_fassade_13_16m">Daten!$AT$45</definedName>
    <definedName name="st_fassade08_1m">Daten!$AT$43</definedName>
    <definedName name="st_fassadestark13_16m">Daten!$AT$46</definedName>
    <definedName name="st_profiU15m">Daten!$AT$40</definedName>
    <definedName name="st_ProfiU18m">Daten!$AT$42</definedName>
    <definedName name="st_ProfiU22m">Daten!$AT$49</definedName>
    <definedName name="st_U13m">Daten!$AT$35</definedName>
    <definedName name="st_U15m">Daten!$AT$36</definedName>
    <definedName name="st_U1m">Daten!$AT$34</definedName>
    <definedName name="st_XL30m">Daten!$AT$51</definedName>
    <definedName name="st_XL32m">Daten!$AT$52</definedName>
    <definedName name="st_XL36m">Daten!$AT$53</definedName>
    <definedName name="st_XXL15">Daten!$AT$54</definedName>
    <definedName name="st_XXL20">Daten!$AT$55</definedName>
    <definedName name="StützeFlachdach">Daten!$AR$29</definedName>
    <definedName name="StützenAuswahl" localSheetId="3">INDIRECT([0]!hf_StützenAuswahl)</definedName>
    <definedName name="StützenAuswahl" localSheetId="2">INDIRECT('Bill of materials'!hf_StützenAuswahl)</definedName>
    <definedName name="StützenAuswahl" localSheetId="13">INDIRECT(hf_StützenAuswahl)</definedName>
    <definedName name="StützenAuswahl">INDIRECT(hf_StützenAuswahl)</definedName>
    <definedName name="SystemAktuell" localSheetId="2">#REF!</definedName>
    <definedName name="SystemAktuell">Daten!$AE$43</definedName>
    <definedName name="UseAluSolRack">Daten!$U$74</definedName>
    <definedName name="UseFlexConsole">Daten!$J$46</definedName>
    <definedName name="UseSingleFix">Daten!$J$70</definedName>
    <definedName name="useSlatePlan">Daten!$L$31</definedName>
    <definedName name="UseWindsafe">Daten!$R$27</definedName>
    <definedName name="vario1">Daten!$Y$35</definedName>
    <definedName name="vario2_10">Daten!$X$9</definedName>
    <definedName name="vario2_3">Daten!$X$7</definedName>
    <definedName name="vario2_6">Daten!$X$3</definedName>
    <definedName name="vario2_7">Daten!$X$4</definedName>
    <definedName name="vario2_8">Daten!$X$5</definedName>
    <definedName name="vario2_9">Daten!$X$6</definedName>
    <definedName name="vario3">Daten!$Y$38</definedName>
    <definedName name="vario6">Daten!$Y$34</definedName>
    <definedName name="Währung">Daten!$AE$60</definedName>
    <definedName name="WährungsFaktor">Daten!$AE$61</definedName>
    <definedName name="WindsafeSchrauben">Daten!$BF$144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83" i="6" l="1"/>
  <c r="L282" i="6"/>
  <c r="L281" i="6"/>
  <c r="L280" i="6"/>
  <c r="L236" i="6"/>
  <c r="L233" i="6"/>
  <c r="L231" i="6"/>
  <c r="L230" i="6"/>
  <c r="L164" i="6"/>
  <c r="L104" i="6"/>
  <c r="L103" i="6"/>
  <c r="L102" i="6"/>
  <c r="L101" i="6"/>
  <c r="L100" i="6"/>
  <c r="L99" i="6"/>
  <c r="F351" i="6"/>
  <c r="E233" i="6"/>
  <c r="F233" i="6"/>
  <c r="G233" i="6"/>
  <c r="H233" i="6"/>
  <c r="I233" i="6"/>
  <c r="K353" i="7"/>
  <c r="K38" i="7"/>
  <c r="W50" i="12" s="1"/>
  <c r="E9" i="3" l="1"/>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111" i="3"/>
  <c r="E113" i="3"/>
  <c r="E114" i="3"/>
  <c r="E120" i="3"/>
  <c r="E130" i="3"/>
  <c r="E132" i="3"/>
  <c r="E141" i="3"/>
  <c r="E144" i="3"/>
  <c r="E147" i="3"/>
  <c r="E150"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8" i="3"/>
  <c r="E246" i="3"/>
  <c r="E247" i="3"/>
  <c r="E248" i="3"/>
  <c r="E249" i="3"/>
  <c r="E250" i="3"/>
  <c r="E251" i="3"/>
  <c r="E252" i="3"/>
  <c r="E253" i="3"/>
  <c r="E254" i="3"/>
  <c r="E255" i="3"/>
  <c r="E258" i="3"/>
  <c r="E269" i="3"/>
  <c r="E270" i="3"/>
  <c r="E271" i="3"/>
  <c r="E272" i="3"/>
  <c r="E273" i="3"/>
  <c r="E274" i="3"/>
  <c r="E275" i="3"/>
  <c r="E276" i="3"/>
  <c r="E277" i="3"/>
  <c r="E278" i="3"/>
  <c r="E279" i="3"/>
  <c r="E280" i="3"/>
  <c r="E281" i="3"/>
  <c r="E282" i="3"/>
  <c r="E283" i="3"/>
  <c r="E284" i="3"/>
  <c r="E293" i="3"/>
  <c r="E294" i="3"/>
  <c r="E295" i="3"/>
  <c r="E308" i="3"/>
  <c r="E321" i="3"/>
  <c r="E323" i="3"/>
  <c r="E324" i="3"/>
  <c r="E325" i="3"/>
  <c r="E326" i="3"/>
  <c r="E327" i="3"/>
  <c r="E328" i="3"/>
  <c r="E329" i="3"/>
  <c r="E330" i="3"/>
  <c r="E331" i="3"/>
  <c r="E332" i="3"/>
  <c r="E333" i="3"/>
  <c r="E334" i="3"/>
  <c r="E335" i="3"/>
  <c r="E336" i="3"/>
  <c r="E337" i="3"/>
  <c r="E338" i="3"/>
  <c r="E339" i="3"/>
  <c r="E340" i="3"/>
  <c r="E341" i="3"/>
  <c r="E342" i="3"/>
  <c r="E343" i="3"/>
  <c r="E344" i="3"/>
  <c r="E345" i="3"/>
  <c r="E346" i="3"/>
  <c r="E347" i="3"/>
  <c r="E348" i="3"/>
  <c r="E349" i="3"/>
  <c r="E350" i="3"/>
  <c r="E351" i="3"/>
  <c r="E352" i="3"/>
  <c r="E353" i="3"/>
  <c r="E354" i="3"/>
  <c r="E355" i="3"/>
  <c r="E356" i="3"/>
  <c r="E357" i="3"/>
  <c r="E358" i="3"/>
  <c r="E359" i="3"/>
  <c r="E360" i="3"/>
  <c r="E361" i="3"/>
  <c r="E362" i="3"/>
  <c r="E363" i="3"/>
  <c r="E364" i="3"/>
  <c r="E365" i="3"/>
  <c r="E366" i="3"/>
  <c r="E8" i="3"/>
  <c r="B47" i="9" l="1"/>
  <c r="F98" i="12" a="1"/>
  <c r="F98" i="12" s="1"/>
  <c r="H98" i="12" a="1"/>
  <c r="H98" i="12" s="1"/>
  <c r="N98" i="12"/>
  <c r="O98" i="12"/>
  <c r="R98" i="12"/>
  <c r="S98" i="12"/>
  <c r="U98" i="12"/>
  <c r="V98" i="12"/>
  <c r="F99" i="12" a="1"/>
  <c r="Q99" i="12" s="1"/>
  <c r="F99" i="12"/>
  <c r="H99" i="12" a="1"/>
  <c r="H99" i="12"/>
  <c r="O99" i="12"/>
  <c r="R99" i="12"/>
  <c r="S99" i="12"/>
  <c r="V99" i="12"/>
  <c r="F100" i="12" a="1"/>
  <c r="F100" i="12" s="1"/>
  <c r="H100" i="12" a="1"/>
  <c r="H100" i="12"/>
  <c r="O100" i="12"/>
  <c r="Q100" i="12"/>
  <c r="R100" i="12"/>
  <c r="S100" i="12"/>
  <c r="U100" i="12"/>
  <c r="V100" i="12"/>
  <c r="F101" i="12" a="1"/>
  <c r="Q101" i="12" s="1"/>
  <c r="F101" i="12"/>
  <c r="H101" i="12" a="1"/>
  <c r="H101" i="12" s="1"/>
  <c r="O101" i="12"/>
  <c r="R101" i="12"/>
  <c r="S101" i="12"/>
  <c r="U101" i="12"/>
  <c r="V101" i="12"/>
  <c r="F102" i="12" a="1"/>
  <c r="F102" i="12" s="1"/>
  <c r="H102" i="12" a="1"/>
  <c r="H102" i="12"/>
  <c r="O102" i="12"/>
  <c r="Q102" i="12"/>
  <c r="R102" i="12"/>
  <c r="S102" i="12"/>
  <c r="V102" i="12"/>
  <c r="F103" i="12" a="1"/>
  <c r="F103" i="12" s="1"/>
  <c r="H103" i="12" a="1"/>
  <c r="H103" i="12" s="1"/>
  <c r="O103" i="12"/>
  <c r="R103" i="12"/>
  <c r="S103" i="12"/>
  <c r="U103" i="12"/>
  <c r="V103" i="12"/>
  <c r="F235" i="12" a="1"/>
  <c r="F235" i="12" s="1"/>
  <c r="H235" i="12" a="1"/>
  <c r="H235" i="12" s="1"/>
  <c r="O235" i="12"/>
  <c r="R235" i="12"/>
  <c r="S235" i="12"/>
  <c r="V235" i="12"/>
  <c r="F232" i="12" a="1"/>
  <c r="F232" i="12" s="1"/>
  <c r="H232" i="12" a="1"/>
  <c r="H232" i="12" s="1"/>
  <c r="O232" i="12"/>
  <c r="R232" i="12"/>
  <c r="S232" i="12"/>
  <c r="V232" i="12"/>
  <c r="F229" i="12" a="1"/>
  <c r="U229" i="12" s="1"/>
  <c r="H229" i="12" a="1"/>
  <c r="H229" i="12" s="1"/>
  <c r="O229" i="12"/>
  <c r="R229" i="12"/>
  <c r="S229" i="12"/>
  <c r="V229" i="12"/>
  <c r="F230" i="12" a="1"/>
  <c r="Q230" i="12" s="1"/>
  <c r="H230" i="12" a="1"/>
  <c r="H230" i="12" s="1"/>
  <c r="O230" i="12"/>
  <c r="R230" i="12"/>
  <c r="S230" i="12"/>
  <c r="V230" i="12"/>
  <c r="F163" i="12" a="1"/>
  <c r="U163" i="12" s="1"/>
  <c r="H163" i="12" a="1"/>
  <c r="H163" i="12" s="1"/>
  <c r="O163" i="12"/>
  <c r="R163" i="12"/>
  <c r="S163" i="12"/>
  <c r="V163" i="12"/>
  <c r="F279" i="12" a="1"/>
  <c r="F279" i="12" s="1"/>
  <c r="H279" i="12" a="1"/>
  <c r="H279" i="12" s="1"/>
  <c r="O279" i="12"/>
  <c r="S279" i="12"/>
  <c r="V279" i="12"/>
  <c r="F280" i="12" a="1"/>
  <c r="Q280" i="12" s="1"/>
  <c r="H280" i="12" a="1"/>
  <c r="H280" i="12" s="1"/>
  <c r="O280" i="12"/>
  <c r="S280" i="12"/>
  <c r="V280" i="12"/>
  <c r="F281" i="12" a="1"/>
  <c r="F281" i="12" s="1"/>
  <c r="H281" i="12" a="1"/>
  <c r="H281" i="12" s="1"/>
  <c r="O281" i="12"/>
  <c r="S281" i="12"/>
  <c r="V281" i="12"/>
  <c r="F282" i="12" a="1"/>
  <c r="F282" i="12" s="1"/>
  <c r="H282" i="12" a="1"/>
  <c r="H282" i="12" s="1"/>
  <c r="O282" i="12"/>
  <c r="S282" i="12"/>
  <c r="V282" i="12"/>
  <c r="E164" i="6"/>
  <c r="F164" i="6"/>
  <c r="G164" i="6"/>
  <c r="H164" i="6"/>
  <c r="E230" i="6"/>
  <c r="F230" i="6"/>
  <c r="G230" i="6"/>
  <c r="H230" i="6"/>
  <c r="E231" i="6"/>
  <c r="F231" i="6"/>
  <c r="G231" i="6"/>
  <c r="H231" i="6"/>
  <c r="E236" i="6"/>
  <c r="F236" i="6"/>
  <c r="G236" i="6"/>
  <c r="H236" i="6"/>
  <c r="E280" i="6"/>
  <c r="F280" i="6"/>
  <c r="G280" i="6"/>
  <c r="H280" i="6"/>
  <c r="E281" i="6"/>
  <c r="F281" i="6"/>
  <c r="G281" i="6"/>
  <c r="H281" i="6"/>
  <c r="E282" i="6"/>
  <c r="F282" i="6"/>
  <c r="G282" i="6"/>
  <c r="H282" i="6"/>
  <c r="E283" i="6"/>
  <c r="F283" i="6"/>
  <c r="G283" i="6"/>
  <c r="H283" i="6"/>
  <c r="R148" i="12"/>
  <c r="R8" i="12"/>
  <c r="R9" i="12"/>
  <c r="R10" i="12"/>
  <c r="R11" i="12"/>
  <c r="R12" i="12"/>
  <c r="R13" i="12"/>
  <c r="R14" i="12"/>
  <c r="R15" i="12"/>
  <c r="R16" i="12"/>
  <c r="R17" i="12"/>
  <c r="R18" i="12"/>
  <c r="R19" i="12"/>
  <c r="R20" i="12"/>
  <c r="R21" i="12"/>
  <c r="R22" i="12"/>
  <c r="R23" i="12"/>
  <c r="R24" i="12"/>
  <c r="R25" i="12"/>
  <c r="R26" i="12"/>
  <c r="R27" i="12"/>
  <c r="R28" i="12"/>
  <c r="R29" i="12"/>
  <c r="R30" i="12"/>
  <c r="R31" i="12"/>
  <c r="R32" i="12"/>
  <c r="R33" i="12"/>
  <c r="R34" i="12"/>
  <c r="R35" i="12"/>
  <c r="R36" i="12"/>
  <c r="R37" i="12"/>
  <c r="R38" i="12"/>
  <c r="R39" i="12"/>
  <c r="R40" i="12"/>
  <c r="R41" i="12"/>
  <c r="R42" i="12"/>
  <c r="R43" i="12"/>
  <c r="R44" i="12"/>
  <c r="R45" i="12"/>
  <c r="R46" i="12"/>
  <c r="R47" i="12"/>
  <c r="R48" i="12"/>
  <c r="R49" i="12"/>
  <c r="R50" i="12"/>
  <c r="R51" i="12"/>
  <c r="R52" i="12"/>
  <c r="R53" i="12"/>
  <c r="R54" i="12"/>
  <c r="R55" i="12"/>
  <c r="R56" i="12"/>
  <c r="R57" i="12"/>
  <c r="R58" i="12"/>
  <c r="R59" i="12"/>
  <c r="R60" i="12"/>
  <c r="R61" i="12"/>
  <c r="R62" i="12"/>
  <c r="R63" i="12"/>
  <c r="R64" i="12"/>
  <c r="R65" i="12"/>
  <c r="R66" i="12"/>
  <c r="R67" i="12"/>
  <c r="R68" i="12"/>
  <c r="R69" i="12"/>
  <c r="R70" i="12"/>
  <c r="R71" i="12"/>
  <c r="R72" i="12"/>
  <c r="R73" i="12"/>
  <c r="R74" i="12"/>
  <c r="R75" i="12"/>
  <c r="R76" i="12"/>
  <c r="R77" i="12"/>
  <c r="R78" i="12"/>
  <c r="R79" i="12"/>
  <c r="R80" i="12"/>
  <c r="R81" i="12"/>
  <c r="R82" i="12"/>
  <c r="R83" i="12"/>
  <c r="R84" i="12"/>
  <c r="R85" i="12"/>
  <c r="R86" i="12"/>
  <c r="R87" i="12"/>
  <c r="R88" i="12"/>
  <c r="R89" i="12"/>
  <c r="R90" i="12"/>
  <c r="R91" i="12"/>
  <c r="R92" i="12"/>
  <c r="R93" i="12"/>
  <c r="R94" i="12"/>
  <c r="R95" i="12"/>
  <c r="R96" i="12"/>
  <c r="R97" i="12"/>
  <c r="R104" i="12"/>
  <c r="R105" i="12"/>
  <c r="R106" i="12"/>
  <c r="R107" i="12"/>
  <c r="R108" i="12"/>
  <c r="R109" i="12"/>
  <c r="R110" i="12"/>
  <c r="R111" i="12"/>
  <c r="R112" i="12"/>
  <c r="R113" i="12"/>
  <c r="R114" i="12"/>
  <c r="R115" i="12"/>
  <c r="R116" i="12"/>
  <c r="R117" i="12"/>
  <c r="R118" i="12"/>
  <c r="R119" i="12"/>
  <c r="R120" i="12"/>
  <c r="R121" i="12"/>
  <c r="R122" i="12"/>
  <c r="R123" i="12"/>
  <c r="R124" i="12"/>
  <c r="R125" i="12"/>
  <c r="R126" i="12"/>
  <c r="R127" i="12"/>
  <c r="R128" i="12"/>
  <c r="R129" i="12"/>
  <c r="R130" i="12"/>
  <c r="R131" i="12"/>
  <c r="R149" i="12"/>
  <c r="R154" i="12"/>
  <c r="R162" i="12"/>
  <c r="R164" i="12"/>
  <c r="R166" i="12"/>
  <c r="R169" i="12"/>
  <c r="R170" i="12"/>
  <c r="R171" i="12"/>
  <c r="R172" i="12"/>
  <c r="R173" i="12"/>
  <c r="R174" i="12"/>
  <c r="R175" i="12"/>
  <c r="R176" i="12"/>
  <c r="R177" i="12"/>
  <c r="R178" i="12"/>
  <c r="R179" i="12"/>
  <c r="R180" i="12"/>
  <c r="R189" i="12"/>
  <c r="R192" i="12"/>
  <c r="R197" i="12"/>
  <c r="R198" i="12"/>
  <c r="R199" i="12"/>
  <c r="R200" i="12"/>
  <c r="R201" i="12"/>
  <c r="R202" i="12"/>
  <c r="R203" i="12"/>
  <c r="R204" i="12"/>
  <c r="R226" i="12"/>
  <c r="R227" i="12"/>
  <c r="R228" i="12"/>
  <c r="R231" i="12"/>
  <c r="R233" i="12"/>
  <c r="R234" i="12"/>
  <c r="R236" i="12"/>
  <c r="R237" i="12"/>
  <c r="R250" i="12"/>
  <c r="R251" i="12"/>
  <c r="R285" i="12"/>
  <c r="R294" i="12"/>
  <c r="R295" i="12"/>
  <c r="R296" i="12"/>
  <c r="R297" i="12"/>
  <c r="R300" i="12"/>
  <c r="R302" i="12"/>
  <c r="R303" i="12"/>
  <c r="R304" i="12"/>
  <c r="R305" i="12"/>
  <c r="R306" i="12"/>
  <c r="R307" i="12"/>
  <c r="R308" i="12"/>
  <c r="R309" i="12"/>
  <c r="R310" i="12"/>
  <c r="R311" i="12"/>
  <c r="R312" i="12"/>
  <c r="R313" i="12"/>
  <c r="R314" i="12"/>
  <c r="R315" i="12"/>
  <c r="R316" i="12"/>
  <c r="R317" i="12"/>
  <c r="R318" i="12"/>
  <c r="R319" i="12"/>
  <c r="R320" i="12"/>
  <c r="R321" i="12"/>
  <c r="R322" i="12"/>
  <c r="R323" i="12"/>
  <c r="R324" i="12"/>
  <c r="R325" i="12"/>
  <c r="R326" i="12"/>
  <c r="R327" i="12"/>
  <c r="R328" i="12"/>
  <c r="R331" i="12"/>
  <c r="R332" i="12"/>
  <c r="R333" i="12"/>
  <c r="R334" i="12"/>
  <c r="R335" i="12"/>
  <c r="R336" i="12"/>
  <c r="R337" i="12"/>
  <c r="R338" i="12"/>
  <c r="R339" i="12"/>
  <c r="R340" i="12"/>
  <c r="R341" i="12"/>
  <c r="R342" i="12"/>
  <c r="R343" i="12"/>
  <c r="R344" i="12"/>
  <c r="R345" i="12"/>
  <c r="R346" i="12"/>
  <c r="R347" i="12"/>
  <c r="R348" i="12"/>
  <c r="R349" i="12"/>
  <c r="R7" i="12"/>
  <c r="E99" i="6"/>
  <c r="F99" i="6"/>
  <c r="G99" i="6"/>
  <c r="H99" i="6"/>
  <c r="I99" i="6"/>
  <c r="E100" i="6"/>
  <c r="F100" i="6"/>
  <c r="G100" i="6"/>
  <c r="H100" i="6"/>
  <c r="E101" i="6"/>
  <c r="F101" i="6"/>
  <c r="G101" i="6"/>
  <c r="H101" i="6"/>
  <c r="E102" i="6"/>
  <c r="F102" i="6"/>
  <c r="G102" i="6"/>
  <c r="H102" i="6"/>
  <c r="E103" i="6"/>
  <c r="F103" i="6"/>
  <c r="G103" i="6"/>
  <c r="H103" i="6"/>
  <c r="E104" i="6"/>
  <c r="F104" i="6"/>
  <c r="G104" i="6"/>
  <c r="H104" i="6"/>
  <c r="I273" i="3"/>
  <c r="H9" i="3"/>
  <c r="H10" i="3"/>
  <c r="H11" i="3"/>
  <c r="H12" i="3"/>
  <c r="H13" i="3"/>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51" i="3"/>
  <c r="H52" i="3"/>
  <c r="H53" i="3"/>
  <c r="H54" i="3"/>
  <c r="H55" i="3"/>
  <c r="H56" i="3"/>
  <c r="H57" i="3"/>
  <c r="H58" i="3"/>
  <c r="H59" i="3"/>
  <c r="H60" i="3"/>
  <c r="H61" i="3"/>
  <c r="H62" i="3"/>
  <c r="H63" i="3"/>
  <c r="H64" i="3"/>
  <c r="H65" i="3"/>
  <c r="H66" i="3"/>
  <c r="H67" i="3"/>
  <c r="H68" i="3"/>
  <c r="H69" i="3"/>
  <c r="H70" i="3"/>
  <c r="H71" i="3"/>
  <c r="H72" i="3"/>
  <c r="H73" i="3"/>
  <c r="H74" i="3"/>
  <c r="H75" i="3"/>
  <c r="H76" i="3"/>
  <c r="H77" i="3"/>
  <c r="H78" i="3"/>
  <c r="H79" i="3"/>
  <c r="H80" i="3"/>
  <c r="H81" i="3"/>
  <c r="H82" i="3"/>
  <c r="H83" i="3"/>
  <c r="H84"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3" i="3"/>
  <c r="N99" i="12" s="1"/>
  <c r="H224" i="3"/>
  <c r="N100" i="12" s="1"/>
  <c r="H225" i="3"/>
  <c r="I102" i="6" s="1"/>
  <c r="H226" i="3"/>
  <c r="I103" i="6" s="1"/>
  <c r="H227" i="3"/>
  <c r="N103" i="12" s="1"/>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N232" i="12" s="1"/>
  <c r="H271" i="3"/>
  <c r="H272" i="3"/>
  <c r="N229" i="12" s="1"/>
  <c r="H273" i="3"/>
  <c r="I231" i="6" s="1"/>
  <c r="H274" i="3"/>
  <c r="H275" i="3"/>
  <c r="I164" i="6" s="1"/>
  <c r="H276" i="3"/>
  <c r="H277" i="3"/>
  <c r="H278" i="3"/>
  <c r="H279" i="3"/>
  <c r="N235" i="12" s="1"/>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H355" i="3"/>
  <c r="I280" i="6" s="1"/>
  <c r="H358" i="3"/>
  <c r="I283" i="6" s="1"/>
  <c r="H359" i="3"/>
  <c r="H360" i="3"/>
  <c r="H362" i="3"/>
  <c r="H363" i="3"/>
  <c r="H364" i="3"/>
  <c r="H365" i="3"/>
  <c r="H366" i="3"/>
  <c r="H8" i="3"/>
  <c r="K336" i="14" a="1"/>
  <c r="K336" i="14" s="1"/>
  <c r="K337" i="14" a="1"/>
  <c r="K337" i="14" s="1"/>
  <c r="K338" i="14" a="1"/>
  <c r="K338" i="14" s="1"/>
  <c r="K339" i="14" a="1"/>
  <c r="K339" i="14"/>
  <c r="K340" i="14" a="1"/>
  <c r="K340" i="14"/>
  <c r="K341" i="14" a="1"/>
  <c r="K341" i="14"/>
  <c r="K342" i="14" a="1"/>
  <c r="K342" i="14" s="1"/>
  <c r="K343" i="14" a="1"/>
  <c r="K343" i="14" s="1"/>
  <c r="K344" i="14" a="1"/>
  <c r="K344" i="14" s="1"/>
  <c r="K345" i="14" a="1"/>
  <c r="K345" i="14"/>
  <c r="K346" i="14" a="1"/>
  <c r="K346" i="14"/>
  <c r="K347" i="14" a="1"/>
  <c r="K347" i="14"/>
  <c r="K348" i="14" a="1"/>
  <c r="K348" i="14" s="1"/>
  <c r="K349" i="14" a="1"/>
  <c r="K349" i="14" s="1"/>
  <c r="K350" i="14" a="1"/>
  <c r="K350" i="14" s="1"/>
  <c r="H356" i="3" s="1"/>
  <c r="K351" i="14" a="1"/>
  <c r="K351" i="14"/>
  <c r="H357" i="3" s="1"/>
  <c r="I282" i="6" s="1"/>
  <c r="K352" i="14" a="1"/>
  <c r="K352" i="14"/>
  <c r="K353" i="14" a="1"/>
  <c r="K353" i="14" s="1"/>
  <c r="K354" i="14" a="1"/>
  <c r="K354" i="14" s="1"/>
  <c r="K355" i="14" a="1"/>
  <c r="K355" i="14" s="1"/>
  <c r="K356" i="14" a="1"/>
  <c r="K356" i="14" s="1"/>
  <c r="K357" i="14" a="1"/>
  <c r="K357" i="14"/>
  <c r="K358" i="14" a="1"/>
  <c r="K358" i="14"/>
  <c r="K359" i="14" a="1"/>
  <c r="K359" i="14" s="1"/>
  <c r="K360" i="14" a="1"/>
  <c r="K360" i="14" s="1"/>
  <c r="K3" i="14" a="1"/>
  <c r="K3" i="14" s="1"/>
  <c r="K4" i="14" a="1"/>
  <c r="K4" i="14" s="1"/>
  <c r="K5" i="14" a="1"/>
  <c r="K5" i="14" s="1"/>
  <c r="K6" i="14" a="1"/>
  <c r="K6" i="14" s="1"/>
  <c r="K7" i="14" a="1"/>
  <c r="K7" i="14"/>
  <c r="K8" i="14" a="1"/>
  <c r="K8" i="14" s="1"/>
  <c r="K9" i="14" a="1"/>
  <c r="K9" i="14" s="1"/>
  <c r="K10" i="14" a="1"/>
  <c r="K10" i="14" s="1"/>
  <c r="K11" i="14" a="1"/>
  <c r="K11" i="14" s="1"/>
  <c r="K12" i="14" a="1"/>
  <c r="K12" i="14" s="1"/>
  <c r="K13" i="14" a="1"/>
  <c r="K13" i="14"/>
  <c r="K14" i="14" a="1"/>
  <c r="K14" i="14" s="1"/>
  <c r="K15" i="14" a="1"/>
  <c r="K15" i="14" s="1"/>
  <c r="K16" i="14" a="1"/>
  <c r="K16" i="14" s="1"/>
  <c r="K17" i="14" a="1"/>
  <c r="K17" i="14" s="1"/>
  <c r="K18" i="14" a="1"/>
  <c r="K18" i="14" s="1"/>
  <c r="K19" i="14" a="1"/>
  <c r="K19" i="14"/>
  <c r="K20" i="14" a="1"/>
  <c r="K20" i="14" s="1"/>
  <c r="K21" i="14" a="1"/>
  <c r="K21" i="14" s="1"/>
  <c r="K22" i="14" a="1"/>
  <c r="K22" i="14" s="1"/>
  <c r="K23" i="14" a="1"/>
  <c r="K23" i="14" s="1"/>
  <c r="K24" i="14" a="1"/>
  <c r="K24" i="14" s="1"/>
  <c r="K25" i="14" a="1"/>
  <c r="K25" i="14"/>
  <c r="K26" i="14" a="1"/>
  <c r="K26" i="14" s="1"/>
  <c r="K27" i="14" a="1"/>
  <c r="K27" i="14" s="1"/>
  <c r="K28" i="14" a="1"/>
  <c r="K28" i="14" s="1"/>
  <c r="K29" i="14" a="1"/>
  <c r="K29" i="14" s="1"/>
  <c r="K30" i="14" a="1"/>
  <c r="K30" i="14" s="1"/>
  <c r="K31" i="14" a="1"/>
  <c r="K31" i="14"/>
  <c r="K32" i="14" a="1"/>
  <c r="K32" i="14" s="1"/>
  <c r="K33" i="14" a="1"/>
  <c r="K33" i="14" s="1"/>
  <c r="K34" i="14" a="1"/>
  <c r="K34" i="14" s="1"/>
  <c r="K35" i="14" a="1"/>
  <c r="K35" i="14" s="1"/>
  <c r="K36" i="14" a="1"/>
  <c r="K36" i="14" s="1"/>
  <c r="K37" i="14" a="1"/>
  <c r="K37" i="14"/>
  <c r="K38" i="14" a="1"/>
  <c r="K38" i="14" s="1"/>
  <c r="K39" i="14" a="1"/>
  <c r="K39" i="14" s="1"/>
  <c r="K40" i="14" a="1"/>
  <c r="K40" i="14" s="1"/>
  <c r="K41" i="14" a="1"/>
  <c r="K41" i="14" s="1"/>
  <c r="K42" i="14" a="1"/>
  <c r="K42" i="14" s="1"/>
  <c r="K43" i="14" a="1"/>
  <c r="K43" i="14"/>
  <c r="K44" i="14" a="1"/>
  <c r="K44" i="14" s="1"/>
  <c r="K45" i="14" a="1"/>
  <c r="K45" i="14" s="1"/>
  <c r="K46" i="14" a="1"/>
  <c r="K46" i="14" s="1"/>
  <c r="K47" i="14" a="1"/>
  <c r="K47" i="14" s="1"/>
  <c r="K48" i="14" a="1"/>
  <c r="K48" i="14" s="1"/>
  <c r="K49" i="14" a="1"/>
  <c r="K49" i="14"/>
  <c r="K50" i="14" a="1"/>
  <c r="K50" i="14" s="1"/>
  <c r="K51" i="14" a="1"/>
  <c r="K51" i="14" s="1"/>
  <c r="K52" i="14" a="1"/>
  <c r="K52" i="14" s="1"/>
  <c r="K53" i="14" a="1"/>
  <c r="K53" i="14" s="1"/>
  <c r="K54" i="14" a="1"/>
  <c r="K54" i="14" s="1"/>
  <c r="K55" i="14" a="1"/>
  <c r="K55" i="14"/>
  <c r="K56" i="14" a="1"/>
  <c r="K56" i="14" s="1"/>
  <c r="K57" i="14" a="1"/>
  <c r="K57" i="14" s="1"/>
  <c r="K58" i="14" a="1"/>
  <c r="K58" i="14" s="1"/>
  <c r="K59" i="14" a="1"/>
  <c r="K59" i="14" s="1"/>
  <c r="K60" i="14" a="1"/>
  <c r="K60" i="14" s="1"/>
  <c r="K61" i="14" a="1"/>
  <c r="K61" i="14"/>
  <c r="K62" i="14" a="1"/>
  <c r="K62" i="14" s="1"/>
  <c r="K63" i="14" a="1"/>
  <c r="K63" i="14" s="1"/>
  <c r="K64" i="14" a="1"/>
  <c r="K64" i="14" s="1"/>
  <c r="K65" i="14" a="1"/>
  <c r="K65" i="14" s="1"/>
  <c r="K66" i="14" a="1"/>
  <c r="K66" i="14" s="1"/>
  <c r="K67" i="14" a="1"/>
  <c r="K67" i="14"/>
  <c r="K68" i="14" a="1"/>
  <c r="K68" i="14" s="1"/>
  <c r="K69" i="14" a="1"/>
  <c r="K69" i="14" s="1"/>
  <c r="K70" i="14" a="1"/>
  <c r="K70" i="14" s="1"/>
  <c r="K71" i="14" a="1"/>
  <c r="K71" i="14" s="1"/>
  <c r="K72" i="14" a="1"/>
  <c r="K72" i="14" s="1"/>
  <c r="K73" i="14" a="1"/>
  <c r="K73" i="14"/>
  <c r="K74" i="14" a="1"/>
  <c r="K74" i="14" s="1"/>
  <c r="K75" i="14" a="1"/>
  <c r="K75" i="14" s="1"/>
  <c r="K76" i="14" a="1"/>
  <c r="K76" i="14" s="1"/>
  <c r="K77" i="14" a="1"/>
  <c r="K77" i="14" s="1"/>
  <c r="K78" i="14" a="1"/>
  <c r="K78" i="14" s="1"/>
  <c r="K79" i="14" a="1"/>
  <c r="K79" i="14"/>
  <c r="K80" i="14" a="1"/>
  <c r="K80" i="14" s="1"/>
  <c r="K81" i="14" a="1"/>
  <c r="K81" i="14" s="1"/>
  <c r="K82" i="14" a="1"/>
  <c r="K82" i="14" s="1"/>
  <c r="K83" i="14" a="1"/>
  <c r="K83" i="14" s="1"/>
  <c r="K84" i="14" a="1"/>
  <c r="K84" i="14" s="1"/>
  <c r="K85" i="14" a="1"/>
  <c r="K85" i="14"/>
  <c r="K86" i="14" a="1"/>
  <c r="K86" i="14" s="1"/>
  <c r="K87" i="14" a="1"/>
  <c r="K87" i="14" s="1"/>
  <c r="K88" i="14" a="1"/>
  <c r="K88" i="14" s="1"/>
  <c r="K89" i="14" a="1"/>
  <c r="K89" i="14" s="1"/>
  <c r="K90" i="14" a="1"/>
  <c r="K90" i="14" s="1"/>
  <c r="K91" i="14" a="1"/>
  <c r="K91" i="14"/>
  <c r="K92" i="14" a="1"/>
  <c r="K92" i="14" s="1"/>
  <c r="K93" i="14" a="1"/>
  <c r="K93" i="14" s="1"/>
  <c r="K94" i="14" a="1"/>
  <c r="K94" i="14" s="1"/>
  <c r="K95" i="14" a="1"/>
  <c r="K95" i="14" s="1"/>
  <c r="K96" i="14" a="1"/>
  <c r="K96" i="14" s="1"/>
  <c r="K97" i="14" a="1"/>
  <c r="K97" i="14"/>
  <c r="K98" i="14" a="1"/>
  <c r="K98" i="14" s="1"/>
  <c r="K99" i="14" a="1"/>
  <c r="K99" i="14" s="1"/>
  <c r="K100" i="14" a="1"/>
  <c r="K100" i="14" s="1"/>
  <c r="K101" i="14" a="1"/>
  <c r="K101" i="14" s="1"/>
  <c r="K102" i="14" a="1"/>
  <c r="K102" i="14" s="1"/>
  <c r="K103" i="14" a="1"/>
  <c r="K103" i="14"/>
  <c r="K104" i="14" a="1"/>
  <c r="K104" i="14" s="1"/>
  <c r="K105" i="14" a="1"/>
  <c r="K105" i="14" s="1"/>
  <c r="K106" i="14" a="1"/>
  <c r="K106" i="14" s="1"/>
  <c r="K107" i="14" a="1"/>
  <c r="K107" i="14" s="1"/>
  <c r="K108" i="14" a="1"/>
  <c r="K108" i="14" s="1"/>
  <c r="K109" i="14" a="1"/>
  <c r="K109" i="14"/>
  <c r="K110" i="14" a="1"/>
  <c r="K110" i="14" s="1"/>
  <c r="K111" i="14" a="1"/>
  <c r="K111" i="14" s="1"/>
  <c r="K112" i="14" a="1"/>
  <c r="K112" i="14" s="1"/>
  <c r="K113" i="14" a="1"/>
  <c r="K113" i="14" s="1"/>
  <c r="K114" i="14" a="1"/>
  <c r="K114" i="14" s="1"/>
  <c r="K115" i="14" a="1"/>
  <c r="K115" i="14"/>
  <c r="K116" i="14" a="1"/>
  <c r="K116" i="14" s="1"/>
  <c r="K117" i="14" a="1"/>
  <c r="K117" i="14" s="1"/>
  <c r="K118" i="14" a="1"/>
  <c r="K118" i="14" s="1"/>
  <c r="K119" i="14" a="1"/>
  <c r="K119" i="14" s="1"/>
  <c r="K120" i="14" a="1"/>
  <c r="K120" i="14" s="1"/>
  <c r="K121" i="14" a="1"/>
  <c r="K121" i="14"/>
  <c r="K122" i="14" a="1"/>
  <c r="K122" i="14" s="1"/>
  <c r="K123" i="14" a="1"/>
  <c r="K123" i="14" s="1"/>
  <c r="K124" i="14" a="1"/>
  <c r="K124" i="14" s="1"/>
  <c r="K125" i="14" a="1"/>
  <c r="K125" i="14" s="1"/>
  <c r="K126" i="14" a="1"/>
  <c r="K126" i="14" s="1"/>
  <c r="K127" i="14" a="1"/>
  <c r="K127" i="14"/>
  <c r="K128" i="14" a="1"/>
  <c r="K128" i="14" s="1"/>
  <c r="K129" i="14" a="1"/>
  <c r="K129" i="14" s="1"/>
  <c r="K130" i="14" a="1"/>
  <c r="K130" i="14" s="1"/>
  <c r="K131" i="14" a="1"/>
  <c r="K131" i="14" s="1"/>
  <c r="K132" i="14" a="1"/>
  <c r="K132" i="14" s="1"/>
  <c r="K133" i="14" a="1"/>
  <c r="K133" i="14"/>
  <c r="K134" i="14" a="1"/>
  <c r="K134" i="14" s="1"/>
  <c r="K135" i="14" a="1"/>
  <c r="K135" i="14" s="1"/>
  <c r="K136" i="14" a="1"/>
  <c r="K136" i="14" s="1"/>
  <c r="K137" i="14" a="1"/>
  <c r="K137" i="14" s="1"/>
  <c r="K138" i="14" a="1"/>
  <c r="K138" i="14" s="1"/>
  <c r="K139" i="14" a="1"/>
  <c r="K139" i="14"/>
  <c r="K140" i="14" a="1"/>
  <c r="K140" i="14" s="1"/>
  <c r="K141" i="14" a="1"/>
  <c r="K141" i="14" s="1"/>
  <c r="K142" i="14" a="1"/>
  <c r="K142" i="14" s="1"/>
  <c r="K143" i="14" a="1"/>
  <c r="K143" i="14" s="1"/>
  <c r="K144" i="14" a="1"/>
  <c r="K144" i="14" s="1"/>
  <c r="K145" i="14" a="1"/>
  <c r="K145" i="14"/>
  <c r="K146" i="14" a="1"/>
  <c r="K146" i="14" s="1"/>
  <c r="K147" i="14" a="1"/>
  <c r="K147" i="14" s="1"/>
  <c r="K148" i="14" a="1"/>
  <c r="K148" i="14" s="1"/>
  <c r="K149" i="14" a="1"/>
  <c r="K149" i="14" s="1"/>
  <c r="K150" i="14" a="1"/>
  <c r="K150" i="14" s="1"/>
  <c r="K151" i="14" a="1"/>
  <c r="K151" i="14"/>
  <c r="K152" i="14" a="1"/>
  <c r="K152" i="14" s="1"/>
  <c r="K153" i="14" a="1"/>
  <c r="K153" i="14" s="1"/>
  <c r="K154" i="14" a="1"/>
  <c r="K154" i="14" s="1"/>
  <c r="K155" i="14" a="1"/>
  <c r="K155" i="14" s="1"/>
  <c r="K156" i="14" a="1"/>
  <c r="K156" i="14" s="1"/>
  <c r="K157" i="14" a="1"/>
  <c r="K157" i="14"/>
  <c r="K158" i="14" a="1"/>
  <c r="K158" i="14" s="1"/>
  <c r="K159" i="14" a="1"/>
  <c r="K159" i="14" s="1"/>
  <c r="K160" i="14" a="1"/>
  <c r="K160" i="14" s="1"/>
  <c r="K161" i="14" a="1"/>
  <c r="K161" i="14" s="1"/>
  <c r="K162" i="14" a="1"/>
  <c r="K162" i="14" s="1"/>
  <c r="K163" i="14" a="1"/>
  <c r="K163" i="14"/>
  <c r="K164" i="14" a="1"/>
  <c r="K164" i="14" s="1"/>
  <c r="K165" i="14" a="1"/>
  <c r="K165" i="14" s="1"/>
  <c r="K166" i="14" a="1"/>
  <c r="K166" i="14" s="1"/>
  <c r="K167" i="14" a="1"/>
  <c r="K167" i="14" s="1"/>
  <c r="K168" i="14" a="1"/>
  <c r="K168" i="14" s="1"/>
  <c r="K169" i="14" a="1"/>
  <c r="K169" i="14"/>
  <c r="K170" i="14" a="1"/>
  <c r="K170" i="14" s="1"/>
  <c r="K171" i="14" a="1"/>
  <c r="K171" i="14" s="1"/>
  <c r="K172" i="14" a="1"/>
  <c r="K172" i="14" s="1"/>
  <c r="K173" i="14" a="1"/>
  <c r="K173" i="14" s="1"/>
  <c r="K174" i="14" a="1"/>
  <c r="K174" i="14" s="1"/>
  <c r="K175" i="14" a="1"/>
  <c r="K175" i="14"/>
  <c r="K176" i="14" a="1"/>
  <c r="K176" i="14" s="1"/>
  <c r="K177" i="14" a="1"/>
  <c r="K177" i="14" s="1"/>
  <c r="K178" i="14" a="1"/>
  <c r="K178" i="14" s="1"/>
  <c r="K179" i="14" a="1"/>
  <c r="K179" i="14" s="1"/>
  <c r="K180" i="14" a="1"/>
  <c r="K180" i="14" s="1"/>
  <c r="K181" i="14" a="1"/>
  <c r="K181" i="14"/>
  <c r="K182" i="14" a="1"/>
  <c r="K182" i="14" s="1"/>
  <c r="K183" i="14" a="1"/>
  <c r="K183" i="14" s="1"/>
  <c r="K184" i="14" a="1"/>
  <c r="K184" i="14" s="1"/>
  <c r="K185" i="14" a="1"/>
  <c r="K185" i="14" s="1"/>
  <c r="K186" i="14" a="1"/>
  <c r="K186" i="14" s="1"/>
  <c r="K187" i="14" a="1"/>
  <c r="K187" i="14"/>
  <c r="K188" i="14" a="1"/>
  <c r="K188" i="14" s="1"/>
  <c r="K189" i="14" a="1"/>
  <c r="K189" i="14" s="1"/>
  <c r="K190" i="14" a="1"/>
  <c r="K190" i="14" s="1"/>
  <c r="K191" i="14" a="1"/>
  <c r="K191" i="14" s="1"/>
  <c r="K192" i="14" a="1"/>
  <c r="K192" i="14" s="1"/>
  <c r="K193" i="14" a="1"/>
  <c r="K193" i="14"/>
  <c r="K194" i="14" a="1"/>
  <c r="K194" i="14" s="1"/>
  <c r="K195" i="14" a="1"/>
  <c r="K195" i="14" s="1"/>
  <c r="K196" i="14" a="1"/>
  <c r="K196" i="14" s="1"/>
  <c r="K197" i="14" a="1"/>
  <c r="K197" i="14" s="1"/>
  <c r="K198" i="14" a="1"/>
  <c r="K198" i="14" s="1"/>
  <c r="K199" i="14" a="1"/>
  <c r="K199" i="14"/>
  <c r="K200" i="14" a="1"/>
  <c r="K200" i="14" s="1"/>
  <c r="K201" i="14" a="1"/>
  <c r="K201" i="14" s="1"/>
  <c r="K202" i="14" a="1"/>
  <c r="K202" i="14" s="1"/>
  <c r="K203" i="14" a="1"/>
  <c r="K203" i="14" s="1"/>
  <c r="K204" i="14" a="1"/>
  <c r="K204" i="14" s="1"/>
  <c r="K205" i="14" a="1"/>
  <c r="K205" i="14"/>
  <c r="K206" i="14" a="1"/>
  <c r="K206" i="14" s="1"/>
  <c r="K207" i="14" a="1"/>
  <c r="K207" i="14" s="1"/>
  <c r="K208" i="14" a="1"/>
  <c r="K208" i="14" s="1"/>
  <c r="K209" i="14" a="1"/>
  <c r="K209" i="14" s="1"/>
  <c r="K210" i="14" a="1"/>
  <c r="K210" i="14" s="1"/>
  <c r="K211" i="14" a="1"/>
  <c r="K211" i="14"/>
  <c r="K212" i="14" a="1"/>
  <c r="K212" i="14" s="1"/>
  <c r="K213" i="14" a="1"/>
  <c r="K213" i="14" s="1"/>
  <c r="K214" i="14" a="1"/>
  <c r="K214" i="14" s="1"/>
  <c r="K215" i="14" a="1"/>
  <c r="K215" i="14" s="1"/>
  <c r="K216" i="14" a="1"/>
  <c r="K216" i="14" s="1"/>
  <c r="K217" i="14" a="1"/>
  <c r="K217" i="14"/>
  <c r="K218" i="14" a="1"/>
  <c r="K218" i="14" s="1"/>
  <c r="K219" i="14" a="1"/>
  <c r="K219" i="14" s="1"/>
  <c r="K220" i="14" a="1"/>
  <c r="K220" i="14" s="1"/>
  <c r="K221" i="14" a="1"/>
  <c r="K221" i="14" s="1"/>
  <c r="K222" i="14" a="1"/>
  <c r="K222" i="14" s="1"/>
  <c r="K223" i="14" a="1"/>
  <c r="K223" i="14"/>
  <c r="K224" i="14" a="1"/>
  <c r="K224" i="14" s="1"/>
  <c r="K225" i="14" a="1"/>
  <c r="K225" i="14" s="1"/>
  <c r="K226" i="14" a="1"/>
  <c r="K226" i="14" s="1"/>
  <c r="K227" i="14" a="1"/>
  <c r="K227" i="14" s="1"/>
  <c r="K228" i="14" a="1"/>
  <c r="K228" i="14" s="1"/>
  <c r="K229" i="14" a="1"/>
  <c r="K229" i="14"/>
  <c r="K230" i="14" a="1"/>
  <c r="K230" i="14" s="1"/>
  <c r="K231" i="14" a="1"/>
  <c r="K231" i="14" s="1"/>
  <c r="K232" i="14" a="1"/>
  <c r="K232" i="14" s="1"/>
  <c r="K233" i="14" a="1"/>
  <c r="K233" i="14" s="1"/>
  <c r="K234" i="14" a="1"/>
  <c r="K234" i="14" s="1"/>
  <c r="K235" i="14" a="1"/>
  <c r="K235" i="14"/>
  <c r="K236" i="14" a="1"/>
  <c r="K236" i="14" s="1"/>
  <c r="K237" i="14" a="1"/>
  <c r="K237" i="14" s="1"/>
  <c r="K238" i="14" a="1"/>
  <c r="K238" i="14" s="1"/>
  <c r="K239" i="14" a="1"/>
  <c r="K239" i="14" s="1"/>
  <c r="K240" i="14" a="1"/>
  <c r="K240" i="14" s="1"/>
  <c r="K241" i="14" a="1"/>
  <c r="K241" i="14"/>
  <c r="K242" i="14" a="1"/>
  <c r="K242" i="14" s="1"/>
  <c r="K243" i="14" a="1"/>
  <c r="K243" i="14" s="1"/>
  <c r="K244" i="14" a="1"/>
  <c r="K244" i="14" s="1"/>
  <c r="K245" i="14" a="1"/>
  <c r="K245" i="14" s="1"/>
  <c r="K246" i="14" a="1"/>
  <c r="K246" i="14" s="1"/>
  <c r="K247" i="14" a="1"/>
  <c r="K247" i="14"/>
  <c r="K248" i="14" a="1"/>
  <c r="K248" i="14" s="1"/>
  <c r="K249" i="14" a="1"/>
  <c r="K249" i="14" s="1"/>
  <c r="K250" i="14" a="1"/>
  <c r="K250" i="14" s="1"/>
  <c r="K251" i="14" a="1"/>
  <c r="K251" i="14" s="1"/>
  <c r="K252" i="14" a="1"/>
  <c r="K252" i="14" s="1"/>
  <c r="K253" i="14" a="1"/>
  <c r="K253" i="14"/>
  <c r="K254" i="14" a="1"/>
  <c r="K254" i="14" s="1"/>
  <c r="K255" i="14" a="1"/>
  <c r="K255" i="14" s="1"/>
  <c r="K256" i="14" a="1"/>
  <c r="K256" i="14" s="1"/>
  <c r="K257" i="14" a="1"/>
  <c r="K257" i="14" s="1"/>
  <c r="K258" i="14" a="1"/>
  <c r="K258" i="14" s="1"/>
  <c r="K259" i="14" a="1"/>
  <c r="K259" i="14"/>
  <c r="K260" i="14" a="1"/>
  <c r="K260" i="14" s="1"/>
  <c r="K261" i="14" a="1"/>
  <c r="K261" i="14" s="1"/>
  <c r="K262" i="14" a="1"/>
  <c r="K262" i="14" s="1"/>
  <c r="K263" i="14" a="1"/>
  <c r="K263" i="14" s="1"/>
  <c r="K264" i="14" a="1"/>
  <c r="K264" i="14" s="1"/>
  <c r="K265" i="14" a="1"/>
  <c r="K265" i="14"/>
  <c r="K266" i="14" a="1"/>
  <c r="K266" i="14" s="1"/>
  <c r="K267" i="14" a="1"/>
  <c r="K267" i="14" s="1"/>
  <c r="K268" i="14" a="1"/>
  <c r="K268" i="14" s="1"/>
  <c r="K269" i="14" a="1"/>
  <c r="K269" i="14" s="1"/>
  <c r="K270" i="14" a="1"/>
  <c r="K270" i="14" s="1"/>
  <c r="K271" i="14" a="1"/>
  <c r="K271" i="14"/>
  <c r="K272" i="14" a="1"/>
  <c r="K272" i="14" s="1"/>
  <c r="K273" i="14" a="1"/>
  <c r="K273" i="14" s="1"/>
  <c r="K274" i="14" a="1"/>
  <c r="K274" i="14" s="1"/>
  <c r="K275" i="14" a="1"/>
  <c r="K275" i="14" s="1"/>
  <c r="K276" i="14" a="1"/>
  <c r="K276" i="14" s="1"/>
  <c r="K277" i="14" a="1"/>
  <c r="K277" i="14"/>
  <c r="K278" i="14" a="1"/>
  <c r="K278" i="14" s="1"/>
  <c r="K279" i="14" a="1"/>
  <c r="K279" i="14" s="1"/>
  <c r="K280" i="14" a="1"/>
  <c r="K280" i="14" s="1"/>
  <c r="K281" i="14" a="1"/>
  <c r="K281" i="14" s="1"/>
  <c r="K282" i="14" a="1"/>
  <c r="K282" i="14" s="1"/>
  <c r="K283" i="14" a="1"/>
  <c r="K283" i="14"/>
  <c r="K284" i="14" a="1"/>
  <c r="K284" i="14" s="1"/>
  <c r="K285" i="14" a="1"/>
  <c r="K285" i="14" s="1"/>
  <c r="K286" i="14" a="1"/>
  <c r="K286" i="14" s="1"/>
  <c r="K287" i="14" a="1"/>
  <c r="K287" i="14" s="1"/>
  <c r="K288" i="14" a="1"/>
  <c r="K288" i="14" s="1"/>
  <c r="K289" i="14" a="1"/>
  <c r="K289" i="14"/>
  <c r="K290" i="14" a="1"/>
  <c r="K290" i="14" s="1"/>
  <c r="K291" i="14" a="1"/>
  <c r="K291" i="14" s="1"/>
  <c r="K292" i="14" a="1"/>
  <c r="K292" i="14" s="1"/>
  <c r="K293" i="14" a="1"/>
  <c r="K293" i="14" s="1"/>
  <c r="K294" i="14" a="1"/>
  <c r="K294" i="14" s="1"/>
  <c r="K295" i="14" a="1"/>
  <c r="K295" i="14"/>
  <c r="K296" i="14" a="1"/>
  <c r="K296" i="14" s="1"/>
  <c r="K297" i="14" a="1"/>
  <c r="K297" i="14" s="1"/>
  <c r="K298" i="14" a="1"/>
  <c r="K298" i="14" s="1"/>
  <c r="K299" i="14" a="1"/>
  <c r="K299" i="14" s="1"/>
  <c r="K300" i="14" a="1"/>
  <c r="K300" i="14" s="1"/>
  <c r="K301" i="14" a="1"/>
  <c r="K301" i="14"/>
  <c r="K302" i="14" a="1"/>
  <c r="K302" i="14" s="1"/>
  <c r="K303" i="14" a="1"/>
  <c r="K303" i="14" s="1"/>
  <c r="K304" i="14" a="1"/>
  <c r="K304" i="14" s="1"/>
  <c r="K305" i="14" a="1"/>
  <c r="K305" i="14" s="1"/>
  <c r="K306" i="14" a="1"/>
  <c r="K306" i="14" s="1"/>
  <c r="K307" i="14" a="1"/>
  <c r="K307" i="14"/>
  <c r="K308" i="14" a="1"/>
  <c r="K308" i="14" s="1"/>
  <c r="K309" i="14" a="1"/>
  <c r="K309" i="14" s="1"/>
  <c r="K310" i="14" a="1"/>
  <c r="K310" i="14" s="1"/>
  <c r="K311" i="14" a="1"/>
  <c r="K311" i="14" s="1"/>
  <c r="K312" i="14" a="1"/>
  <c r="K312" i="14" s="1"/>
  <c r="K313" i="14" a="1"/>
  <c r="K313" i="14"/>
  <c r="K314" i="14" a="1"/>
  <c r="K314" i="14" s="1"/>
  <c r="K315" i="14" a="1"/>
  <c r="K315" i="14" s="1"/>
  <c r="K316" i="14" a="1"/>
  <c r="K316" i="14" s="1"/>
  <c r="K317" i="14" a="1"/>
  <c r="K317" i="14" s="1"/>
  <c r="K318" i="14" a="1"/>
  <c r="K318" i="14" s="1"/>
  <c r="K319" i="14" a="1"/>
  <c r="K319" i="14"/>
  <c r="K320" i="14" a="1"/>
  <c r="K320" i="14" s="1"/>
  <c r="K321" i="14" a="1"/>
  <c r="K321" i="14" s="1"/>
  <c r="K322" i="14" a="1"/>
  <c r="K322" i="14" s="1"/>
  <c r="K323" i="14" a="1"/>
  <c r="K323" i="14" s="1"/>
  <c r="K324" i="14" a="1"/>
  <c r="K324" i="14" s="1"/>
  <c r="K325" i="14" a="1"/>
  <c r="K325" i="14"/>
  <c r="K326" i="14" a="1"/>
  <c r="K326" i="14" s="1"/>
  <c r="K327" i="14" a="1"/>
  <c r="K327" i="14" s="1"/>
  <c r="K328" i="14" a="1"/>
  <c r="K328" i="14" s="1"/>
  <c r="K329" i="14" a="1"/>
  <c r="K329" i="14" s="1"/>
  <c r="K330" i="14" a="1"/>
  <c r="K330" i="14" s="1"/>
  <c r="K331" i="14" a="1"/>
  <c r="K331" i="14"/>
  <c r="K332" i="14" a="1"/>
  <c r="K332" i="14" s="1"/>
  <c r="K333" i="14" a="1"/>
  <c r="K333" i="14" s="1"/>
  <c r="K334" i="14" a="1"/>
  <c r="K334" i="14" s="1"/>
  <c r="K335" i="14" a="1"/>
  <c r="K335" i="14" s="1"/>
  <c r="K393" i="7"/>
  <c r="W98" i="12" s="1"/>
  <c r="K394" i="7"/>
  <c r="W99" i="12" s="1"/>
  <c r="K395" i="7"/>
  <c r="W100" i="12" s="1"/>
  <c r="K396" i="7"/>
  <c r="W101" i="12" s="1"/>
  <c r="K397" i="7"/>
  <c r="W102" i="12" s="1"/>
  <c r="K398" i="7"/>
  <c r="W103" i="12" s="1"/>
  <c r="K399" i="7"/>
  <c r="W279" i="12" s="1"/>
  <c r="K400" i="7"/>
  <c r="W280" i="12" s="1"/>
  <c r="K401" i="7"/>
  <c r="W281" i="12" s="1"/>
  <c r="K402" i="7"/>
  <c r="W282" i="12" s="1"/>
  <c r="K403" i="7"/>
  <c r="W229" i="12" s="1"/>
  <c r="K404" i="7"/>
  <c r="W230" i="12" s="1"/>
  <c r="K405" i="7"/>
  <c r="W235" i="12" s="1"/>
  <c r="K406" i="7"/>
  <c r="W232" i="12" s="1"/>
  <c r="K418" i="8"/>
  <c r="E98" i="12" s="1"/>
  <c r="K419" i="8"/>
  <c r="E99" i="12" s="1"/>
  <c r="K420" i="8"/>
  <c r="E100" i="12" s="1"/>
  <c r="K421" i="8"/>
  <c r="E101" i="12" s="1"/>
  <c r="K422" i="8"/>
  <c r="E102" i="12" s="1"/>
  <c r="K423" i="8"/>
  <c r="E103" i="12" s="1"/>
  <c r="K424" i="8"/>
  <c r="E279" i="12" s="1"/>
  <c r="K425" i="8"/>
  <c r="E280" i="12" s="1"/>
  <c r="K426" i="8"/>
  <c r="E281" i="12" s="1"/>
  <c r="K427" i="8"/>
  <c r="E282" i="12" s="1"/>
  <c r="K428" i="8"/>
  <c r="E229" i="12" s="1"/>
  <c r="K429" i="8"/>
  <c r="E230" i="12" s="1"/>
  <c r="K430" i="8"/>
  <c r="E235" i="12" s="1"/>
  <c r="K431" i="8"/>
  <c r="E232" i="12" s="1"/>
  <c r="K432" i="8"/>
  <c r="B418" i="8"/>
  <c r="D98" i="12" s="1"/>
  <c r="B419" i="8"/>
  <c r="D99" i="12" s="1"/>
  <c r="B420" i="8"/>
  <c r="D101" i="6" s="1"/>
  <c r="B421" i="8"/>
  <c r="D102" i="6" s="1"/>
  <c r="B422" i="8"/>
  <c r="D103" i="6" s="1"/>
  <c r="B423" i="8"/>
  <c r="D104" i="6" s="1"/>
  <c r="B424" i="8"/>
  <c r="D279" i="12" s="1"/>
  <c r="B425" i="8"/>
  <c r="D280" i="12" s="1"/>
  <c r="B426" i="8"/>
  <c r="D281" i="12" s="1"/>
  <c r="B427" i="8"/>
  <c r="D282" i="12" s="1"/>
  <c r="B428" i="8"/>
  <c r="D230" i="6" s="1"/>
  <c r="B429" i="8"/>
  <c r="D230" i="12" s="1"/>
  <c r="B430" i="8"/>
  <c r="D235" i="12" s="1"/>
  <c r="B431" i="8"/>
  <c r="D233" i="6" s="1"/>
  <c r="B432" i="8"/>
  <c r="B393" i="7"/>
  <c r="C99" i="6" s="1"/>
  <c r="B394" i="7"/>
  <c r="C99" i="12" s="1"/>
  <c r="B395" i="7"/>
  <c r="C100" i="12" s="1"/>
  <c r="B396" i="7"/>
  <c r="C102" i="6" s="1"/>
  <c r="B397" i="7"/>
  <c r="C103" i="6" s="1"/>
  <c r="B398" i="7"/>
  <c r="C103" i="12" s="1"/>
  <c r="B399" i="7"/>
  <c r="C279" i="12" s="1"/>
  <c r="B400" i="7"/>
  <c r="C280" i="12" s="1"/>
  <c r="B401" i="7"/>
  <c r="C281" i="12" s="1"/>
  <c r="B402" i="7"/>
  <c r="C283" i="6" s="1"/>
  <c r="B403" i="7"/>
  <c r="C230" i="6" s="1"/>
  <c r="B404" i="7"/>
  <c r="C230" i="12" s="1"/>
  <c r="B405" i="7"/>
  <c r="C236" i="6" s="1"/>
  <c r="B406" i="7"/>
  <c r="C233" i="6" s="1"/>
  <c r="I100" i="6" l="1"/>
  <c r="N280" i="12"/>
  <c r="I281" i="6"/>
  <c r="N281" i="12"/>
  <c r="P281" i="12" s="1"/>
  <c r="N279" i="12"/>
  <c r="P279" i="12" s="1"/>
  <c r="N101" i="12"/>
  <c r="P101" i="12" s="1"/>
  <c r="N273" i="3"/>
  <c r="N230" i="12"/>
  <c r="N102" i="12"/>
  <c r="P102" i="12" s="1"/>
  <c r="I230" i="6"/>
  <c r="I104" i="6"/>
  <c r="I236" i="6"/>
  <c r="N282" i="12"/>
  <c r="P282" i="12" s="1"/>
  <c r="N163" i="12"/>
  <c r="I101" i="6"/>
  <c r="P99" i="12"/>
  <c r="D99" i="6"/>
  <c r="C282" i="12"/>
  <c r="D283" i="6"/>
  <c r="D231" i="6"/>
  <c r="C232" i="12"/>
  <c r="C231" i="6"/>
  <c r="D101" i="12"/>
  <c r="C104" i="6"/>
  <c r="D229" i="12"/>
  <c r="C102" i="12"/>
  <c r="C229" i="12"/>
  <c r="D100" i="6"/>
  <c r="D282" i="6"/>
  <c r="D280" i="6"/>
  <c r="D236" i="6"/>
  <c r="C282" i="6"/>
  <c r="C280" i="6"/>
  <c r="D103" i="12"/>
  <c r="D232" i="12"/>
  <c r="C235" i="12"/>
  <c r="D102" i="12"/>
  <c r="C101" i="6"/>
  <c r="D100" i="12"/>
  <c r="C100" i="6"/>
  <c r="C98" i="12"/>
  <c r="D281" i="6"/>
  <c r="C101" i="12"/>
  <c r="C281" i="6"/>
  <c r="B4" i="6"/>
  <c r="D3" i="23"/>
  <c r="B4" i="12"/>
  <c r="T103" i="12"/>
  <c r="P103" i="12"/>
  <c r="T102" i="12"/>
  <c r="P100" i="12"/>
  <c r="T100" i="12"/>
  <c r="T98" i="12"/>
  <c r="P98" i="12"/>
  <c r="Q103" i="12"/>
  <c r="U102" i="12"/>
  <c r="Q98" i="12"/>
  <c r="U99" i="12"/>
  <c r="T99" i="12"/>
  <c r="T101" i="12"/>
  <c r="U232" i="12"/>
  <c r="U235" i="12"/>
  <c r="U279" i="12"/>
  <c r="T235" i="12"/>
  <c r="P235" i="12"/>
  <c r="Q235" i="12"/>
  <c r="P232" i="12"/>
  <c r="T232" i="12"/>
  <c r="Q232" i="12"/>
  <c r="Q229" i="12"/>
  <c r="F230" i="12"/>
  <c r="U230" i="12"/>
  <c r="F229" i="12"/>
  <c r="U282" i="12"/>
  <c r="U281" i="12"/>
  <c r="Q163" i="12"/>
  <c r="F163" i="12"/>
  <c r="Q281" i="12"/>
  <c r="T279" i="12"/>
  <c r="T282" i="12"/>
  <c r="T281" i="12"/>
  <c r="Q282" i="12"/>
  <c r="Q279" i="12"/>
  <c r="F280" i="12"/>
  <c r="U280" i="12"/>
  <c r="S8" i="12"/>
  <c r="S9" i="12"/>
  <c r="S10" i="12"/>
  <c r="S11" i="12"/>
  <c r="S12" i="12"/>
  <c r="S13" i="12"/>
  <c r="S14" i="12"/>
  <c r="S15" i="12"/>
  <c r="S16" i="12"/>
  <c r="S17" i="12"/>
  <c r="S18" i="12"/>
  <c r="S19" i="12"/>
  <c r="S20" i="12"/>
  <c r="S21" i="12"/>
  <c r="S22" i="12"/>
  <c r="S23" i="12"/>
  <c r="S24" i="12"/>
  <c r="S25" i="12"/>
  <c r="S26" i="12"/>
  <c r="S27" i="12"/>
  <c r="S28" i="12"/>
  <c r="S29" i="12"/>
  <c r="S30" i="12"/>
  <c r="S31" i="12"/>
  <c r="S32" i="12"/>
  <c r="S33" i="12"/>
  <c r="S34" i="12"/>
  <c r="S35" i="12"/>
  <c r="S36" i="12"/>
  <c r="S37" i="12"/>
  <c r="S38" i="12"/>
  <c r="S39" i="12"/>
  <c r="S40" i="12"/>
  <c r="S41" i="12"/>
  <c r="S42" i="12"/>
  <c r="S43" i="12"/>
  <c r="S44" i="12"/>
  <c r="S45" i="12"/>
  <c r="S46" i="12"/>
  <c r="S47" i="12"/>
  <c r="S48" i="12"/>
  <c r="S49" i="12"/>
  <c r="S50" i="12"/>
  <c r="S51" i="12"/>
  <c r="S52" i="12"/>
  <c r="S53" i="12"/>
  <c r="S54" i="12"/>
  <c r="S55" i="12"/>
  <c r="S56" i="12"/>
  <c r="S57" i="12"/>
  <c r="S58" i="12"/>
  <c r="S59" i="12"/>
  <c r="S60" i="12"/>
  <c r="S61" i="12"/>
  <c r="S62" i="12"/>
  <c r="S63" i="12"/>
  <c r="S64" i="12"/>
  <c r="S65" i="12"/>
  <c r="S66" i="12"/>
  <c r="S67" i="12"/>
  <c r="S68" i="12"/>
  <c r="S69" i="12"/>
  <c r="S70" i="12"/>
  <c r="S71" i="12"/>
  <c r="S72" i="12"/>
  <c r="S73" i="12"/>
  <c r="S74" i="12"/>
  <c r="S75" i="12"/>
  <c r="S76" i="12"/>
  <c r="S77" i="12"/>
  <c r="S78" i="12"/>
  <c r="S79" i="12"/>
  <c r="S80" i="12"/>
  <c r="S81" i="12"/>
  <c r="S82" i="12"/>
  <c r="S83" i="12"/>
  <c r="S84" i="12"/>
  <c r="S85" i="12"/>
  <c r="S86" i="12"/>
  <c r="S87" i="12"/>
  <c r="S88" i="12"/>
  <c r="S89" i="12"/>
  <c r="S90" i="12"/>
  <c r="S91" i="12"/>
  <c r="S92" i="12"/>
  <c r="S93" i="12"/>
  <c r="S94" i="12"/>
  <c r="S95" i="12"/>
  <c r="S96" i="12"/>
  <c r="S97" i="12"/>
  <c r="S104" i="12"/>
  <c r="S105" i="12"/>
  <c r="S106" i="12"/>
  <c r="S107" i="12"/>
  <c r="S108" i="12"/>
  <c r="S109" i="12"/>
  <c r="S110" i="12"/>
  <c r="S111" i="12"/>
  <c r="S112" i="12"/>
  <c r="S113" i="12"/>
  <c r="S114" i="12"/>
  <c r="S115" i="12"/>
  <c r="S116" i="12"/>
  <c r="S117" i="12"/>
  <c r="S118" i="12"/>
  <c r="S119" i="12"/>
  <c r="S120" i="12"/>
  <c r="S121" i="12"/>
  <c r="S122" i="12"/>
  <c r="S123" i="12"/>
  <c r="S124" i="12"/>
  <c r="S125" i="12"/>
  <c r="S126" i="12"/>
  <c r="S127" i="12"/>
  <c r="S128" i="12"/>
  <c r="S129" i="12"/>
  <c r="S130" i="12"/>
  <c r="S131" i="12"/>
  <c r="S132" i="12"/>
  <c r="S133" i="12"/>
  <c r="S134" i="12"/>
  <c r="S135" i="12"/>
  <c r="S136" i="12"/>
  <c r="S137" i="12"/>
  <c r="S138" i="12"/>
  <c r="S139" i="12"/>
  <c r="S140" i="12"/>
  <c r="S141" i="12"/>
  <c r="S142" i="12"/>
  <c r="S143" i="12"/>
  <c r="S144" i="12"/>
  <c r="S145" i="12"/>
  <c r="S146" i="12"/>
  <c r="S147" i="12"/>
  <c r="S148" i="12"/>
  <c r="S149" i="12"/>
  <c r="S150" i="12"/>
  <c r="S151" i="12"/>
  <c r="S152" i="12"/>
  <c r="S153" i="12"/>
  <c r="S154" i="12"/>
  <c r="S155" i="12"/>
  <c r="S156" i="12"/>
  <c r="S157" i="12"/>
  <c r="S158" i="12"/>
  <c r="S159" i="12"/>
  <c r="S160" i="12"/>
  <c r="S161" i="12"/>
  <c r="S162" i="12"/>
  <c r="S164" i="12"/>
  <c r="S165" i="12"/>
  <c r="S166" i="12"/>
  <c r="S167" i="12"/>
  <c r="S168" i="12"/>
  <c r="S169" i="12"/>
  <c r="S170" i="12"/>
  <c r="S171" i="12"/>
  <c r="S172" i="12"/>
  <c r="S173" i="12"/>
  <c r="S174" i="12"/>
  <c r="S175" i="12"/>
  <c r="S176" i="12"/>
  <c r="S177" i="12"/>
  <c r="S178" i="12"/>
  <c r="S179" i="12"/>
  <c r="S180" i="12"/>
  <c r="S181" i="12"/>
  <c r="S182" i="12"/>
  <c r="S183" i="12"/>
  <c r="S184" i="12"/>
  <c r="S185" i="12"/>
  <c r="S186" i="12"/>
  <c r="S187" i="12"/>
  <c r="S188" i="12"/>
  <c r="S189" i="12"/>
  <c r="S190" i="12"/>
  <c r="S191" i="12"/>
  <c r="S192" i="12"/>
  <c r="S193" i="12"/>
  <c r="S194" i="12"/>
  <c r="S195" i="12"/>
  <c r="S196" i="12"/>
  <c r="S197" i="12"/>
  <c r="S198" i="12"/>
  <c r="S199" i="12"/>
  <c r="S200" i="12"/>
  <c r="S201" i="12"/>
  <c r="S202" i="12"/>
  <c r="S203" i="12"/>
  <c r="S204" i="12"/>
  <c r="S205" i="12"/>
  <c r="S206" i="12"/>
  <c r="S207" i="12"/>
  <c r="S208" i="12"/>
  <c r="S209" i="12"/>
  <c r="S210" i="12"/>
  <c r="S211" i="12"/>
  <c r="S212" i="12"/>
  <c r="S213" i="12"/>
  <c r="S214" i="12"/>
  <c r="S215" i="12"/>
  <c r="S216" i="12"/>
  <c r="S217" i="12"/>
  <c r="S218" i="12"/>
  <c r="S219" i="12"/>
  <c r="S220" i="12"/>
  <c r="S221" i="12"/>
  <c r="S222" i="12"/>
  <c r="S223" i="12"/>
  <c r="S224" i="12"/>
  <c r="S225" i="12"/>
  <c r="S226" i="12"/>
  <c r="S227" i="12"/>
  <c r="S228" i="12"/>
  <c r="S231" i="12"/>
  <c r="S233" i="12"/>
  <c r="S234" i="12"/>
  <c r="S236" i="12"/>
  <c r="S237" i="12"/>
  <c r="S238" i="12"/>
  <c r="S239" i="12"/>
  <c r="S240" i="12"/>
  <c r="S241" i="12"/>
  <c r="S242" i="12"/>
  <c r="S243" i="12"/>
  <c r="S244" i="12"/>
  <c r="S245" i="12"/>
  <c r="S246" i="12"/>
  <c r="S247" i="12"/>
  <c r="S248" i="12"/>
  <c r="S249" i="12"/>
  <c r="S250" i="12"/>
  <c r="S251" i="12"/>
  <c r="S252" i="12"/>
  <c r="S253" i="12"/>
  <c r="S254" i="12"/>
  <c r="S255" i="12"/>
  <c r="S256" i="12"/>
  <c r="S257" i="12"/>
  <c r="S258" i="12"/>
  <c r="S259" i="12"/>
  <c r="S260" i="12"/>
  <c r="S261" i="12"/>
  <c r="S262" i="12"/>
  <c r="S263" i="12"/>
  <c r="S264" i="12"/>
  <c r="S265" i="12"/>
  <c r="S266" i="12"/>
  <c r="S267" i="12"/>
  <c r="S268" i="12"/>
  <c r="S269" i="12"/>
  <c r="S270" i="12"/>
  <c r="S271" i="12"/>
  <c r="S272" i="12"/>
  <c r="S273" i="12"/>
  <c r="S274" i="12"/>
  <c r="S275" i="12"/>
  <c r="S276" i="12"/>
  <c r="S277" i="12"/>
  <c r="S278" i="12"/>
  <c r="S283" i="12"/>
  <c r="S284" i="12"/>
  <c r="S285" i="12"/>
  <c r="S286" i="12"/>
  <c r="S287" i="12"/>
  <c r="S288" i="12"/>
  <c r="S289" i="12"/>
  <c r="S290" i="12"/>
  <c r="S291" i="12"/>
  <c r="S292" i="12"/>
  <c r="S293" i="12"/>
  <c r="S294" i="12"/>
  <c r="S295" i="12"/>
  <c r="S296" i="12"/>
  <c r="S297" i="12"/>
  <c r="S298" i="12"/>
  <c r="S299" i="12"/>
  <c r="S300" i="12"/>
  <c r="S301" i="12"/>
  <c r="S302" i="12"/>
  <c r="S303" i="12"/>
  <c r="S304" i="12"/>
  <c r="S305" i="12"/>
  <c r="S306" i="12"/>
  <c r="S307" i="12"/>
  <c r="S308" i="12"/>
  <c r="S309" i="12"/>
  <c r="S310" i="12"/>
  <c r="S311" i="12"/>
  <c r="S312" i="12"/>
  <c r="S313" i="12"/>
  <c r="S314" i="12"/>
  <c r="S315" i="12"/>
  <c r="S316" i="12"/>
  <c r="S317" i="12"/>
  <c r="S318" i="12"/>
  <c r="S319" i="12"/>
  <c r="S320" i="12"/>
  <c r="S321" i="12"/>
  <c r="S322" i="12"/>
  <c r="S323" i="12"/>
  <c r="S324" i="12"/>
  <c r="S325" i="12"/>
  <c r="S326" i="12"/>
  <c r="S327" i="12"/>
  <c r="S328" i="12"/>
  <c r="S329" i="12"/>
  <c r="S330" i="12"/>
  <c r="S331" i="12"/>
  <c r="S332" i="12"/>
  <c r="S333" i="12"/>
  <c r="S334" i="12"/>
  <c r="S335" i="12"/>
  <c r="S336" i="12"/>
  <c r="S337" i="12"/>
  <c r="S338" i="12"/>
  <c r="S339" i="12"/>
  <c r="S340" i="12"/>
  <c r="S341" i="12"/>
  <c r="S342" i="12"/>
  <c r="S343" i="12"/>
  <c r="S344" i="12"/>
  <c r="S345" i="12"/>
  <c r="S346" i="12"/>
  <c r="S347" i="12"/>
  <c r="S348" i="12"/>
  <c r="S349" i="12"/>
  <c r="S350" i="12"/>
  <c r="S7" i="12"/>
  <c r="O8" i="12"/>
  <c r="O9" i="12"/>
  <c r="O10" i="12"/>
  <c r="O11" i="12"/>
  <c r="O12" i="12"/>
  <c r="O13" i="12"/>
  <c r="O14" i="12"/>
  <c r="O15" i="12"/>
  <c r="O16" i="12"/>
  <c r="O17" i="12"/>
  <c r="O18" i="12"/>
  <c r="O19" i="12"/>
  <c r="O20" i="12"/>
  <c r="O21" i="12"/>
  <c r="O22" i="12"/>
  <c r="O23" i="12"/>
  <c r="O24" i="12"/>
  <c r="O25" i="12"/>
  <c r="O26" i="12"/>
  <c r="O27" i="12"/>
  <c r="O28" i="12"/>
  <c r="O29" i="12"/>
  <c r="O30" i="12"/>
  <c r="O31" i="12"/>
  <c r="O32" i="12"/>
  <c r="O33" i="12"/>
  <c r="O34" i="12"/>
  <c r="O35" i="12"/>
  <c r="O36" i="12"/>
  <c r="O37" i="12"/>
  <c r="O38" i="12"/>
  <c r="O39" i="12"/>
  <c r="O40" i="12"/>
  <c r="O41" i="12"/>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68" i="12"/>
  <c r="O69" i="12"/>
  <c r="O70" i="12"/>
  <c r="O71" i="12"/>
  <c r="O72" i="12"/>
  <c r="O73" i="12"/>
  <c r="O74" i="12"/>
  <c r="O75" i="12"/>
  <c r="O76" i="12"/>
  <c r="O77" i="12"/>
  <c r="O78" i="12"/>
  <c r="O79" i="12"/>
  <c r="O80" i="12"/>
  <c r="O81" i="12"/>
  <c r="O82" i="12"/>
  <c r="O83" i="12"/>
  <c r="O84" i="12"/>
  <c r="O85" i="12"/>
  <c r="O86" i="12"/>
  <c r="O87" i="12"/>
  <c r="O88" i="12"/>
  <c r="O89" i="12"/>
  <c r="O90" i="12"/>
  <c r="O91" i="12"/>
  <c r="O92" i="12"/>
  <c r="O93" i="12"/>
  <c r="O94" i="12"/>
  <c r="O95" i="12"/>
  <c r="O96" i="12"/>
  <c r="O97" i="12"/>
  <c r="O104" i="12"/>
  <c r="O105" i="12"/>
  <c r="O106" i="12"/>
  <c r="O107" i="12"/>
  <c r="O108" i="12"/>
  <c r="O109" i="12"/>
  <c r="O110" i="12"/>
  <c r="O111" i="12"/>
  <c r="O112" i="12"/>
  <c r="O113" i="12"/>
  <c r="O114" i="12"/>
  <c r="O115" i="12"/>
  <c r="O116" i="12"/>
  <c r="O117" i="12"/>
  <c r="O118" i="12"/>
  <c r="O119" i="12"/>
  <c r="O120" i="12"/>
  <c r="O121" i="12"/>
  <c r="O122" i="12"/>
  <c r="O123" i="12"/>
  <c r="O124" i="12"/>
  <c r="O125" i="12"/>
  <c r="O126" i="12"/>
  <c r="O127" i="12"/>
  <c r="O128" i="12"/>
  <c r="O129" i="12"/>
  <c r="O130" i="12"/>
  <c r="O131" i="12"/>
  <c r="O132" i="12"/>
  <c r="O133" i="12"/>
  <c r="O134" i="12"/>
  <c r="O135" i="12"/>
  <c r="O136" i="12"/>
  <c r="O137" i="12"/>
  <c r="O138" i="12"/>
  <c r="O139" i="12"/>
  <c r="O140" i="12"/>
  <c r="O141" i="12"/>
  <c r="O142" i="12"/>
  <c r="O143" i="12"/>
  <c r="O144" i="12"/>
  <c r="O145" i="12"/>
  <c r="O146" i="12"/>
  <c r="O147" i="12"/>
  <c r="O148" i="12"/>
  <c r="O149" i="12"/>
  <c r="O150" i="12"/>
  <c r="O151" i="12"/>
  <c r="O152" i="12"/>
  <c r="O153" i="12"/>
  <c r="O154" i="12"/>
  <c r="O155" i="12"/>
  <c r="O156" i="12"/>
  <c r="O157" i="12"/>
  <c r="O158" i="12"/>
  <c r="O159" i="12"/>
  <c r="O160" i="12"/>
  <c r="O161" i="12"/>
  <c r="O162" i="12"/>
  <c r="O164" i="12"/>
  <c r="O165" i="12"/>
  <c r="O166" i="12"/>
  <c r="O167" i="12"/>
  <c r="O168" i="12"/>
  <c r="O169" i="12"/>
  <c r="O170" i="12"/>
  <c r="O171" i="12"/>
  <c r="O172" i="12"/>
  <c r="O173" i="12"/>
  <c r="O174" i="12"/>
  <c r="O175" i="12"/>
  <c r="O176" i="12"/>
  <c r="O177" i="12"/>
  <c r="O178" i="12"/>
  <c r="O179" i="12"/>
  <c r="O180" i="12"/>
  <c r="O181" i="12"/>
  <c r="O182" i="12"/>
  <c r="O183" i="12"/>
  <c r="O184" i="12"/>
  <c r="O185" i="12"/>
  <c r="O186" i="12"/>
  <c r="O187" i="12"/>
  <c r="O188" i="12"/>
  <c r="O189" i="12"/>
  <c r="O190" i="12"/>
  <c r="O191" i="12"/>
  <c r="O192" i="12"/>
  <c r="O193" i="12"/>
  <c r="O194" i="12"/>
  <c r="O195" i="12"/>
  <c r="O196" i="12"/>
  <c r="O197" i="12"/>
  <c r="O198" i="12"/>
  <c r="O199" i="12"/>
  <c r="O200" i="12"/>
  <c r="O201" i="12"/>
  <c r="O202" i="12"/>
  <c r="O203" i="12"/>
  <c r="O204" i="12"/>
  <c r="O205" i="12"/>
  <c r="O206" i="12"/>
  <c r="O207" i="12"/>
  <c r="O208" i="12"/>
  <c r="O209" i="12"/>
  <c r="O210" i="12"/>
  <c r="O211" i="12"/>
  <c r="O212" i="12"/>
  <c r="O213" i="12"/>
  <c r="O214" i="12"/>
  <c r="O215" i="12"/>
  <c r="O216" i="12"/>
  <c r="O217" i="12"/>
  <c r="O218" i="12"/>
  <c r="O219" i="12"/>
  <c r="O220" i="12"/>
  <c r="O221" i="12"/>
  <c r="O222" i="12"/>
  <c r="O223" i="12"/>
  <c r="O224" i="12"/>
  <c r="O225" i="12"/>
  <c r="O226" i="12"/>
  <c r="O227" i="12"/>
  <c r="O228" i="12"/>
  <c r="O231" i="12"/>
  <c r="O233" i="12"/>
  <c r="O234" i="12"/>
  <c r="O236" i="12"/>
  <c r="O237" i="12"/>
  <c r="O238" i="12"/>
  <c r="O239" i="12"/>
  <c r="O240" i="12"/>
  <c r="O241" i="12"/>
  <c r="O242" i="12"/>
  <c r="O243" i="12"/>
  <c r="O244" i="12"/>
  <c r="O245" i="12"/>
  <c r="O246" i="12"/>
  <c r="O247" i="12"/>
  <c r="O248" i="12"/>
  <c r="O249" i="12"/>
  <c r="O250" i="12"/>
  <c r="O251" i="12"/>
  <c r="O252" i="12"/>
  <c r="O253" i="12"/>
  <c r="O254" i="12"/>
  <c r="O255" i="12"/>
  <c r="O256" i="12"/>
  <c r="O257" i="12"/>
  <c r="O258" i="12"/>
  <c r="O259" i="12"/>
  <c r="O260" i="12"/>
  <c r="O261" i="12"/>
  <c r="O262" i="12"/>
  <c r="O263" i="12"/>
  <c r="O264" i="12"/>
  <c r="O265" i="12"/>
  <c r="O266" i="12"/>
  <c r="O267" i="12"/>
  <c r="O268" i="12"/>
  <c r="O269" i="12"/>
  <c r="O270" i="12"/>
  <c r="O271" i="12"/>
  <c r="O272" i="12"/>
  <c r="O273" i="12"/>
  <c r="O274" i="12"/>
  <c r="O275" i="12"/>
  <c r="O276" i="12"/>
  <c r="O277" i="12"/>
  <c r="O278" i="12"/>
  <c r="O283" i="12"/>
  <c r="O284" i="12"/>
  <c r="O285" i="12"/>
  <c r="O286" i="12"/>
  <c r="O287" i="12"/>
  <c r="O288" i="12"/>
  <c r="O289" i="12"/>
  <c r="O290" i="12"/>
  <c r="O291" i="12"/>
  <c r="O292" i="12"/>
  <c r="O293" i="12"/>
  <c r="O294" i="12"/>
  <c r="O295" i="12"/>
  <c r="O296" i="12"/>
  <c r="O297" i="12"/>
  <c r="O298" i="12"/>
  <c r="O299" i="12"/>
  <c r="O300" i="12"/>
  <c r="O301" i="12"/>
  <c r="O302" i="12"/>
  <c r="O303" i="12"/>
  <c r="O304" i="12"/>
  <c r="O305" i="12"/>
  <c r="O306" i="12"/>
  <c r="O307" i="12"/>
  <c r="O308" i="12"/>
  <c r="O309" i="12"/>
  <c r="O310" i="12"/>
  <c r="O311" i="12"/>
  <c r="O312" i="12"/>
  <c r="O313" i="12"/>
  <c r="O314" i="12"/>
  <c r="O315" i="12"/>
  <c r="O316" i="12"/>
  <c r="O317" i="12"/>
  <c r="O318" i="12"/>
  <c r="O319" i="12"/>
  <c r="O320" i="12"/>
  <c r="O321" i="12"/>
  <c r="O322" i="12"/>
  <c r="O323" i="12"/>
  <c r="O324" i="12"/>
  <c r="O325" i="12"/>
  <c r="O326" i="12"/>
  <c r="O327" i="12"/>
  <c r="O328" i="12"/>
  <c r="O329" i="12"/>
  <c r="O330" i="12"/>
  <c r="O331" i="12"/>
  <c r="O332" i="12"/>
  <c r="O333" i="12"/>
  <c r="O334" i="12"/>
  <c r="O335" i="12"/>
  <c r="O336" i="12"/>
  <c r="O337" i="12"/>
  <c r="O338" i="12"/>
  <c r="O339" i="12"/>
  <c r="O340" i="12"/>
  <c r="O341" i="12"/>
  <c r="O342" i="12"/>
  <c r="O343" i="12"/>
  <c r="O344" i="12"/>
  <c r="O345" i="12"/>
  <c r="O346" i="12"/>
  <c r="O347" i="12"/>
  <c r="O348" i="12"/>
  <c r="O349" i="12"/>
  <c r="O350" i="12"/>
  <c r="O7" i="12"/>
  <c r="I9" i="3"/>
  <c r="N9" i="3" s="1"/>
  <c r="I10" i="3"/>
  <c r="N10" i="3" s="1"/>
  <c r="I11" i="3"/>
  <c r="N11" i="3" s="1"/>
  <c r="I12" i="3"/>
  <c r="N12" i="3" s="1"/>
  <c r="I13" i="3"/>
  <c r="N13" i="3" s="1"/>
  <c r="I14" i="3"/>
  <c r="N14" i="3" s="1"/>
  <c r="I15" i="3"/>
  <c r="N15" i="3" s="1"/>
  <c r="I16" i="3"/>
  <c r="N16" i="3" s="1"/>
  <c r="I17" i="3"/>
  <c r="N17" i="3" s="1"/>
  <c r="I18" i="3"/>
  <c r="N18" i="3" s="1"/>
  <c r="I19" i="3"/>
  <c r="N19" i="3" s="1"/>
  <c r="I20" i="3"/>
  <c r="N20" i="3" s="1"/>
  <c r="I21" i="3"/>
  <c r="N21" i="3" s="1"/>
  <c r="I22" i="3"/>
  <c r="N22" i="3" s="1"/>
  <c r="I23" i="3"/>
  <c r="N23" i="3" s="1"/>
  <c r="I24" i="3"/>
  <c r="N24" i="3" s="1"/>
  <c r="I25" i="3"/>
  <c r="N25" i="3" s="1"/>
  <c r="I26" i="3"/>
  <c r="N26" i="3" s="1"/>
  <c r="I27" i="3"/>
  <c r="N27" i="3" s="1"/>
  <c r="I28" i="3"/>
  <c r="N28" i="3" s="1"/>
  <c r="I29" i="3"/>
  <c r="N29" i="3" s="1"/>
  <c r="I30" i="3"/>
  <c r="N30" i="3" s="1"/>
  <c r="I31" i="3"/>
  <c r="N31" i="3" s="1"/>
  <c r="I32" i="3"/>
  <c r="N32" i="3" s="1"/>
  <c r="I33" i="3"/>
  <c r="N33" i="3" s="1"/>
  <c r="I34" i="3"/>
  <c r="N34" i="3" s="1"/>
  <c r="I35" i="3"/>
  <c r="N35" i="3" s="1"/>
  <c r="I36" i="3"/>
  <c r="N36" i="3" s="1"/>
  <c r="I37" i="3"/>
  <c r="N37" i="3" s="1"/>
  <c r="I38" i="3"/>
  <c r="N38" i="3" s="1"/>
  <c r="I39" i="3"/>
  <c r="N39" i="3" s="1"/>
  <c r="I40" i="3"/>
  <c r="N40" i="3" s="1"/>
  <c r="I41" i="3"/>
  <c r="N41" i="3" s="1"/>
  <c r="I42" i="3"/>
  <c r="N42" i="3" s="1"/>
  <c r="I43" i="3"/>
  <c r="N43" i="3" s="1"/>
  <c r="I44" i="3"/>
  <c r="N44" i="3" s="1"/>
  <c r="I45" i="3"/>
  <c r="N45" i="3" s="1"/>
  <c r="I46" i="3"/>
  <c r="N46" i="3" s="1"/>
  <c r="I47" i="3"/>
  <c r="N47" i="3" s="1"/>
  <c r="I48" i="3"/>
  <c r="N48" i="3" s="1"/>
  <c r="I49" i="3"/>
  <c r="N49" i="3" s="1"/>
  <c r="I50" i="3"/>
  <c r="N50" i="3" s="1"/>
  <c r="I51" i="3"/>
  <c r="N51" i="3" s="1"/>
  <c r="I52" i="3"/>
  <c r="N52" i="3" s="1"/>
  <c r="I53" i="3"/>
  <c r="N53" i="3" s="1"/>
  <c r="I54" i="3"/>
  <c r="N54" i="3" s="1"/>
  <c r="I55" i="3"/>
  <c r="N55" i="3" s="1"/>
  <c r="I56" i="3"/>
  <c r="N56" i="3" s="1"/>
  <c r="I57" i="3"/>
  <c r="N57" i="3" s="1"/>
  <c r="I58" i="3"/>
  <c r="N58" i="3" s="1"/>
  <c r="I59" i="3"/>
  <c r="N59" i="3" s="1"/>
  <c r="I60" i="3"/>
  <c r="N60" i="3" s="1"/>
  <c r="I61" i="3"/>
  <c r="N61" i="3" s="1"/>
  <c r="I62" i="3"/>
  <c r="N62" i="3" s="1"/>
  <c r="I63" i="3"/>
  <c r="N63" i="3" s="1"/>
  <c r="I64" i="3"/>
  <c r="N64" i="3" s="1"/>
  <c r="I65" i="3"/>
  <c r="N65" i="3" s="1"/>
  <c r="I66" i="3"/>
  <c r="N66" i="3" s="1"/>
  <c r="I67" i="3"/>
  <c r="N67" i="3" s="1"/>
  <c r="I68" i="3"/>
  <c r="N68" i="3" s="1"/>
  <c r="I69" i="3"/>
  <c r="N69" i="3" s="1"/>
  <c r="I70" i="3"/>
  <c r="N70" i="3" s="1"/>
  <c r="I71" i="3"/>
  <c r="N71" i="3" s="1"/>
  <c r="I72" i="3"/>
  <c r="N72" i="3" s="1"/>
  <c r="I73" i="3"/>
  <c r="N73" i="3" s="1"/>
  <c r="I74" i="3"/>
  <c r="N74" i="3" s="1"/>
  <c r="I75" i="3"/>
  <c r="N75" i="3" s="1"/>
  <c r="I76" i="3"/>
  <c r="N76" i="3" s="1"/>
  <c r="I77" i="3"/>
  <c r="N77" i="3" s="1"/>
  <c r="I78" i="3"/>
  <c r="N78" i="3" s="1"/>
  <c r="I79" i="3"/>
  <c r="N79" i="3" s="1"/>
  <c r="I80" i="3"/>
  <c r="N80" i="3" s="1"/>
  <c r="I81" i="3"/>
  <c r="N81" i="3" s="1"/>
  <c r="I82" i="3"/>
  <c r="N82" i="3" s="1"/>
  <c r="I83" i="3"/>
  <c r="N83" i="3" s="1"/>
  <c r="I84" i="3"/>
  <c r="N84" i="3" s="1"/>
  <c r="I85" i="3"/>
  <c r="N85" i="3" s="1"/>
  <c r="I86" i="3"/>
  <c r="N86" i="3" s="1"/>
  <c r="I87" i="3"/>
  <c r="N87" i="3" s="1"/>
  <c r="I88" i="3"/>
  <c r="N88" i="3" s="1"/>
  <c r="I89" i="3"/>
  <c r="N89" i="3" s="1"/>
  <c r="I90" i="3"/>
  <c r="N90" i="3" s="1"/>
  <c r="I91" i="3"/>
  <c r="N91" i="3" s="1"/>
  <c r="I92" i="3"/>
  <c r="N92" i="3" s="1"/>
  <c r="I93" i="3"/>
  <c r="N93" i="3" s="1"/>
  <c r="I94" i="3"/>
  <c r="N94" i="3" s="1"/>
  <c r="I95" i="3"/>
  <c r="N95" i="3" s="1"/>
  <c r="I96" i="3"/>
  <c r="N96" i="3" s="1"/>
  <c r="I97" i="3"/>
  <c r="N97" i="3" s="1"/>
  <c r="I98" i="3"/>
  <c r="N98" i="3" s="1"/>
  <c r="I99" i="3"/>
  <c r="N99" i="3" s="1"/>
  <c r="I100" i="3"/>
  <c r="N100" i="3" s="1"/>
  <c r="I101" i="3"/>
  <c r="N101" i="3" s="1"/>
  <c r="I102" i="3"/>
  <c r="N102" i="3" s="1"/>
  <c r="I103" i="3"/>
  <c r="N103" i="3" s="1"/>
  <c r="I104" i="3"/>
  <c r="N104" i="3" s="1"/>
  <c r="I105" i="3"/>
  <c r="N105" i="3" s="1"/>
  <c r="I106" i="3"/>
  <c r="N106" i="3" s="1"/>
  <c r="I107" i="3"/>
  <c r="N107" i="3" s="1"/>
  <c r="I108" i="3"/>
  <c r="N108" i="3" s="1"/>
  <c r="I109" i="3"/>
  <c r="N109" i="3" s="1"/>
  <c r="I110" i="3"/>
  <c r="N110" i="3" s="1"/>
  <c r="I111" i="3"/>
  <c r="N111" i="3" s="1"/>
  <c r="I112" i="3"/>
  <c r="N112" i="3" s="1"/>
  <c r="I113" i="3"/>
  <c r="N113" i="3" s="1"/>
  <c r="I114" i="3"/>
  <c r="N114" i="3" s="1"/>
  <c r="I115" i="3"/>
  <c r="N115" i="3" s="1"/>
  <c r="I116" i="3"/>
  <c r="N116" i="3" s="1"/>
  <c r="I117" i="3"/>
  <c r="N117" i="3" s="1"/>
  <c r="I118" i="3"/>
  <c r="N118" i="3" s="1"/>
  <c r="I119" i="3"/>
  <c r="N119" i="3" s="1"/>
  <c r="I120" i="3"/>
  <c r="N120" i="3" s="1"/>
  <c r="I121" i="3"/>
  <c r="N121" i="3" s="1"/>
  <c r="I122" i="3"/>
  <c r="N122" i="3" s="1"/>
  <c r="I123" i="3"/>
  <c r="N123" i="3" s="1"/>
  <c r="I124" i="3"/>
  <c r="N124" i="3" s="1"/>
  <c r="I125" i="3"/>
  <c r="N125" i="3" s="1"/>
  <c r="I126" i="3"/>
  <c r="N126" i="3" s="1"/>
  <c r="I127" i="3"/>
  <c r="N127" i="3" s="1"/>
  <c r="I128" i="3"/>
  <c r="N128" i="3" s="1"/>
  <c r="I129" i="3"/>
  <c r="N129" i="3" s="1"/>
  <c r="I130" i="3"/>
  <c r="N130" i="3" s="1"/>
  <c r="I131" i="3"/>
  <c r="N131" i="3" s="1"/>
  <c r="I132" i="3"/>
  <c r="N132" i="3" s="1"/>
  <c r="I133" i="3"/>
  <c r="N133" i="3" s="1"/>
  <c r="I134" i="3"/>
  <c r="N134" i="3" s="1"/>
  <c r="I135" i="3"/>
  <c r="N135" i="3" s="1"/>
  <c r="I136" i="3"/>
  <c r="N136" i="3" s="1"/>
  <c r="I137" i="3"/>
  <c r="N137" i="3" s="1"/>
  <c r="I138" i="3"/>
  <c r="N138" i="3" s="1"/>
  <c r="I139" i="3"/>
  <c r="N139" i="3" s="1"/>
  <c r="I140" i="3"/>
  <c r="N140" i="3" s="1"/>
  <c r="I141" i="3"/>
  <c r="N141" i="3" s="1"/>
  <c r="I142" i="3"/>
  <c r="N142" i="3" s="1"/>
  <c r="I143" i="3"/>
  <c r="N143" i="3" s="1"/>
  <c r="I144" i="3"/>
  <c r="N144" i="3" s="1"/>
  <c r="I145" i="3"/>
  <c r="N145" i="3" s="1"/>
  <c r="I146" i="3"/>
  <c r="N146" i="3" s="1"/>
  <c r="I147" i="3"/>
  <c r="N147" i="3" s="1"/>
  <c r="I148" i="3"/>
  <c r="N148" i="3" s="1"/>
  <c r="I149" i="3"/>
  <c r="N149" i="3" s="1"/>
  <c r="I150" i="3"/>
  <c r="N150" i="3" s="1"/>
  <c r="I151" i="3"/>
  <c r="N151" i="3" s="1"/>
  <c r="I152" i="3"/>
  <c r="N152" i="3" s="1"/>
  <c r="I153" i="3"/>
  <c r="N153" i="3" s="1"/>
  <c r="I154" i="3"/>
  <c r="N154" i="3" s="1"/>
  <c r="I155" i="3"/>
  <c r="N155" i="3" s="1"/>
  <c r="I156" i="3"/>
  <c r="N156" i="3" s="1"/>
  <c r="I157" i="3"/>
  <c r="N157" i="3" s="1"/>
  <c r="I158" i="3"/>
  <c r="N158" i="3" s="1"/>
  <c r="I159" i="3"/>
  <c r="N159" i="3" s="1"/>
  <c r="I160" i="3"/>
  <c r="N160" i="3" s="1"/>
  <c r="I161" i="3"/>
  <c r="N161" i="3" s="1"/>
  <c r="I162" i="3"/>
  <c r="N162" i="3" s="1"/>
  <c r="I163" i="3"/>
  <c r="N163" i="3" s="1"/>
  <c r="I164" i="3"/>
  <c r="N164" i="3" s="1"/>
  <c r="I165" i="3"/>
  <c r="N165" i="3" s="1"/>
  <c r="I166" i="3"/>
  <c r="N166" i="3" s="1"/>
  <c r="I167" i="3"/>
  <c r="N167" i="3" s="1"/>
  <c r="I168" i="3"/>
  <c r="N168" i="3" s="1"/>
  <c r="I169" i="3"/>
  <c r="N169" i="3" s="1"/>
  <c r="I170" i="3"/>
  <c r="N170" i="3" s="1"/>
  <c r="I171" i="3"/>
  <c r="N171" i="3" s="1"/>
  <c r="I172" i="3"/>
  <c r="N172" i="3" s="1"/>
  <c r="I173" i="3"/>
  <c r="N173" i="3" s="1"/>
  <c r="I174" i="3"/>
  <c r="N174" i="3" s="1"/>
  <c r="I175" i="3"/>
  <c r="N175" i="3" s="1"/>
  <c r="I176" i="3"/>
  <c r="N176" i="3" s="1"/>
  <c r="I177" i="3"/>
  <c r="N177" i="3" s="1"/>
  <c r="I178" i="3"/>
  <c r="N178" i="3" s="1"/>
  <c r="I179" i="3"/>
  <c r="N179" i="3" s="1"/>
  <c r="I180" i="3"/>
  <c r="N180" i="3" s="1"/>
  <c r="I181" i="3"/>
  <c r="N181" i="3" s="1"/>
  <c r="I182" i="3"/>
  <c r="N182" i="3" s="1"/>
  <c r="I183" i="3"/>
  <c r="N183" i="3" s="1"/>
  <c r="I184" i="3"/>
  <c r="N184" i="3" s="1"/>
  <c r="I185" i="3"/>
  <c r="N185" i="3" s="1"/>
  <c r="I186" i="3"/>
  <c r="N186" i="3" s="1"/>
  <c r="I187" i="3"/>
  <c r="N187" i="3" s="1"/>
  <c r="I188" i="3"/>
  <c r="N188" i="3" s="1"/>
  <c r="I189" i="3"/>
  <c r="N189" i="3" s="1"/>
  <c r="I190" i="3"/>
  <c r="N190" i="3" s="1"/>
  <c r="I191" i="3"/>
  <c r="N191" i="3" s="1"/>
  <c r="I192" i="3"/>
  <c r="N192" i="3" s="1"/>
  <c r="I193" i="3"/>
  <c r="N193" i="3" s="1"/>
  <c r="I194" i="3"/>
  <c r="N194" i="3" s="1"/>
  <c r="I195" i="3"/>
  <c r="N195" i="3" s="1"/>
  <c r="I196" i="3"/>
  <c r="N196" i="3" s="1"/>
  <c r="I197" i="3"/>
  <c r="N197" i="3" s="1"/>
  <c r="I198" i="3"/>
  <c r="N198" i="3" s="1"/>
  <c r="I199" i="3"/>
  <c r="N199" i="3" s="1"/>
  <c r="I200" i="3"/>
  <c r="N200" i="3" s="1"/>
  <c r="I201" i="3"/>
  <c r="N201" i="3" s="1"/>
  <c r="I202" i="3"/>
  <c r="N202" i="3" s="1"/>
  <c r="I203" i="3"/>
  <c r="N203" i="3" s="1"/>
  <c r="I204" i="3"/>
  <c r="N204" i="3" s="1"/>
  <c r="I205" i="3"/>
  <c r="N205" i="3" s="1"/>
  <c r="I206" i="3"/>
  <c r="N206" i="3" s="1"/>
  <c r="I207" i="3"/>
  <c r="N207" i="3" s="1"/>
  <c r="I208" i="3"/>
  <c r="N208" i="3" s="1"/>
  <c r="I209" i="3"/>
  <c r="N209" i="3" s="1"/>
  <c r="I210" i="3"/>
  <c r="N210" i="3" s="1"/>
  <c r="I211" i="3"/>
  <c r="N211" i="3" s="1"/>
  <c r="I212" i="3"/>
  <c r="N212" i="3" s="1"/>
  <c r="I213" i="3"/>
  <c r="N213" i="3" s="1"/>
  <c r="I214" i="3"/>
  <c r="N214" i="3" s="1"/>
  <c r="I215" i="3"/>
  <c r="N215" i="3" s="1"/>
  <c r="I216" i="3"/>
  <c r="N216" i="3" s="1"/>
  <c r="I217" i="3"/>
  <c r="N217" i="3" s="1"/>
  <c r="I218" i="3"/>
  <c r="N218" i="3" s="1"/>
  <c r="I219" i="3"/>
  <c r="N219" i="3" s="1"/>
  <c r="I220" i="3"/>
  <c r="N220" i="3" s="1"/>
  <c r="I221" i="3"/>
  <c r="N221" i="3" s="1"/>
  <c r="I222" i="3"/>
  <c r="N222" i="3" s="1"/>
  <c r="I223" i="3"/>
  <c r="N223" i="3" s="1"/>
  <c r="I224" i="3"/>
  <c r="N224" i="3" s="1"/>
  <c r="I225" i="3"/>
  <c r="N225" i="3" s="1"/>
  <c r="I226" i="3"/>
  <c r="N226" i="3" s="1"/>
  <c r="I227" i="3"/>
  <c r="N227" i="3" s="1"/>
  <c r="I228" i="3"/>
  <c r="N228" i="3" s="1"/>
  <c r="I229" i="3"/>
  <c r="N229" i="3" s="1"/>
  <c r="I230" i="3"/>
  <c r="N230" i="3" s="1"/>
  <c r="I231" i="3"/>
  <c r="N231" i="3" s="1"/>
  <c r="I232" i="3"/>
  <c r="N232" i="3" s="1"/>
  <c r="I233" i="3"/>
  <c r="N233" i="3" s="1"/>
  <c r="I234" i="3"/>
  <c r="N234" i="3" s="1"/>
  <c r="I235" i="3"/>
  <c r="N235" i="3" s="1"/>
  <c r="I236" i="3"/>
  <c r="N236" i="3" s="1"/>
  <c r="I237" i="3"/>
  <c r="N237" i="3" s="1"/>
  <c r="I238" i="3"/>
  <c r="N238" i="3" s="1"/>
  <c r="I239" i="3"/>
  <c r="N239" i="3" s="1"/>
  <c r="I240" i="3"/>
  <c r="N240" i="3" s="1"/>
  <c r="I241" i="3"/>
  <c r="N241" i="3" s="1"/>
  <c r="I242" i="3"/>
  <c r="N242" i="3" s="1"/>
  <c r="I243" i="3"/>
  <c r="N243" i="3" s="1"/>
  <c r="I244" i="3"/>
  <c r="N244" i="3" s="1"/>
  <c r="I245" i="3"/>
  <c r="N245" i="3" s="1"/>
  <c r="I246" i="3"/>
  <c r="N246" i="3" s="1"/>
  <c r="I247" i="3"/>
  <c r="N247" i="3" s="1"/>
  <c r="I248" i="3"/>
  <c r="N248" i="3" s="1"/>
  <c r="I249" i="3"/>
  <c r="N249" i="3" s="1"/>
  <c r="I250" i="3"/>
  <c r="N250" i="3" s="1"/>
  <c r="I251" i="3"/>
  <c r="N251" i="3" s="1"/>
  <c r="I252" i="3"/>
  <c r="N252" i="3" s="1"/>
  <c r="I253" i="3"/>
  <c r="N253" i="3" s="1"/>
  <c r="I254" i="3"/>
  <c r="N254" i="3" s="1"/>
  <c r="I255" i="3"/>
  <c r="N255" i="3" s="1"/>
  <c r="I256" i="3"/>
  <c r="N256" i="3" s="1"/>
  <c r="I257" i="3"/>
  <c r="N257" i="3" s="1"/>
  <c r="I258" i="3"/>
  <c r="N258" i="3" s="1"/>
  <c r="I259" i="3"/>
  <c r="N259" i="3" s="1"/>
  <c r="I260" i="3"/>
  <c r="N260" i="3" s="1"/>
  <c r="I261" i="3"/>
  <c r="N261" i="3" s="1"/>
  <c r="I262" i="3"/>
  <c r="N262" i="3" s="1"/>
  <c r="I263" i="3"/>
  <c r="N263" i="3" s="1"/>
  <c r="I264" i="3"/>
  <c r="N264" i="3" s="1"/>
  <c r="I265" i="3"/>
  <c r="N265" i="3" s="1"/>
  <c r="I266" i="3"/>
  <c r="N266" i="3" s="1"/>
  <c r="I267" i="3"/>
  <c r="N267" i="3" s="1"/>
  <c r="I268" i="3"/>
  <c r="N268" i="3" s="1"/>
  <c r="I269" i="3"/>
  <c r="N269" i="3" s="1"/>
  <c r="I270" i="3"/>
  <c r="N270" i="3" s="1"/>
  <c r="I271" i="3"/>
  <c r="N271" i="3" s="1"/>
  <c r="I272" i="3"/>
  <c r="N272" i="3" s="1"/>
  <c r="I274" i="3"/>
  <c r="N274" i="3" s="1"/>
  <c r="I275" i="3"/>
  <c r="N275" i="3" s="1"/>
  <c r="I276" i="3"/>
  <c r="N276" i="3" s="1"/>
  <c r="I277" i="3"/>
  <c r="N277" i="3" s="1"/>
  <c r="I278" i="3"/>
  <c r="N278" i="3" s="1"/>
  <c r="I279" i="3"/>
  <c r="N279" i="3" s="1"/>
  <c r="I280" i="3"/>
  <c r="N280" i="3" s="1"/>
  <c r="I281" i="3"/>
  <c r="N281" i="3" s="1"/>
  <c r="I282" i="3"/>
  <c r="N282" i="3" s="1"/>
  <c r="I283" i="3"/>
  <c r="N283" i="3" s="1"/>
  <c r="I284" i="3"/>
  <c r="N284" i="3" s="1"/>
  <c r="I285" i="3"/>
  <c r="N285" i="3" s="1"/>
  <c r="I286" i="3"/>
  <c r="N286" i="3" s="1"/>
  <c r="I287" i="3"/>
  <c r="N287" i="3" s="1"/>
  <c r="I288" i="3"/>
  <c r="N288" i="3" s="1"/>
  <c r="I289" i="3"/>
  <c r="N289" i="3" s="1"/>
  <c r="I290" i="3"/>
  <c r="N290" i="3" s="1"/>
  <c r="I291" i="3"/>
  <c r="N291" i="3" s="1"/>
  <c r="I292" i="3"/>
  <c r="N292" i="3" s="1"/>
  <c r="I293" i="3"/>
  <c r="N293" i="3" s="1"/>
  <c r="I294" i="3"/>
  <c r="N294" i="3" s="1"/>
  <c r="I295" i="3"/>
  <c r="N295" i="3" s="1"/>
  <c r="I296" i="3"/>
  <c r="N296" i="3" s="1"/>
  <c r="I297" i="3"/>
  <c r="N297" i="3" s="1"/>
  <c r="I298" i="3"/>
  <c r="N298" i="3" s="1"/>
  <c r="I299" i="3"/>
  <c r="N299" i="3" s="1"/>
  <c r="I300" i="3"/>
  <c r="N300" i="3" s="1"/>
  <c r="I301" i="3"/>
  <c r="N301" i="3" s="1"/>
  <c r="I302" i="3"/>
  <c r="N302" i="3" s="1"/>
  <c r="I303" i="3"/>
  <c r="N303" i="3" s="1"/>
  <c r="I304" i="3"/>
  <c r="N304" i="3" s="1"/>
  <c r="I305" i="3"/>
  <c r="N305" i="3" s="1"/>
  <c r="I306" i="3"/>
  <c r="N306" i="3" s="1"/>
  <c r="I307" i="3"/>
  <c r="N307" i="3" s="1"/>
  <c r="I308" i="3"/>
  <c r="N308" i="3" s="1"/>
  <c r="I309" i="3"/>
  <c r="N309" i="3" s="1"/>
  <c r="I310" i="3"/>
  <c r="N310" i="3" s="1"/>
  <c r="I311" i="3"/>
  <c r="N311" i="3" s="1"/>
  <c r="I312" i="3"/>
  <c r="N312" i="3" s="1"/>
  <c r="I313" i="3"/>
  <c r="N313" i="3" s="1"/>
  <c r="I314" i="3"/>
  <c r="N314" i="3" s="1"/>
  <c r="I315" i="3"/>
  <c r="N315" i="3" s="1"/>
  <c r="I316" i="3"/>
  <c r="N316" i="3" s="1"/>
  <c r="I317" i="3"/>
  <c r="N317" i="3" s="1"/>
  <c r="I318" i="3"/>
  <c r="N318" i="3" s="1"/>
  <c r="I319" i="3"/>
  <c r="N319" i="3" s="1"/>
  <c r="I320" i="3"/>
  <c r="N320" i="3" s="1"/>
  <c r="I321" i="3"/>
  <c r="N321" i="3" s="1"/>
  <c r="I322" i="3"/>
  <c r="N322" i="3" s="1"/>
  <c r="I323" i="3"/>
  <c r="N323" i="3" s="1"/>
  <c r="I324" i="3"/>
  <c r="N324" i="3" s="1"/>
  <c r="I325" i="3"/>
  <c r="N325" i="3" s="1"/>
  <c r="I326" i="3"/>
  <c r="N326" i="3" s="1"/>
  <c r="N327" i="3"/>
  <c r="I328" i="3"/>
  <c r="N328" i="3" s="1"/>
  <c r="I329" i="3"/>
  <c r="N329" i="3" s="1"/>
  <c r="I330" i="3"/>
  <c r="N330" i="3" s="1"/>
  <c r="I331" i="3"/>
  <c r="N331" i="3" s="1"/>
  <c r="I332" i="3"/>
  <c r="N332" i="3" s="1"/>
  <c r="N333" i="3"/>
  <c r="N334" i="3"/>
  <c r="I335" i="3"/>
  <c r="N335" i="3" s="1"/>
  <c r="I336" i="3"/>
  <c r="N336" i="3" s="1"/>
  <c r="I337" i="3"/>
  <c r="N337" i="3" s="1"/>
  <c r="I338" i="3"/>
  <c r="N338" i="3" s="1"/>
  <c r="I339" i="3"/>
  <c r="N339" i="3" s="1"/>
  <c r="I340" i="3"/>
  <c r="N340" i="3" s="1"/>
  <c r="I341" i="3"/>
  <c r="N341" i="3" s="1"/>
  <c r="I342" i="3"/>
  <c r="N342" i="3" s="1"/>
  <c r="I343" i="3"/>
  <c r="N343" i="3" s="1"/>
  <c r="I344" i="3"/>
  <c r="N344" i="3" s="1"/>
  <c r="I345" i="3"/>
  <c r="N345" i="3" s="1"/>
  <c r="I346" i="3"/>
  <c r="N346" i="3" s="1"/>
  <c r="I347" i="3"/>
  <c r="N347" i="3" s="1"/>
  <c r="I348" i="3"/>
  <c r="N348" i="3" s="1"/>
  <c r="I349" i="3"/>
  <c r="N349" i="3" s="1"/>
  <c r="I350" i="3"/>
  <c r="N350" i="3" s="1"/>
  <c r="I351" i="3"/>
  <c r="N351" i="3" s="1"/>
  <c r="I352" i="3"/>
  <c r="N352" i="3" s="1"/>
  <c r="I353" i="3"/>
  <c r="N353" i="3" s="1"/>
  <c r="I354" i="3"/>
  <c r="N354" i="3" s="1"/>
  <c r="I355" i="3"/>
  <c r="N355" i="3" s="1"/>
  <c r="I356" i="3"/>
  <c r="N356" i="3" s="1"/>
  <c r="I357" i="3"/>
  <c r="N357" i="3" s="1"/>
  <c r="I358" i="3"/>
  <c r="N358" i="3" s="1"/>
  <c r="I359" i="3"/>
  <c r="N359" i="3" s="1"/>
  <c r="I360" i="3"/>
  <c r="N360" i="3" s="1"/>
  <c r="I361" i="3"/>
  <c r="N361" i="3" s="1"/>
  <c r="I362" i="3"/>
  <c r="N362" i="3" s="1"/>
  <c r="I363" i="3"/>
  <c r="N363" i="3" s="1"/>
  <c r="I364" i="3"/>
  <c r="N364" i="3" s="1"/>
  <c r="I365" i="3"/>
  <c r="N365" i="3" s="1"/>
  <c r="I366" i="3"/>
  <c r="N366" i="3" s="1"/>
  <c r="I8" i="3"/>
  <c r="N8" i="3" s="1"/>
  <c r="T229" i="12" l="1"/>
  <c r="P229" i="12"/>
  <c r="P230" i="12"/>
  <c r="T230" i="12"/>
  <c r="T163" i="12"/>
  <c r="P163" i="12"/>
  <c r="P280" i="12"/>
  <c r="T280" i="12"/>
  <c r="P163" i="6"/>
  <c r="P165" i="6"/>
  <c r="P152" i="6"/>
  <c r="P228" i="6"/>
  <c r="H221" i="6"/>
  <c r="F9" i="6" l="1"/>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5" i="6"/>
  <c r="F166" i="6"/>
  <c r="F167" i="6"/>
  <c r="F168" i="6"/>
  <c r="F169" i="6"/>
  <c r="F170" i="6"/>
  <c r="F171" i="6"/>
  <c r="F172" i="6"/>
  <c r="F173" i="6"/>
  <c r="F174" i="6"/>
  <c r="F175" i="6"/>
  <c r="F176" i="6"/>
  <c r="F177" i="6"/>
  <c r="F178" i="6"/>
  <c r="F179" i="6"/>
  <c r="F180" i="6"/>
  <c r="F181" i="6"/>
  <c r="F182" i="6"/>
  <c r="F183" i="6"/>
  <c r="F184" i="6"/>
  <c r="F185" i="6"/>
  <c r="F186" i="6"/>
  <c r="F187" i="6"/>
  <c r="F188" i="6"/>
  <c r="F189" i="6"/>
  <c r="F190" i="6"/>
  <c r="F191" i="6"/>
  <c r="F192" i="6"/>
  <c r="F193" i="6"/>
  <c r="F194" i="6"/>
  <c r="F195" i="6"/>
  <c r="F196" i="6"/>
  <c r="F197" i="6"/>
  <c r="F198" i="6"/>
  <c r="F199" i="6"/>
  <c r="F200" i="6"/>
  <c r="F201" i="6"/>
  <c r="F202" i="6"/>
  <c r="F203" i="6"/>
  <c r="F204" i="6"/>
  <c r="F205" i="6"/>
  <c r="F206" i="6"/>
  <c r="F207" i="6"/>
  <c r="F208" i="6"/>
  <c r="F209" i="6"/>
  <c r="F210" i="6"/>
  <c r="F211" i="6"/>
  <c r="F212" i="6"/>
  <c r="F213" i="6"/>
  <c r="F214" i="6"/>
  <c r="F215" i="6"/>
  <c r="F216" i="6"/>
  <c r="F217" i="6"/>
  <c r="F218" i="6"/>
  <c r="F219" i="6"/>
  <c r="F220" i="6"/>
  <c r="F221" i="6"/>
  <c r="F222" i="6"/>
  <c r="F223" i="6"/>
  <c r="F224" i="6"/>
  <c r="F225" i="6"/>
  <c r="F226" i="6"/>
  <c r="F227" i="6"/>
  <c r="F228" i="6"/>
  <c r="F229" i="6"/>
  <c r="F232" i="6"/>
  <c r="F234" i="6"/>
  <c r="F235" i="6"/>
  <c r="F237" i="6"/>
  <c r="F238" i="6"/>
  <c r="F239" i="6"/>
  <c r="F240" i="6"/>
  <c r="F241" i="6"/>
  <c r="F242" i="6"/>
  <c r="F243" i="6"/>
  <c r="F244" i="6"/>
  <c r="F245" i="6"/>
  <c r="F246" i="6"/>
  <c r="F247" i="6"/>
  <c r="F248" i="6"/>
  <c r="F249" i="6"/>
  <c r="F250" i="6"/>
  <c r="F251" i="6"/>
  <c r="F252" i="6"/>
  <c r="F253" i="6"/>
  <c r="F254" i="6"/>
  <c r="F255" i="6"/>
  <c r="F256" i="6"/>
  <c r="F257" i="6"/>
  <c r="F258" i="6"/>
  <c r="F259" i="6"/>
  <c r="F260" i="6"/>
  <c r="F261" i="6"/>
  <c r="F262" i="6"/>
  <c r="F263" i="6"/>
  <c r="F264" i="6"/>
  <c r="F265" i="6"/>
  <c r="F266" i="6"/>
  <c r="F267" i="6"/>
  <c r="F268" i="6"/>
  <c r="F269" i="6"/>
  <c r="F270" i="6"/>
  <c r="F271" i="6"/>
  <c r="F272" i="6"/>
  <c r="F273" i="6"/>
  <c r="F274" i="6"/>
  <c r="F275" i="6"/>
  <c r="F276" i="6"/>
  <c r="F277" i="6"/>
  <c r="F278" i="6"/>
  <c r="F279" i="6"/>
  <c r="F284" i="6"/>
  <c r="F285" i="6"/>
  <c r="F286" i="6"/>
  <c r="F287" i="6"/>
  <c r="F288" i="6"/>
  <c r="F289" i="6"/>
  <c r="F290" i="6"/>
  <c r="F291" i="6"/>
  <c r="F292" i="6"/>
  <c r="F293" i="6"/>
  <c r="F294" i="6"/>
  <c r="F295" i="6"/>
  <c r="F296" i="6"/>
  <c r="F297" i="6"/>
  <c r="F298" i="6"/>
  <c r="F299" i="6"/>
  <c r="F300" i="6"/>
  <c r="F301" i="6"/>
  <c r="F302" i="6"/>
  <c r="F303" i="6"/>
  <c r="F304" i="6"/>
  <c r="F305" i="6"/>
  <c r="F306" i="6"/>
  <c r="F307" i="6"/>
  <c r="F308" i="6"/>
  <c r="F309" i="6"/>
  <c r="F310" i="6"/>
  <c r="F311" i="6"/>
  <c r="F312" i="6"/>
  <c r="F313" i="6"/>
  <c r="F314" i="6"/>
  <c r="F315" i="6"/>
  <c r="F316" i="6"/>
  <c r="F317" i="6"/>
  <c r="F318" i="6"/>
  <c r="F319" i="6"/>
  <c r="F320" i="6"/>
  <c r="F321" i="6"/>
  <c r="F322" i="6"/>
  <c r="F323" i="6"/>
  <c r="F324" i="6"/>
  <c r="F325" i="6"/>
  <c r="F326" i="6"/>
  <c r="F327" i="6"/>
  <c r="F328" i="6"/>
  <c r="F329" i="6"/>
  <c r="F330" i="6"/>
  <c r="F331" i="6"/>
  <c r="F332" i="6"/>
  <c r="F333" i="6"/>
  <c r="F334" i="6"/>
  <c r="F335" i="6"/>
  <c r="F336" i="6"/>
  <c r="F337" i="6"/>
  <c r="F338" i="6"/>
  <c r="F339" i="6"/>
  <c r="F340" i="6"/>
  <c r="F341" i="6"/>
  <c r="F342" i="6"/>
  <c r="F343" i="6"/>
  <c r="F344" i="6"/>
  <c r="F345" i="6"/>
  <c r="F346" i="6"/>
  <c r="F347" i="6"/>
  <c r="F348" i="6"/>
  <c r="F349" i="6"/>
  <c r="F350" i="6"/>
  <c r="F8" i="6"/>
  <c r="B108" i="9" l="1"/>
  <c r="E7" i="6" s="1"/>
  <c r="B107" i="9"/>
  <c r="F5" i="19" l="1"/>
  <c r="F5" i="17"/>
  <c r="F5" i="11"/>
  <c r="F5" i="18"/>
  <c r="V9" i="12"/>
  <c r="V10" i="12"/>
  <c r="V11" i="12"/>
  <c r="V12" i="12"/>
  <c r="V13" i="12"/>
  <c r="V14" i="12"/>
  <c r="V15" i="12"/>
  <c r="V16" i="12"/>
  <c r="V17" i="12"/>
  <c r="V18" i="12"/>
  <c r="V19" i="12"/>
  <c r="V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57" i="12"/>
  <c r="V58" i="12"/>
  <c r="V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96" i="12"/>
  <c r="V97" i="12"/>
  <c r="V104" i="12"/>
  <c r="V105" i="12"/>
  <c r="V106" i="12"/>
  <c r="V107" i="12"/>
  <c r="V108" i="12"/>
  <c r="V109" i="12"/>
  <c r="V110" i="12"/>
  <c r="V111" i="12"/>
  <c r="V112" i="12"/>
  <c r="V113" i="12"/>
  <c r="V114" i="12"/>
  <c r="V115" i="12"/>
  <c r="V116" i="12"/>
  <c r="V117" i="12"/>
  <c r="V118" i="12"/>
  <c r="V119" i="12"/>
  <c r="V120" i="12"/>
  <c r="V121" i="12"/>
  <c r="V122" i="12"/>
  <c r="V123" i="12"/>
  <c r="V124" i="12"/>
  <c r="V125" i="12"/>
  <c r="V126" i="12"/>
  <c r="V127" i="12"/>
  <c r="V128" i="12"/>
  <c r="V129" i="12"/>
  <c r="V130" i="12"/>
  <c r="V131" i="12"/>
  <c r="V132" i="12"/>
  <c r="V133" i="12"/>
  <c r="V134" i="12"/>
  <c r="V135" i="12"/>
  <c r="V136" i="12"/>
  <c r="V137" i="12"/>
  <c r="V138" i="12"/>
  <c r="V139" i="12"/>
  <c r="V140" i="12"/>
  <c r="V141" i="12"/>
  <c r="V142" i="12"/>
  <c r="V143" i="12"/>
  <c r="V144" i="12"/>
  <c r="V145" i="12"/>
  <c r="V146" i="12"/>
  <c r="V147" i="12"/>
  <c r="V148" i="12"/>
  <c r="V149" i="12"/>
  <c r="V150" i="12"/>
  <c r="V151" i="12"/>
  <c r="V152" i="12"/>
  <c r="V153" i="12"/>
  <c r="V154" i="12"/>
  <c r="V155" i="12"/>
  <c r="V156" i="12"/>
  <c r="V157" i="12"/>
  <c r="V158" i="12"/>
  <c r="V159" i="12"/>
  <c r="V160" i="12"/>
  <c r="V161" i="12"/>
  <c r="V162" i="12"/>
  <c r="V164" i="12"/>
  <c r="V165" i="12"/>
  <c r="V166" i="12"/>
  <c r="V167" i="12"/>
  <c r="V168" i="12"/>
  <c r="V169" i="12"/>
  <c r="V170" i="12"/>
  <c r="V171" i="12"/>
  <c r="V172" i="12"/>
  <c r="V173" i="12"/>
  <c r="V174" i="12"/>
  <c r="V175" i="12"/>
  <c r="V176" i="12"/>
  <c r="V177" i="12"/>
  <c r="V178" i="12"/>
  <c r="V179" i="12"/>
  <c r="V180" i="12"/>
  <c r="V181" i="12"/>
  <c r="V182" i="12"/>
  <c r="V183" i="12"/>
  <c r="V184" i="12"/>
  <c r="V185" i="12"/>
  <c r="V186" i="12"/>
  <c r="V187" i="12"/>
  <c r="V188" i="12"/>
  <c r="V189" i="12"/>
  <c r="V190" i="12"/>
  <c r="V191" i="12"/>
  <c r="V192" i="12"/>
  <c r="V193" i="12"/>
  <c r="V194" i="12"/>
  <c r="V195" i="12"/>
  <c r="V196" i="12"/>
  <c r="V197" i="12"/>
  <c r="V198" i="12"/>
  <c r="V199" i="12"/>
  <c r="V200" i="12"/>
  <c r="V201" i="12"/>
  <c r="V202" i="12"/>
  <c r="V203" i="12"/>
  <c r="V204" i="12"/>
  <c r="V205" i="12"/>
  <c r="V206" i="12"/>
  <c r="V207" i="12"/>
  <c r="V208" i="12"/>
  <c r="V209" i="12"/>
  <c r="V210" i="12"/>
  <c r="V211" i="12"/>
  <c r="V212" i="12"/>
  <c r="V213" i="12"/>
  <c r="V214" i="12"/>
  <c r="V215" i="12"/>
  <c r="V216" i="12"/>
  <c r="V217" i="12"/>
  <c r="V218" i="12"/>
  <c r="V219" i="12"/>
  <c r="V220" i="12"/>
  <c r="V221" i="12"/>
  <c r="V222" i="12"/>
  <c r="V223" i="12"/>
  <c r="V224" i="12"/>
  <c r="V225" i="12"/>
  <c r="V226" i="12"/>
  <c r="V227" i="12"/>
  <c r="V228" i="12"/>
  <c r="V231" i="12"/>
  <c r="V233" i="12"/>
  <c r="V234" i="12"/>
  <c r="V236" i="12"/>
  <c r="V237" i="12"/>
  <c r="V238" i="12"/>
  <c r="V239" i="12"/>
  <c r="V240" i="12"/>
  <c r="V241" i="12"/>
  <c r="V242" i="12"/>
  <c r="V243" i="12"/>
  <c r="V244" i="12"/>
  <c r="V245" i="12"/>
  <c r="V246" i="12"/>
  <c r="V247" i="12"/>
  <c r="V248" i="12"/>
  <c r="V249" i="12"/>
  <c r="V250" i="12"/>
  <c r="V251" i="12"/>
  <c r="V252" i="12"/>
  <c r="V253" i="12"/>
  <c r="V254" i="12"/>
  <c r="V255" i="12"/>
  <c r="V256" i="12"/>
  <c r="V257" i="12"/>
  <c r="V258" i="12"/>
  <c r="V259" i="12"/>
  <c r="V260" i="12"/>
  <c r="V261" i="12"/>
  <c r="V262" i="12"/>
  <c r="V263" i="12"/>
  <c r="V264" i="12"/>
  <c r="V265" i="12"/>
  <c r="V266" i="12"/>
  <c r="V267" i="12"/>
  <c r="V268" i="12"/>
  <c r="V269" i="12"/>
  <c r="V270" i="12"/>
  <c r="V271" i="12"/>
  <c r="V272" i="12"/>
  <c r="V273" i="12"/>
  <c r="V274" i="12"/>
  <c r="V275" i="12"/>
  <c r="V276" i="12"/>
  <c r="V277" i="12"/>
  <c r="V278" i="12"/>
  <c r="V283" i="12"/>
  <c r="V284" i="12"/>
  <c r="V285" i="12"/>
  <c r="V286" i="12"/>
  <c r="V287" i="12"/>
  <c r="V288" i="12"/>
  <c r="V289" i="12"/>
  <c r="V290" i="12"/>
  <c r="V291" i="12"/>
  <c r="V292" i="12"/>
  <c r="V293" i="12"/>
  <c r="V294" i="12"/>
  <c r="V295" i="12"/>
  <c r="V296" i="12"/>
  <c r="V297" i="12"/>
  <c r="V298" i="12"/>
  <c r="V299" i="12"/>
  <c r="V300" i="12"/>
  <c r="V301" i="12"/>
  <c r="V302" i="12"/>
  <c r="V303" i="12"/>
  <c r="V304" i="12"/>
  <c r="V305" i="12"/>
  <c r="V306" i="12"/>
  <c r="V307" i="12"/>
  <c r="V308" i="12"/>
  <c r="V309" i="12"/>
  <c r="V310" i="12"/>
  <c r="V311" i="12"/>
  <c r="V312" i="12"/>
  <c r="V313" i="12"/>
  <c r="V314" i="12"/>
  <c r="V315" i="12"/>
  <c r="V316" i="12"/>
  <c r="V317" i="12"/>
  <c r="V318" i="12"/>
  <c r="V319" i="12"/>
  <c r="V320" i="12"/>
  <c r="V321" i="12"/>
  <c r="V322" i="12"/>
  <c r="V323" i="12"/>
  <c r="V324" i="12"/>
  <c r="V325" i="12"/>
  <c r="V326" i="12"/>
  <c r="V327" i="12"/>
  <c r="V328" i="12"/>
  <c r="V329" i="12"/>
  <c r="V330" i="12"/>
  <c r="V331" i="12"/>
  <c r="V332" i="12"/>
  <c r="V333" i="12"/>
  <c r="V334" i="12"/>
  <c r="V335" i="12"/>
  <c r="V336" i="12"/>
  <c r="V337" i="12"/>
  <c r="V338" i="12"/>
  <c r="V339" i="12"/>
  <c r="V340" i="12"/>
  <c r="V341" i="12"/>
  <c r="V342" i="12"/>
  <c r="V343" i="12"/>
  <c r="V344" i="12"/>
  <c r="V345" i="12"/>
  <c r="V346" i="12"/>
  <c r="V347" i="12"/>
  <c r="V348" i="12"/>
  <c r="V349" i="12"/>
  <c r="V350" i="12"/>
  <c r="V8" i="12"/>
  <c r="V7" i="12"/>
  <c r="H350" i="12" a="1"/>
  <c r="H350" i="12" s="1"/>
  <c r="H349" i="12" a="1"/>
  <c r="H349" i="12" s="1"/>
  <c r="H348" i="12" a="1"/>
  <c r="H348" i="12" s="1"/>
  <c r="H347" i="12" a="1"/>
  <c r="H347" i="12" s="1"/>
  <c r="H346" i="12" a="1"/>
  <c r="H346" i="12" s="1"/>
  <c r="H345" i="12" a="1"/>
  <c r="H345" i="12" s="1"/>
  <c r="H344" i="12" a="1"/>
  <c r="H344" i="12" s="1"/>
  <c r="H343" i="12" a="1"/>
  <c r="H343" i="12" s="1"/>
  <c r="H342" i="12" a="1"/>
  <c r="H342" i="12" s="1"/>
  <c r="H341" i="12" a="1"/>
  <c r="H341" i="12" s="1"/>
  <c r="H340" i="12" a="1"/>
  <c r="H340" i="12" s="1"/>
  <c r="H339" i="12" a="1"/>
  <c r="H339" i="12" s="1"/>
  <c r="H338" i="12" a="1"/>
  <c r="H338" i="12" s="1"/>
  <c r="H337" i="12" a="1"/>
  <c r="H337" i="12" s="1"/>
  <c r="H336" i="12" a="1"/>
  <c r="H336" i="12" s="1"/>
  <c r="H335" i="12" a="1"/>
  <c r="H335" i="12" s="1"/>
  <c r="H334" i="12" a="1"/>
  <c r="H334" i="12" s="1"/>
  <c r="H333" i="12" a="1"/>
  <c r="H333" i="12" s="1"/>
  <c r="H332" i="12" a="1"/>
  <c r="H332" i="12" s="1"/>
  <c r="H331" i="12" a="1"/>
  <c r="H331" i="12" s="1"/>
  <c r="H330" i="12" a="1"/>
  <c r="H330" i="12" s="1"/>
  <c r="H329" i="12" a="1"/>
  <c r="H329" i="12" s="1"/>
  <c r="H328" i="12" a="1"/>
  <c r="H328" i="12" s="1"/>
  <c r="H327" i="12" a="1"/>
  <c r="H327" i="12" s="1"/>
  <c r="H326" i="12" a="1"/>
  <c r="H326" i="12" s="1"/>
  <c r="H325" i="12" a="1"/>
  <c r="H325" i="12" s="1"/>
  <c r="H324" i="12" a="1"/>
  <c r="H324" i="12" s="1"/>
  <c r="H323" i="12" a="1"/>
  <c r="H323" i="12" s="1"/>
  <c r="H322" i="12" a="1"/>
  <c r="H322" i="12" s="1"/>
  <c r="H321" i="12" a="1"/>
  <c r="H321" i="12" s="1"/>
  <c r="H320" i="12" a="1"/>
  <c r="H320" i="12" s="1"/>
  <c r="H319" i="12" a="1"/>
  <c r="H319" i="12" s="1"/>
  <c r="H318" i="12" a="1"/>
  <c r="H318" i="12" s="1"/>
  <c r="H317" i="12" a="1"/>
  <c r="H317" i="12" s="1"/>
  <c r="H316" i="12" a="1"/>
  <c r="H316" i="12" s="1"/>
  <c r="H315" i="12" a="1"/>
  <c r="H315" i="12" s="1"/>
  <c r="H314" i="12" a="1"/>
  <c r="H314" i="12" s="1"/>
  <c r="H313" i="12" a="1"/>
  <c r="H313" i="12" s="1"/>
  <c r="H312" i="12" a="1"/>
  <c r="H312" i="12" s="1"/>
  <c r="H311" i="12" a="1"/>
  <c r="H311" i="12" s="1"/>
  <c r="H310" i="12" a="1"/>
  <c r="H310" i="12" s="1"/>
  <c r="H309" i="12" a="1"/>
  <c r="H309" i="12" s="1"/>
  <c r="H308" i="12" a="1"/>
  <c r="H308" i="12" s="1"/>
  <c r="H307" i="12" a="1"/>
  <c r="H307" i="12" s="1"/>
  <c r="H306" i="12" a="1"/>
  <c r="H306" i="12" s="1"/>
  <c r="H305" i="12" a="1"/>
  <c r="H305" i="12" s="1"/>
  <c r="H304" i="12" a="1"/>
  <c r="H304" i="12" s="1"/>
  <c r="H303" i="12" a="1"/>
  <c r="H303" i="12" s="1"/>
  <c r="H302" i="12" a="1"/>
  <c r="H302" i="12" s="1"/>
  <c r="H301" i="12" a="1"/>
  <c r="H301" i="12" s="1"/>
  <c r="H300" i="12" a="1"/>
  <c r="H300" i="12" s="1"/>
  <c r="H299" i="12" a="1"/>
  <c r="H299" i="12" s="1"/>
  <c r="H298" i="12" a="1"/>
  <c r="H298" i="12" s="1"/>
  <c r="H297" i="12" a="1"/>
  <c r="H297" i="12" s="1"/>
  <c r="H296" i="12" a="1"/>
  <c r="H296" i="12" s="1"/>
  <c r="H295" i="12" a="1"/>
  <c r="H295" i="12" s="1"/>
  <c r="H294" i="12" a="1"/>
  <c r="H294" i="12" s="1"/>
  <c r="H293" i="12" a="1"/>
  <c r="H293" i="12" s="1"/>
  <c r="H292" i="12" a="1"/>
  <c r="H292" i="12" s="1"/>
  <c r="H291" i="12" a="1"/>
  <c r="H291" i="12" s="1"/>
  <c r="H290" i="12" a="1"/>
  <c r="H290" i="12" s="1"/>
  <c r="H289" i="12" a="1"/>
  <c r="H289" i="12" s="1"/>
  <c r="H288" i="12" a="1"/>
  <c r="H288" i="12" s="1"/>
  <c r="H287" i="12" a="1"/>
  <c r="H287" i="12" s="1"/>
  <c r="H286" i="12" a="1"/>
  <c r="H286" i="12" s="1"/>
  <c r="H285" i="12" a="1"/>
  <c r="H285" i="12" s="1"/>
  <c r="H284" i="12" a="1"/>
  <c r="H284" i="12" s="1"/>
  <c r="H283" i="12" a="1"/>
  <c r="H283" i="12" s="1"/>
  <c r="H278" i="12" a="1"/>
  <c r="H278" i="12" s="1"/>
  <c r="H277" i="12" a="1"/>
  <c r="H277" i="12" s="1"/>
  <c r="H276" i="12" a="1"/>
  <c r="H276" i="12" s="1"/>
  <c r="H275" i="12" a="1"/>
  <c r="H275" i="12" s="1"/>
  <c r="H274" i="12" a="1"/>
  <c r="H274" i="12" s="1"/>
  <c r="H273" i="12" a="1"/>
  <c r="H273" i="12" s="1"/>
  <c r="H272" i="12" a="1"/>
  <c r="H272" i="12" s="1"/>
  <c r="H271" i="12" a="1"/>
  <c r="H271" i="12" s="1"/>
  <c r="H270" i="12" a="1"/>
  <c r="H270" i="12" s="1"/>
  <c r="H269" i="12" a="1"/>
  <c r="H269" i="12" s="1"/>
  <c r="H268" i="12" a="1"/>
  <c r="H268" i="12" s="1"/>
  <c r="H267" i="12" a="1"/>
  <c r="H267" i="12" s="1"/>
  <c r="H266" i="12" a="1"/>
  <c r="H266" i="12" s="1"/>
  <c r="H265" i="12" a="1"/>
  <c r="H265" i="12" s="1"/>
  <c r="H264" i="12" a="1"/>
  <c r="H264" i="12" s="1"/>
  <c r="H263" i="12" a="1"/>
  <c r="H263" i="12" s="1"/>
  <c r="H262" i="12" a="1"/>
  <c r="H262" i="12" s="1"/>
  <c r="H261" i="12" a="1"/>
  <c r="H261" i="12" s="1"/>
  <c r="H260" i="12" a="1"/>
  <c r="H260" i="12" s="1"/>
  <c r="H259" i="12" a="1"/>
  <c r="H259" i="12" s="1"/>
  <c r="H258" i="12" a="1"/>
  <c r="H258" i="12" s="1"/>
  <c r="H257" i="12" a="1"/>
  <c r="H257" i="12" s="1"/>
  <c r="H256" i="12" a="1"/>
  <c r="H256" i="12" s="1"/>
  <c r="H255" i="12" a="1"/>
  <c r="H255" i="12" s="1"/>
  <c r="H254" i="12" a="1"/>
  <c r="H254" i="12" s="1"/>
  <c r="H253" i="12" a="1"/>
  <c r="H253" i="12" s="1"/>
  <c r="H252" i="12" a="1"/>
  <c r="H252" i="12" s="1"/>
  <c r="H251" i="12" a="1"/>
  <c r="H251" i="12" s="1"/>
  <c r="H250" i="12" a="1"/>
  <c r="H250" i="12" s="1"/>
  <c r="H249" i="12" a="1"/>
  <c r="H249" i="12" s="1"/>
  <c r="H248" i="12" a="1"/>
  <c r="H248" i="12" s="1"/>
  <c r="H247" i="12" a="1"/>
  <c r="H247" i="12" s="1"/>
  <c r="H246" i="12" a="1"/>
  <c r="H246" i="12" s="1"/>
  <c r="H245" i="12" a="1"/>
  <c r="H245" i="12" s="1"/>
  <c r="H244" i="12" a="1"/>
  <c r="H244" i="12" s="1"/>
  <c r="H243" i="12" a="1"/>
  <c r="H243" i="12" s="1"/>
  <c r="H242" i="12" a="1"/>
  <c r="H242" i="12" s="1"/>
  <c r="H241" i="12" a="1"/>
  <c r="H241" i="12" s="1"/>
  <c r="H240" i="12" a="1"/>
  <c r="H240" i="12" s="1"/>
  <c r="H239" i="12" a="1"/>
  <c r="H239" i="12" s="1"/>
  <c r="H238" i="12" a="1"/>
  <c r="H238" i="12" s="1"/>
  <c r="H237" i="12" a="1"/>
  <c r="H237" i="12" s="1"/>
  <c r="H236" i="12" a="1"/>
  <c r="H236" i="12" s="1"/>
  <c r="H234" i="12" a="1"/>
  <c r="H234" i="12" s="1"/>
  <c r="H233" i="12" a="1"/>
  <c r="H233" i="12" s="1"/>
  <c r="H231" i="12" a="1"/>
  <c r="H231" i="12" s="1"/>
  <c r="H228" i="12" a="1"/>
  <c r="H228" i="12" s="1"/>
  <c r="H227" i="12" a="1"/>
  <c r="H227" i="12" s="1"/>
  <c r="H226" i="12" a="1"/>
  <c r="H226" i="12" s="1"/>
  <c r="H225" i="12" a="1"/>
  <c r="H225" i="12" s="1"/>
  <c r="H224" i="12" a="1"/>
  <c r="H224" i="12" s="1"/>
  <c r="H223" i="12" a="1"/>
  <c r="H223" i="12" s="1"/>
  <c r="H222" i="12" a="1"/>
  <c r="H222" i="12" s="1"/>
  <c r="H221" i="12" a="1"/>
  <c r="H221" i="12" s="1"/>
  <c r="H220" i="12" a="1"/>
  <c r="H220" i="12" s="1"/>
  <c r="H219" i="12" a="1"/>
  <c r="H219" i="12" s="1"/>
  <c r="H218" i="12" a="1"/>
  <c r="H218" i="12" s="1"/>
  <c r="H217" i="12" a="1"/>
  <c r="H217" i="12" s="1"/>
  <c r="H216" i="12" a="1"/>
  <c r="H216" i="12" s="1"/>
  <c r="H215" i="12" a="1"/>
  <c r="H215" i="12" s="1"/>
  <c r="H214" i="12" a="1"/>
  <c r="H214" i="12" s="1"/>
  <c r="H213" i="12" a="1"/>
  <c r="H213" i="12" s="1"/>
  <c r="H212" i="12" a="1"/>
  <c r="H212" i="12" s="1"/>
  <c r="H211" i="12" a="1"/>
  <c r="H211" i="12" s="1"/>
  <c r="H210" i="12" a="1"/>
  <c r="H210" i="12" s="1"/>
  <c r="H209" i="12" a="1"/>
  <c r="H209" i="12" s="1"/>
  <c r="H208" i="12" a="1"/>
  <c r="H208" i="12" s="1"/>
  <c r="H207" i="12" a="1"/>
  <c r="H207" i="12" s="1"/>
  <c r="H206" i="12" a="1"/>
  <c r="H206" i="12" s="1"/>
  <c r="H205" i="12" a="1"/>
  <c r="H205" i="12" s="1"/>
  <c r="H204" i="12" a="1"/>
  <c r="H204" i="12" s="1"/>
  <c r="H203" i="12" a="1"/>
  <c r="H203" i="12" s="1"/>
  <c r="H202" i="12" a="1"/>
  <c r="H202" i="12" s="1"/>
  <c r="H201" i="12" a="1"/>
  <c r="H201" i="12" s="1"/>
  <c r="H200" i="12" a="1"/>
  <c r="H200" i="12" s="1"/>
  <c r="H199" i="12" a="1"/>
  <c r="H199" i="12" s="1"/>
  <c r="H198" i="12" a="1"/>
  <c r="H198" i="12" s="1"/>
  <c r="H197" i="12" a="1"/>
  <c r="H197" i="12" s="1"/>
  <c r="H196" i="12" a="1"/>
  <c r="H196" i="12" s="1"/>
  <c r="H195" i="12" a="1"/>
  <c r="H195" i="12" s="1"/>
  <c r="H194" i="12" a="1"/>
  <c r="H194" i="12" s="1"/>
  <c r="H193" i="12" a="1"/>
  <c r="H193" i="12" s="1"/>
  <c r="H192" i="12" a="1"/>
  <c r="H192" i="12" s="1"/>
  <c r="H191" i="12" a="1"/>
  <c r="H191" i="12" s="1"/>
  <c r="H190" i="12" a="1"/>
  <c r="H190" i="12" s="1"/>
  <c r="H189" i="12" a="1"/>
  <c r="H189" i="12" s="1"/>
  <c r="H188" i="12" a="1"/>
  <c r="H188" i="12" s="1"/>
  <c r="H187" i="12" a="1"/>
  <c r="H187" i="12" s="1"/>
  <c r="H186" i="12" a="1"/>
  <c r="H186" i="12" s="1"/>
  <c r="H185" i="12" a="1"/>
  <c r="H185" i="12" s="1"/>
  <c r="H184" i="12" a="1"/>
  <c r="H184" i="12" s="1"/>
  <c r="H183" i="12" a="1"/>
  <c r="H183" i="12" s="1"/>
  <c r="H182" i="12" a="1"/>
  <c r="H182" i="12" s="1"/>
  <c r="H181" i="12" a="1"/>
  <c r="H181" i="12" s="1"/>
  <c r="H180" i="12" a="1"/>
  <c r="H180" i="12" s="1"/>
  <c r="H179" i="12" a="1"/>
  <c r="H179" i="12" s="1"/>
  <c r="H178" i="12" a="1"/>
  <c r="H178" i="12" s="1"/>
  <c r="H177" i="12" a="1"/>
  <c r="H177" i="12" s="1"/>
  <c r="H176" i="12" a="1"/>
  <c r="H176" i="12" s="1"/>
  <c r="H175" i="12" a="1"/>
  <c r="H175" i="12" s="1"/>
  <c r="H174" i="12" a="1"/>
  <c r="H174" i="12" s="1"/>
  <c r="H173" i="12" a="1"/>
  <c r="H173" i="12" s="1"/>
  <c r="H172" i="12" a="1"/>
  <c r="H172" i="12" s="1"/>
  <c r="H171" i="12" a="1"/>
  <c r="H171" i="12" s="1"/>
  <c r="H170" i="12" a="1"/>
  <c r="H170" i="12" s="1"/>
  <c r="H169" i="12" a="1"/>
  <c r="H169" i="12" s="1"/>
  <c r="H168" i="12" a="1"/>
  <c r="H168" i="12" s="1"/>
  <c r="H167" i="12" a="1"/>
  <c r="H167" i="12" s="1"/>
  <c r="H166" i="12" a="1"/>
  <c r="H166" i="12" s="1"/>
  <c r="H165" i="12" a="1"/>
  <c r="H165" i="12" s="1"/>
  <c r="H164" i="12" a="1"/>
  <c r="H164" i="12" s="1"/>
  <c r="H162" i="12" a="1"/>
  <c r="H162" i="12" s="1"/>
  <c r="H161" i="12" a="1"/>
  <c r="H161" i="12" s="1"/>
  <c r="H160" i="12" a="1"/>
  <c r="H160" i="12" s="1"/>
  <c r="H159" i="12" a="1"/>
  <c r="H159" i="12" s="1"/>
  <c r="H158" i="12" a="1"/>
  <c r="H158" i="12" s="1"/>
  <c r="H157" i="12" a="1"/>
  <c r="H157" i="12" s="1"/>
  <c r="H156" i="12" a="1"/>
  <c r="H156" i="12" s="1"/>
  <c r="H155" i="12" a="1"/>
  <c r="H155" i="12" s="1"/>
  <c r="H154" i="12" a="1"/>
  <c r="H154" i="12" s="1"/>
  <c r="H153" i="12" a="1"/>
  <c r="H153" i="12" s="1"/>
  <c r="H152" i="12" a="1"/>
  <c r="H152" i="12" s="1"/>
  <c r="H151" i="12" a="1"/>
  <c r="H151" i="12" s="1"/>
  <c r="H150" i="12" a="1"/>
  <c r="H150" i="12" s="1"/>
  <c r="H149" i="12" a="1"/>
  <c r="H149" i="12" s="1"/>
  <c r="H148" i="12" a="1"/>
  <c r="H148" i="12" s="1"/>
  <c r="H147" i="12" a="1"/>
  <c r="H147" i="12" s="1"/>
  <c r="H146" i="12" a="1"/>
  <c r="H146" i="12" s="1"/>
  <c r="H145" i="12" a="1"/>
  <c r="H145" i="12" s="1"/>
  <c r="H144" i="12" a="1"/>
  <c r="H144" i="12" s="1"/>
  <c r="H143" i="12" a="1"/>
  <c r="H143" i="12" s="1"/>
  <c r="H142" i="12" a="1"/>
  <c r="H142" i="12" s="1"/>
  <c r="H141" i="12" a="1"/>
  <c r="H141" i="12" s="1"/>
  <c r="H140" i="12" a="1"/>
  <c r="H140" i="12" s="1"/>
  <c r="H139" i="12" a="1"/>
  <c r="H139" i="12" s="1"/>
  <c r="H138" i="12" a="1"/>
  <c r="H138" i="12" s="1"/>
  <c r="H137" i="12" a="1"/>
  <c r="H137" i="12" s="1"/>
  <c r="H136" i="12" a="1"/>
  <c r="H136" i="12" s="1"/>
  <c r="H135" i="12" a="1"/>
  <c r="H135" i="12" s="1"/>
  <c r="H134" i="12" a="1"/>
  <c r="H134" i="12" s="1"/>
  <c r="H133" i="12" a="1"/>
  <c r="H133" i="12" s="1"/>
  <c r="H132" i="12" a="1"/>
  <c r="H132" i="12" s="1"/>
  <c r="H131" i="12" a="1"/>
  <c r="H131" i="12" s="1"/>
  <c r="H130" i="12" a="1"/>
  <c r="H130" i="12" s="1"/>
  <c r="H129" i="12" a="1"/>
  <c r="H129" i="12" s="1"/>
  <c r="H128" i="12" a="1"/>
  <c r="H128" i="12" s="1"/>
  <c r="H127" i="12" a="1"/>
  <c r="H127" i="12" s="1"/>
  <c r="H126" i="12" a="1"/>
  <c r="H126" i="12" s="1"/>
  <c r="H125" i="12" a="1"/>
  <c r="H125" i="12" s="1"/>
  <c r="H124" i="12" a="1"/>
  <c r="H124" i="12" s="1"/>
  <c r="H123" i="12" a="1"/>
  <c r="H123" i="12" s="1"/>
  <c r="H122" i="12" a="1"/>
  <c r="H122" i="12" s="1"/>
  <c r="H121" i="12" a="1"/>
  <c r="H121" i="12" s="1"/>
  <c r="H120" i="12" a="1"/>
  <c r="H120" i="12" s="1"/>
  <c r="H119" i="12" a="1"/>
  <c r="H119" i="12" s="1"/>
  <c r="H118" i="12" a="1"/>
  <c r="H118" i="12" s="1"/>
  <c r="H117" i="12" a="1"/>
  <c r="H117" i="12" s="1"/>
  <c r="H116" i="12" a="1"/>
  <c r="H116" i="12" s="1"/>
  <c r="H115" i="12" a="1"/>
  <c r="H115" i="12" s="1"/>
  <c r="H114" i="12" a="1"/>
  <c r="H114" i="12" s="1"/>
  <c r="H113" i="12" a="1"/>
  <c r="H113" i="12" s="1"/>
  <c r="H112" i="12" a="1"/>
  <c r="H112" i="12" s="1"/>
  <c r="H111" i="12" a="1"/>
  <c r="H111" i="12" s="1"/>
  <c r="H110" i="12" a="1"/>
  <c r="H110" i="12" s="1"/>
  <c r="H109" i="12" a="1"/>
  <c r="H109" i="12" s="1"/>
  <c r="H108" i="12" a="1"/>
  <c r="H108" i="12" s="1"/>
  <c r="H107" i="12" a="1"/>
  <c r="H107" i="12" s="1"/>
  <c r="H106" i="12" a="1"/>
  <c r="H106" i="12" s="1"/>
  <c r="H105" i="12" a="1"/>
  <c r="H105" i="12" s="1"/>
  <c r="H104" i="12" a="1"/>
  <c r="H104" i="12" s="1"/>
  <c r="H97" i="12" a="1"/>
  <c r="H97" i="12" s="1"/>
  <c r="H96" i="12" a="1"/>
  <c r="H96" i="12" s="1"/>
  <c r="H95" i="12" a="1"/>
  <c r="H95" i="12" s="1"/>
  <c r="H94" i="12" a="1"/>
  <c r="H94" i="12" s="1"/>
  <c r="H93" i="12" a="1"/>
  <c r="H93" i="12" s="1"/>
  <c r="H92" i="12" a="1"/>
  <c r="H92" i="12" s="1"/>
  <c r="H91" i="12" a="1"/>
  <c r="H91" i="12" s="1"/>
  <c r="H90" i="12" a="1"/>
  <c r="H90" i="12" s="1"/>
  <c r="H89" i="12" a="1"/>
  <c r="H89" i="12" s="1"/>
  <c r="H88" i="12" a="1"/>
  <c r="H88" i="12" s="1"/>
  <c r="H87" i="12" a="1"/>
  <c r="H87" i="12" s="1"/>
  <c r="H86" i="12" a="1"/>
  <c r="H86" i="12" s="1"/>
  <c r="H85" i="12" a="1"/>
  <c r="H85" i="12" s="1"/>
  <c r="H84" i="12" a="1"/>
  <c r="H84" i="12" s="1"/>
  <c r="H83" i="12" a="1"/>
  <c r="H83" i="12" s="1"/>
  <c r="H82" i="12" a="1"/>
  <c r="H82" i="12" s="1"/>
  <c r="H81" i="12" a="1"/>
  <c r="H81" i="12" s="1"/>
  <c r="H80" i="12" a="1"/>
  <c r="H80" i="12" s="1"/>
  <c r="H79" i="12" a="1"/>
  <c r="H79" i="12" s="1"/>
  <c r="H78" i="12" a="1"/>
  <c r="H78" i="12" s="1"/>
  <c r="H77" i="12" a="1"/>
  <c r="H77" i="12" s="1"/>
  <c r="H76" i="12" a="1"/>
  <c r="H76" i="12" s="1"/>
  <c r="H75" i="12" a="1"/>
  <c r="H75" i="12" s="1"/>
  <c r="H74" i="12" a="1"/>
  <c r="H74" i="12" s="1"/>
  <c r="H73" i="12" a="1"/>
  <c r="H73" i="12" s="1"/>
  <c r="H72" i="12" a="1"/>
  <c r="H72" i="12" s="1"/>
  <c r="H71" i="12" a="1"/>
  <c r="H71" i="12" s="1"/>
  <c r="H70" i="12" a="1"/>
  <c r="H70" i="12" s="1"/>
  <c r="H69" i="12" a="1"/>
  <c r="H69" i="12" s="1"/>
  <c r="H68" i="12" a="1"/>
  <c r="H68" i="12" s="1"/>
  <c r="H67" i="12" a="1"/>
  <c r="H67" i="12" s="1"/>
  <c r="H66" i="12" a="1"/>
  <c r="H66" i="12" s="1"/>
  <c r="H65" i="12" a="1"/>
  <c r="H65" i="12" s="1"/>
  <c r="H64" i="12" a="1"/>
  <c r="H64" i="12" s="1"/>
  <c r="H63" i="12" a="1"/>
  <c r="H63" i="12" s="1"/>
  <c r="H62" i="12" a="1"/>
  <c r="H62" i="12" s="1"/>
  <c r="H61" i="12" a="1"/>
  <c r="H61" i="12" s="1"/>
  <c r="H60" i="12" a="1"/>
  <c r="H60" i="12" s="1"/>
  <c r="H59" i="12" a="1"/>
  <c r="H59" i="12" s="1"/>
  <c r="H58" i="12" a="1"/>
  <c r="H58" i="12" s="1"/>
  <c r="H57" i="12" a="1"/>
  <c r="H57" i="12" s="1"/>
  <c r="H56" i="12" a="1"/>
  <c r="H56" i="12" s="1"/>
  <c r="H55" i="12" a="1"/>
  <c r="H55" i="12" s="1"/>
  <c r="H54" i="12" a="1"/>
  <c r="H54" i="12" s="1"/>
  <c r="H53" i="12" a="1"/>
  <c r="H53" i="12" s="1"/>
  <c r="H52" i="12" a="1"/>
  <c r="H52" i="12" s="1"/>
  <c r="H51" i="12" a="1"/>
  <c r="H51" i="12" s="1"/>
  <c r="H50" i="12" a="1"/>
  <c r="H50" i="12" s="1"/>
  <c r="H49" i="12" a="1"/>
  <c r="H49" i="12" s="1"/>
  <c r="H48" i="12" a="1"/>
  <c r="H48" i="12" s="1"/>
  <c r="H47" i="12" a="1"/>
  <c r="H47" i="12" s="1"/>
  <c r="H46" i="12" a="1"/>
  <c r="H46" i="12" s="1"/>
  <c r="H45" i="12" a="1"/>
  <c r="H45" i="12" s="1"/>
  <c r="H44" i="12" a="1"/>
  <c r="H44" i="12" s="1"/>
  <c r="H43" i="12" a="1"/>
  <c r="H43" i="12" s="1"/>
  <c r="H42" i="12" a="1"/>
  <c r="H42" i="12" s="1"/>
  <c r="H41" i="12" a="1"/>
  <c r="H41" i="12" s="1"/>
  <c r="H40" i="12" a="1"/>
  <c r="H40" i="12" s="1"/>
  <c r="H39" i="12" a="1"/>
  <c r="H39" i="12" s="1"/>
  <c r="H38" i="12" a="1"/>
  <c r="H38" i="12" s="1"/>
  <c r="H37" i="12" a="1"/>
  <c r="H37" i="12" s="1"/>
  <c r="H36" i="12" a="1"/>
  <c r="H36" i="12" s="1"/>
  <c r="H35" i="12" a="1"/>
  <c r="H35" i="12" s="1"/>
  <c r="H34" i="12" a="1"/>
  <c r="H34" i="12" s="1"/>
  <c r="H33" i="12" a="1"/>
  <c r="H33" i="12" s="1"/>
  <c r="H32" i="12" a="1"/>
  <c r="H32" i="12" s="1"/>
  <c r="H31" i="12" a="1"/>
  <c r="H31" i="12" s="1"/>
  <c r="H30" i="12" a="1"/>
  <c r="H30" i="12" s="1"/>
  <c r="H29" i="12" a="1"/>
  <c r="H29" i="12" s="1"/>
  <c r="H28" i="12" a="1"/>
  <c r="H28" i="12" s="1"/>
  <c r="H27" i="12" a="1"/>
  <c r="H27" i="12" s="1"/>
  <c r="H26" i="12" a="1"/>
  <c r="H26" i="12" s="1"/>
  <c r="H25" i="12" a="1"/>
  <c r="H25" i="12" s="1"/>
  <c r="H24" i="12" a="1"/>
  <c r="H24" i="12" s="1"/>
  <c r="H23" i="12" a="1"/>
  <c r="H23" i="12" s="1"/>
  <c r="H22" i="12" a="1"/>
  <c r="H22" i="12" s="1"/>
  <c r="H21" i="12" a="1"/>
  <c r="H21" i="12" s="1"/>
  <c r="H20" i="12" a="1"/>
  <c r="H20" i="12" s="1"/>
  <c r="H19" i="12" a="1"/>
  <c r="H19" i="12" s="1"/>
  <c r="H18" i="12" a="1"/>
  <c r="H18" i="12" s="1"/>
  <c r="H17" i="12" a="1"/>
  <c r="H17" i="12" s="1"/>
  <c r="H16" i="12" a="1"/>
  <c r="H16" i="12" s="1"/>
  <c r="H15" i="12" a="1"/>
  <c r="H15" i="12" s="1"/>
  <c r="H14" i="12" a="1"/>
  <c r="H14" i="12" s="1"/>
  <c r="H13" i="12" a="1"/>
  <c r="H13" i="12" s="1"/>
  <c r="H12" i="12" a="1"/>
  <c r="H12" i="12" s="1"/>
  <c r="H11" i="12" a="1"/>
  <c r="H11" i="12" s="1"/>
  <c r="H10" i="12" a="1"/>
  <c r="H10" i="12" s="1"/>
  <c r="H9" i="12" a="1"/>
  <c r="H9" i="12" s="1"/>
  <c r="H8" i="12" a="1"/>
  <c r="H8" i="12" s="1"/>
  <c r="H7" i="12" a="1"/>
  <c r="H7" i="12" s="1"/>
  <c r="F38" i="12" a="1"/>
  <c r="F39" i="12" a="1"/>
  <c r="F40" i="12" a="1"/>
  <c r="F41" i="12" a="1"/>
  <c r="F42" i="12" a="1"/>
  <c r="F43" i="12" a="1"/>
  <c r="F44" i="12" a="1"/>
  <c r="F45" i="12" a="1"/>
  <c r="F46" i="12" a="1"/>
  <c r="F47" i="12" a="1"/>
  <c r="F48" i="12" a="1"/>
  <c r="F49" i="12" a="1"/>
  <c r="F50" i="12" a="1"/>
  <c r="F51" i="12" a="1"/>
  <c r="F52" i="12" a="1"/>
  <c r="F53" i="12" a="1"/>
  <c r="F54" i="12" a="1"/>
  <c r="F55" i="12" a="1"/>
  <c r="F56" i="12" a="1"/>
  <c r="F57" i="12" a="1"/>
  <c r="F58" i="12" a="1"/>
  <c r="F59" i="12" a="1"/>
  <c r="F60" i="12" a="1"/>
  <c r="F61" i="12" a="1"/>
  <c r="F62" i="12" a="1"/>
  <c r="F63" i="12" a="1"/>
  <c r="F64" i="12" a="1"/>
  <c r="F65" i="12" a="1"/>
  <c r="F66" i="12" a="1"/>
  <c r="F67" i="12" a="1"/>
  <c r="F68" i="12" a="1"/>
  <c r="F69" i="12" a="1"/>
  <c r="F70" i="12" a="1"/>
  <c r="F71" i="12" a="1"/>
  <c r="F72" i="12" a="1"/>
  <c r="F73" i="12" a="1"/>
  <c r="F74" i="12" a="1"/>
  <c r="F75" i="12" a="1"/>
  <c r="F76" i="12" a="1"/>
  <c r="F77" i="12" a="1"/>
  <c r="F78" i="12" a="1"/>
  <c r="F79" i="12" a="1"/>
  <c r="F80" i="12" a="1"/>
  <c r="F81" i="12" a="1"/>
  <c r="F82" i="12" a="1"/>
  <c r="F83" i="12" a="1"/>
  <c r="F84" i="12" a="1"/>
  <c r="F85" i="12" a="1"/>
  <c r="F86" i="12" a="1"/>
  <c r="F87" i="12" a="1"/>
  <c r="F88" i="12" a="1"/>
  <c r="F89" i="12" a="1"/>
  <c r="F90" i="12" a="1"/>
  <c r="F91" i="12" a="1"/>
  <c r="F92" i="12" a="1"/>
  <c r="F93" i="12" a="1"/>
  <c r="F94" i="12" a="1"/>
  <c r="F95" i="12" a="1"/>
  <c r="F96" i="12" a="1"/>
  <c r="F97" i="12" a="1"/>
  <c r="F104" i="12" a="1"/>
  <c r="F105" i="12" a="1"/>
  <c r="F106" i="12" a="1"/>
  <c r="F107" i="12" a="1"/>
  <c r="F108" i="12" a="1"/>
  <c r="F109" i="12" a="1"/>
  <c r="F110" i="12" a="1"/>
  <c r="F111" i="12" a="1"/>
  <c r="F112" i="12" a="1"/>
  <c r="F113" i="12" a="1"/>
  <c r="F114" i="12" a="1"/>
  <c r="F115" i="12" a="1"/>
  <c r="F116" i="12" a="1"/>
  <c r="F117" i="12" a="1"/>
  <c r="F118" i="12" a="1"/>
  <c r="F119" i="12" a="1"/>
  <c r="F120" i="12" a="1"/>
  <c r="F121" i="12" a="1"/>
  <c r="F122" i="12" a="1"/>
  <c r="F123" i="12" a="1"/>
  <c r="F124" i="12" a="1"/>
  <c r="F125" i="12" a="1"/>
  <c r="F126" i="12" a="1"/>
  <c r="F127" i="12" a="1"/>
  <c r="F128" i="12" a="1"/>
  <c r="F129" i="12" a="1"/>
  <c r="F130" i="12" a="1"/>
  <c r="F131" i="12" a="1"/>
  <c r="F132" i="12" a="1"/>
  <c r="F133" i="12" a="1"/>
  <c r="F134" i="12" a="1"/>
  <c r="F135" i="12" a="1"/>
  <c r="F136" i="12" a="1"/>
  <c r="F137" i="12" a="1"/>
  <c r="F138" i="12" a="1"/>
  <c r="F139" i="12" a="1"/>
  <c r="F140" i="12" a="1"/>
  <c r="F141" i="12" a="1"/>
  <c r="F142" i="12" a="1"/>
  <c r="F143" i="12" a="1"/>
  <c r="F144" i="12" a="1"/>
  <c r="F145" i="12" a="1"/>
  <c r="F146" i="12" a="1"/>
  <c r="F147" i="12" a="1"/>
  <c r="F148" i="12" a="1"/>
  <c r="F149" i="12" a="1"/>
  <c r="F150" i="12" a="1"/>
  <c r="F151" i="12" a="1"/>
  <c r="F152" i="12" a="1"/>
  <c r="F153" i="12" a="1"/>
  <c r="F154" i="12" a="1"/>
  <c r="F155" i="12" a="1"/>
  <c r="F156" i="12" a="1"/>
  <c r="F157" i="12" a="1"/>
  <c r="F158" i="12" a="1"/>
  <c r="F159" i="12" a="1"/>
  <c r="F160" i="12" a="1"/>
  <c r="F161" i="12" a="1"/>
  <c r="F162" i="12" a="1"/>
  <c r="F164" i="12" a="1"/>
  <c r="F165" i="12" a="1"/>
  <c r="F166" i="12" a="1"/>
  <c r="F167" i="12" a="1"/>
  <c r="F168" i="12" a="1"/>
  <c r="F169" i="12" a="1"/>
  <c r="F170" i="12" a="1"/>
  <c r="F171" i="12" a="1"/>
  <c r="F172" i="12" a="1"/>
  <c r="F173" i="12" a="1"/>
  <c r="F174" i="12" a="1"/>
  <c r="F175" i="12" a="1"/>
  <c r="F176" i="12" a="1"/>
  <c r="F177" i="12" a="1"/>
  <c r="F178" i="12" a="1"/>
  <c r="F179" i="12" a="1"/>
  <c r="F180" i="12" a="1"/>
  <c r="F181" i="12" a="1"/>
  <c r="F182" i="12" a="1"/>
  <c r="F183" i="12" a="1"/>
  <c r="F184" i="12" a="1"/>
  <c r="F185" i="12" a="1"/>
  <c r="F186" i="12" a="1"/>
  <c r="F187" i="12" a="1"/>
  <c r="F188" i="12" a="1"/>
  <c r="F189" i="12" a="1"/>
  <c r="F190" i="12" a="1"/>
  <c r="F191" i="12" a="1"/>
  <c r="F192" i="12" a="1"/>
  <c r="F193" i="12" a="1"/>
  <c r="F194" i="12" a="1"/>
  <c r="F195" i="12" a="1"/>
  <c r="F196" i="12" a="1"/>
  <c r="F197" i="12" a="1"/>
  <c r="F198" i="12" a="1"/>
  <c r="F199" i="12" a="1"/>
  <c r="F200" i="12" a="1"/>
  <c r="F201" i="12" a="1"/>
  <c r="F202" i="12" a="1"/>
  <c r="F203" i="12" a="1"/>
  <c r="F204" i="12" a="1"/>
  <c r="F205" i="12" a="1"/>
  <c r="F206" i="12" a="1"/>
  <c r="F207" i="12" a="1"/>
  <c r="F208" i="12" a="1"/>
  <c r="F209" i="12" a="1"/>
  <c r="F210" i="12" a="1"/>
  <c r="F211" i="12" a="1"/>
  <c r="F212" i="12" a="1"/>
  <c r="F213" i="12" a="1"/>
  <c r="F214" i="12" a="1"/>
  <c r="F215" i="12" a="1"/>
  <c r="F216" i="12" a="1"/>
  <c r="F217" i="12" a="1"/>
  <c r="F218" i="12" a="1"/>
  <c r="F219" i="12" a="1"/>
  <c r="F220" i="12" a="1"/>
  <c r="F221" i="12" a="1"/>
  <c r="F222" i="12" a="1"/>
  <c r="F223" i="12" a="1"/>
  <c r="F224" i="12" a="1"/>
  <c r="F225" i="12" a="1"/>
  <c r="F226" i="12" a="1"/>
  <c r="F227" i="12" a="1"/>
  <c r="F228" i="12" a="1"/>
  <c r="F231" i="12" a="1"/>
  <c r="F233" i="12" a="1"/>
  <c r="F234" i="12" a="1"/>
  <c r="F236" i="12" a="1"/>
  <c r="F237" i="12" a="1"/>
  <c r="F238" i="12" a="1"/>
  <c r="F239" i="12" a="1"/>
  <c r="F240" i="12" a="1"/>
  <c r="F241" i="12" a="1"/>
  <c r="F242" i="12" a="1"/>
  <c r="F243" i="12" a="1"/>
  <c r="F244" i="12" a="1"/>
  <c r="F245" i="12" a="1"/>
  <c r="F246" i="12" a="1"/>
  <c r="F247" i="12" a="1"/>
  <c r="F248" i="12" a="1"/>
  <c r="F249" i="12" a="1"/>
  <c r="F250" i="12" a="1"/>
  <c r="F251" i="12" a="1"/>
  <c r="F252" i="12" a="1"/>
  <c r="F253" i="12" a="1"/>
  <c r="F254" i="12" a="1"/>
  <c r="F255" i="12" a="1"/>
  <c r="F256" i="12" a="1"/>
  <c r="F257" i="12" a="1"/>
  <c r="F258" i="12" a="1"/>
  <c r="F259" i="12" a="1"/>
  <c r="F260" i="12" a="1"/>
  <c r="F261" i="12" a="1"/>
  <c r="F262" i="12" a="1"/>
  <c r="F263" i="12" a="1"/>
  <c r="F264" i="12" a="1"/>
  <c r="F265" i="12" a="1"/>
  <c r="F266" i="12" a="1"/>
  <c r="F267" i="12" a="1"/>
  <c r="F268" i="12" a="1"/>
  <c r="F269" i="12" a="1"/>
  <c r="F270" i="12" a="1"/>
  <c r="F271" i="12" a="1"/>
  <c r="F272" i="12" a="1"/>
  <c r="F273" i="12" a="1"/>
  <c r="F274" i="12" a="1"/>
  <c r="F275" i="12" a="1"/>
  <c r="F276" i="12" a="1"/>
  <c r="F277" i="12" a="1"/>
  <c r="F278" i="12" a="1"/>
  <c r="F283" i="12" a="1"/>
  <c r="F284" i="12" a="1"/>
  <c r="F285" i="12" a="1"/>
  <c r="F286" i="12" a="1"/>
  <c r="F287" i="12" a="1"/>
  <c r="F288" i="12" a="1"/>
  <c r="F289" i="12" a="1"/>
  <c r="F290" i="12" a="1"/>
  <c r="F291" i="12" a="1"/>
  <c r="F292" i="12" a="1"/>
  <c r="F293" i="12" a="1"/>
  <c r="F294" i="12" a="1"/>
  <c r="F295" i="12" a="1"/>
  <c r="F296" i="12" a="1"/>
  <c r="F297" i="12" a="1"/>
  <c r="F298" i="12" a="1"/>
  <c r="F299" i="12" a="1"/>
  <c r="F300" i="12" a="1"/>
  <c r="F301" i="12" a="1"/>
  <c r="F302" i="12" a="1"/>
  <c r="F303" i="12" a="1"/>
  <c r="F304" i="12" a="1"/>
  <c r="F305" i="12" a="1"/>
  <c r="F306" i="12" a="1"/>
  <c r="F307" i="12" a="1"/>
  <c r="F308" i="12" a="1"/>
  <c r="F309" i="12" a="1"/>
  <c r="F310" i="12" a="1"/>
  <c r="F311" i="12" a="1"/>
  <c r="F312" i="12" a="1"/>
  <c r="F313" i="12" a="1"/>
  <c r="F314" i="12" a="1"/>
  <c r="F315" i="12" a="1"/>
  <c r="F316" i="12" a="1"/>
  <c r="F317" i="12" a="1"/>
  <c r="F318" i="12" a="1"/>
  <c r="F319" i="12" a="1"/>
  <c r="F320" i="12" a="1"/>
  <c r="F321" i="12" a="1"/>
  <c r="F322" i="12" a="1"/>
  <c r="F323" i="12" a="1"/>
  <c r="F324" i="12" a="1"/>
  <c r="F325" i="12" a="1"/>
  <c r="F326" i="12" a="1"/>
  <c r="F327" i="12" a="1"/>
  <c r="F328" i="12" a="1"/>
  <c r="F329" i="12" a="1"/>
  <c r="F330" i="12" a="1"/>
  <c r="F331" i="12" a="1"/>
  <c r="F332" i="12" a="1"/>
  <c r="F333" i="12" a="1"/>
  <c r="F334" i="12" a="1"/>
  <c r="F335" i="12" a="1"/>
  <c r="F336" i="12" a="1"/>
  <c r="F337" i="12" a="1"/>
  <c r="F338" i="12" a="1"/>
  <c r="F339" i="12" a="1"/>
  <c r="F340" i="12" a="1"/>
  <c r="F341" i="12" a="1"/>
  <c r="F342" i="12" a="1"/>
  <c r="F343" i="12" a="1"/>
  <c r="F344" i="12" a="1"/>
  <c r="F345" i="12" a="1"/>
  <c r="F346" i="12" a="1"/>
  <c r="F347" i="12" a="1"/>
  <c r="F348" i="12" a="1"/>
  <c r="F349" i="12" a="1"/>
  <c r="F350" i="12" a="1"/>
  <c r="F8" i="12" a="1"/>
  <c r="F9" i="12" a="1"/>
  <c r="F10" i="12" a="1"/>
  <c r="F11" i="12" a="1"/>
  <c r="F12" i="12" a="1"/>
  <c r="F13" i="12" a="1"/>
  <c r="F14" i="12" a="1"/>
  <c r="F15" i="12" a="1"/>
  <c r="F16" i="12" a="1"/>
  <c r="F17" i="12" a="1"/>
  <c r="F18" i="12" a="1"/>
  <c r="F19" i="12" a="1"/>
  <c r="F20" i="12" a="1"/>
  <c r="F21" i="12" a="1"/>
  <c r="F22" i="12" a="1"/>
  <c r="F23" i="12" a="1"/>
  <c r="F24" i="12" a="1"/>
  <c r="F25" i="12" a="1"/>
  <c r="F26" i="12" a="1"/>
  <c r="F27" i="12" a="1"/>
  <c r="F28" i="12" a="1"/>
  <c r="F29" i="12" a="1"/>
  <c r="F30" i="12" a="1"/>
  <c r="F31" i="12" a="1"/>
  <c r="F32" i="12" a="1"/>
  <c r="F33" i="12" a="1"/>
  <c r="F34" i="12" a="1"/>
  <c r="F35" i="12" a="1"/>
  <c r="F36" i="12" a="1"/>
  <c r="F37" i="12" a="1"/>
  <c r="F7" i="12" a="1"/>
  <c r="F350" i="12" l="1"/>
  <c r="Q350" i="12"/>
  <c r="U350" i="12"/>
  <c r="F314" i="12"/>
  <c r="Q314" i="12"/>
  <c r="U314" i="12"/>
  <c r="F238" i="12"/>
  <c r="Q238" i="12"/>
  <c r="U238" i="12"/>
  <c r="F198" i="12"/>
  <c r="Q198" i="12"/>
  <c r="U198" i="12"/>
  <c r="F161" i="12"/>
  <c r="Q161" i="12"/>
  <c r="U161" i="12"/>
  <c r="F30" i="12"/>
  <c r="Q30" i="12"/>
  <c r="U30" i="12"/>
  <c r="F18" i="12"/>
  <c r="Q18" i="12"/>
  <c r="U18" i="12"/>
  <c r="F349" i="12"/>
  <c r="Q349" i="12"/>
  <c r="U349" i="12"/>
  <c r="F337" i="12"/>
  <c r="Q337" i="12"/>
  <c r="U337" i="12"/>
  <c r="F325" i="12"/>
  <c r="Q325" i="12"/>
  <c r="U325" i="12"/>
  <c r="F313" i="12"/>
  <c r="Q313" i="12"/>
  <c r="U313" i="12"/>
  <c r="F301" i="12"/>
  <c r="Q301" i="12"/>
  <c r="U301" i="12"/>
  <c r="F289" i="12"/>
  <c r="Q289" i="12"/>
  <c r="U289" i="12"/>
  <c r="F273" i="12"/>
  <c r="Q273" i="12"/>
  <c r="U273" i="12"/>
  <c r="F261" i="12"/>
  <c r="Q261" i="12"/>
  <c r="U261" i="12"/>
  <c r="F249" i="12"/>
  <c r="Q249" i="12"/>
  <c r="U249" i="12"/>
  <c r="F237" i="12"/>
  <c r="Q237" i="12"/>
  <c r="U237" i="12"/>
  <c r="F221" i="12"/>
  <c r="Q221" i="12"/>
  <c r="U221" i="12"/>
  <c r="F209" i="12"/>
  <c r="Q209" i="12"/>
  <c r="U209" i="12"/>
  <c r="F197" i="12"/>
  <c r="Q197" i="12"/>
  <c r="U197" i="12"/>
  <c r="F185" i="12"/>
  <c r="Q185" i="12"/>
  <c r="U185" i="12"/>
  <c r="F173" i="12"/>
  <c r="Q173" i="12"/>
  <c r="U173" i="12"/>
  <c r="F160" i="12"/>
  <c r="Q160" i="12"/>
  <c r="U160" i="12"/>
  <c r="F148" i="12"/>
  <c r="Q148" i="12"/>
  <c r="U148" i="12"/>
  <c r="F136" i="12"/>
  <c r="Q136" i="12"/>
  <c r="U136" i="12"/>
  <c r="F124" i="12"/>
  <c r="Q124" i="12"/>
  <c r="U124" i="12"/>
  <c r="F112" i="12"/>
  <c r="Q112" i="12"/>
  <c r="U112" i="12"/>
  <c r="F94" i="12"/>
  <c r="Q94" i="12"/>
  <c r="U94" i="12"/>
  <c r="F82" i="12"/>
  <c r="Q82" i="12"/>
  <c r="U82" i="12"/>
  <c r="F70" i="12"/>
  <c r="Q70" i="12"/>
  <c r="U70" i="12"/>
  <c r="F58" i="12"/>
  <c r="Q58" i="12"/>
  <c r="U58" i="12"/>
  <c r="F46" i="12"/>
  <c r="Q46" i="12"/>
  <c r="U46" i="12"/>
  <c r="F290" i="12"/>
  <c r="Q290" i="12"/>
  <c r="U290" i="12"/>
  <c r="F95" i="12"/>
  <c r="Q95" i="12"/>
  <c r="U95" i="12"/>
  <c r="F300" i="12"/>
  <c r="Q300" i="12"/>
  <c r="U300" i="12"/>
  <c r="F196" i="12"/>
  <c r="Q196" i="12"/>
  <c r="U196" i="12"/>
  <c r="F335" i="12"/>
  <c r="U335" i="12"/>
  <c r="Q335" i="12"/>
  <c r="F311" i="12"/>
  <c r="U311" i="12"/>
  <c r="Q311" i="12"/>
  <c r="F299" i="12"/>
  <c r="U299" i="12"/>
  <c r="Q299" i="12"/>
  <c r="F287" i="12"/>
  <c r="U287" i="12"/>
  <c r="Q287" i="12"/>
  <c r="F271" i="12"/>
  <c r="U271" i="12"/>
  <c r="Q271" i="12"/>
  <c r="F259" i="12"/>
  <c r="U259" i="12"/>
  <c r="Q259" i="12"/>
  <c r="F247" i="12"/>
  <c r="U247" i="12"/>
  <c r="Q247" i="12"/>
  <c r="F234" i="12"/>
  <c r="U234" i="12"/>
  <c r="Q234" i="12"/>
  <c r="F219" i="12"/>
  <c r="U219" i="12"/>
  <c r="Q219" i="12"/>
  <c r="F207" i="12"/>
  <c r="U207" i="12"/>
  <c r="Q207" i="12"/>
  <c r="F195" i="12"/>
  <c r="U195" i="12"/>
  <c r="Q195" i="12"/>
  <c r="F183" i="12"/>
  <c r="U183" i="12"/>
  <c r="Q183" i="12"/>
  <c r="F171" i="12"/>
  <c r="U171" i="12"/>
  <c r="Q171" i="12"/>
  <c r="F158" i="12"/>
  <c r="U158" i="12"/>
  <c r="Q158" i="12"/>
  <c r="F146" i="12"/>
  <c r="U146" i="12"/>
  <c r="Q146" i="12"/>
  <c r="F134" i="12"/>
  <c r="U134" i="12"/>
  <c r="Q134" i="12"/>
  <c r="F122" i="12"/>
  <c r="U122" i="12"/>
  <c r="Q122" i="12"/>
  <c r="F110" i="12"/>
  <c r="U110" i="12"/>
  <c r="Q110" i="12"/>
  <c r="F92" i="12"/>
  <c r="U92" i="12"/>
  <c r="Q92" i="12"/>
  <c r="F80" i="12"/>
  <c r="U80" i="12"/>
  <c r="Q80" i="12"/>
  <c r="F68" i="12"/>
  <c r="U68" i="12"/>
  <c r="Q68" i="12"/>
  <c r="F56" i="12"/>
  <c r="U56" i="12"/>
  <c r="Q56" i="12"/>
  <c r="F44" i="12"/>
  <c r="U44" i="12"/>
  <c r="Q44" i="12"/>
  <c r="F338" i="12"/>
  <c r="Q338" i="12"/>
  <c r="U338" i="12"/>
  <c r="F125" i="12"/>
  <c r="Q125" i="12"/>
  <c r="U125" i="12"/>
  <c r="F71" i="12"/>
  <c r="Q71" i="12"/>
  <c r="U71" i="12"/>
  <c r="F248" i="12"/>
  <c r="Q248" i="12"/>
  <c r="U248" i="12"/>
  <c r="F135" i="12"/>
  <c r="Q135" i="12"/>
  <c r="U135" i="12"/>
  <c r="F57" i="12"/>
  <c r="Q57" i="12"/>
  <c r="U57" i="12"/>
  <c r="F45" i="12"/>
  <c r="Q45" i="12"/>
  <c r="U45" i="12"/>
  <c r="F347" i="12"/>
  <c r="U347" i="12"/>
  <c r="Q347" i="12"/>
  <c r="F323" i="12"/>
  <c r="U323" i="12"/>
  <c r="Q323" i="12"/>
  <c r="F27" i="12"/>
  <c r="U27" i="12"/>
  <c r="Q27" i="12"/>
  <c r="F15" i="12"/>
  <c r="U15" i="12"/>
  <c r="Q15" i="12"/>
  <c r="F346" i="12"/>
  <c r="U346" i="12"/>
  <c r="Q346" i="12"/>
  <c r="F334" i="12"/>
  <c r="U334" i="12"/>
  <c r="Q334" i="12"/>
  <c r="F322" i="12"/>
  <c r="U322" i="12"/>
  <c r="Q322" i="12"/>
  <c r="F310" i="12"/>
  <c r="U310" i="12"/>
  <c r="Q310" i="12"/>
  <c r="F298" i="12"/>
  <c r="U298" i="12"/>
  <c r="Q298" i="12"/>
  <c r="F286" i="12"/>
  <c r="U286" i="12"/>
  <c r="Q286" i="12"/>
  <c r="F270" i="12"/>
  <c r="U270" i="12"/>
  <c r="Q270" i="12"/>
  <c r="F258" i="12"/>
  <c r="U258" i="12"/>
  <c r="Q258" i="12"/>
  <c r="F246" i="12"/>
  <c r="U246" i="12"/>
  <c r="Q246" i="12"/>
  <c r="F233" i="12"/>
  <c r="U233" i="12"/>
  <c r="Q233" i="12"/>
  <c r="F218" i="12"/>
  <c r="U218" i="12"/>
  <c r="Q218" i="12"/>
  <c r="F206" i="12"/>
  <c r="U206" i="12"/>
  <c r="Q206" i="12"/>
  <c r="F194" i="12"/>
  <c r="U194" i="12"/>
  <c r="Q194" i="12"/>
  <c r="F182" i="12"/>
  <c r="U182" i="12"/>
  <c r="Q182" i="12"/>
  <c r="F170" i="12"/>
  <c r="U170" i="12"/>
  <c r="Q170" i="12"/>
  <c r="F157" i="12"/>
  <c r="U157" i="12"/>
  <c r="Q157" i="12"/>
  <c r="F145" i="12"/>
  <c r="U145" i="12"/>
  <c r="Q145" i="12"/>
  <c r="F133" i="12"/>
  <c r="U133" i="12"/>
  <c r="Q133" i="12"/>
  <c r="F121" i="12"/>
  <c r="U121" i="12"/>
  <c r="Q121" i="12"/>
  <c r="F109" i="12"/>
  <c r="U109" i="12"/>
  <c r="Q109" i="12"/>
  <c r="F91" i="12"/>
  <c r="U91" i="12"/>
  <c r="Q91" i="12"/>
  <c r="F79" i="12"/>
  <c r="U79" i="12"/>
  <c r="Q79" i="12"/>
  <c r="F67" i="12"/>
  <c r="U67" i="12"/>
  <c r="Q67" i="12"/>
  <c r="F55" i="12"/>
  <c r="U55" i="12"/>
  <c r="Q55" i="12"/>
  <c r="F43" i="12"/>
  <c r="U43" i="12"/>
  <c r="Q43" i="12"/>
  <c r="F262" i="12"/>
  <c r="Q262" i="12"/>
  <c r="U262" i="12"/>
  <c r="F137" i="12"/>
  <c r="Q137" i="12"/>
  <c r="U137" i="12"/>
  <c r="F83" i="12"/>
  <c r="Q83" i="12"/>
  <c r="U83" i="12"/>
  <c r="F312" i="12"/>
  <c r="Q312" i="12"/>
  <c r="U312" i="12"/>
  <c r="F172" i="12"/>
  <c r="Q172" i="12"/>
  <c r="U172" i="12"/>
  <c r="F28" i="12"/>
  <c r="U28" i="12"/>
  <c r="Q28" i="12"/>
  <c r="F345" i="12"/>
  <c r="Q345" i="12"/>
  <c r="U345" i="12"/>
  <c r="F333" i="12"/>
  <c r="U333" i="12"/>
  <c r="Q333" i="12"/>
  <c r="F321" i="12"/>
  <c r="U321" i="12"/>
  <c r="Q321" i="12"/>
  <c r="F309" i="12"/>
  <c r="Q309" i="12"/>
  <c r="U309" i="12"/>
  <c r="F297" i="12"/>
  <c r="U297" i="12"/>
  <c r="Q297" i="12"/>
  <c r="F285" i="12"/>
  <c r="U285" i="12"/>
  <c r="Q285" i="12"/>
  <c r="F269" i="12"/>
  <c r="Q269" i="12"/>
  <c r="U269" i="12"/>
  <c r="F257" i="12"/>
  <c r="U257" i="12"/>
  <c r="Q257" i="12"/>
  <c r="F245" i="12"/>
  <c r="Q245" i="12"/>
  <c r="U245" i="12"/>
  <c r="F231" i="12"/>
  <c r="U231" i="12"/>
  <c r="Q231" i="12"/>
  <c r="F217" i="12"/>
  <c r="Q217" i="12"/>
  <c r="U217" i="12"/>
  <c r="F205" i="12"/>
  <c r="Q205" i="12"/>
  <c r="U205" i="12"/>
  <c r="F193" i="12"/>
  <c r="Q193" i="12"/>
  <c r="U193" i="12"/>
  <c r="F181" i="12"/>
  <c r="Q181" i="12"/>
  <c r="U181" i="12"/>
  <c r="F169" i="12"/>
  <c r="Q169" i="12"/>
  <c r="U169" i="12"/>
  <c r="F156" i="12"/>
  <c r="Q156" i="12"/>
  <c r="U156" i="12"/>
  <c r="F144" i="12"/>
  <c r="U144" i="12"/>
  <c r="Q144" i="12"/>
  <c r="F132" i="12"/>
  <c r="Q132" i="12"/>
  <c r="U132" i="12"/>
  <c r="F120" i="12"/>
  <c r="U120" i="12"/>
  <c r="Q120" i="12"/>
  <c r="F108" i="12"/>
  <c r="Q108" i="12"/>
  <c r="U108" i="12"/>
  <c r="F90" i="12"/>
  <c r="Q90" i="12"/>
  <c r="U90" i="12"/>
  <c r="F78" i="12"/>
  <c r="Q78" i="12"/>
  <c r="U78" i="12"/>
  <c r="F66" i="12"/>
  <c r="Q66" i="12"/>
  <c r="U66" i="12"/>
  <c r="F54" i="12"/>
  <c r="Q54" i="12"/>
  <c r="U54" i="12"/>
  <c r="F42" i="12"/>
  <c r="U42" i="12"/>
  <c r="Q42" i="12"/>
  <c r="F326" i="12"/>
  <c r="Q326" i="12"/>
  <c r="U326" i="12"/>
  <c r="F302" i="12"/>
  <c r="Q302" i="12"/>
  <c r="U302" i="12"/>
  <c r="F174" i="12"/>
  <c r="Q174" i="12"/>
  <c r="U174" i="12"/>
  <c r="F324" i="12"/>
  <c r="Q324" i="12"/>
  <c r="U324" i="12"/>
  <c r="F220" i="12"/>
  <c r="Q220" i="12"/>
  <c r="U220" i="12"/>
  <c r="F93" i="12"/>
  <c r="Q93" i="12"/>
  <c r="U93" i="12"/>
  <c r="F14" i="12"/>
  <c r="U14" i="12"/>
  <c r="Q14" i="12"/>
  <c r="F37" i="12"/>
  <c r="U37" i="12"/>
  <c r="Q37" i="12"/>
  <c r="F25" i="12"/>
  <c r="U25" i="12"/>
  <c r="Q25" i="12"/>
  <c r="F13" i="12"/>
  <c r="U13" i="12"/>
  <c r="Q13" i="12"/>
  <c r="F344" i="12"/>
  <c r="Q344" i="12"/>
  <c r="U344" i="12"/>
  <c r="F332" i="12"/>
  <c r="U332" i="12"/>
  <c r="Q332" i="12"/>
  <c r="F320" i="12"/>
  <c r="U320" i="12"/>
  <c r="Q320" i="12"/>
  <c r="F308" i="12"/>
  <c r="Q308" i="12"/>
  <c r="U308" i="12"/>
  <c r="F296" i="12"/>
  <c r="U296" i="12"/>
  <c r="Q296" i="12"/>
  <c r="F284" i="12"/>
  <c r="U284" i="12"/>
  <c r="Q284" i="12"/>
  <c r="F268" i="12"/>
  <c r="U268" i="12"/>
  <c r="Q268" i="12"/>
  <c r="F256" i="12"/>
  <c r="U256" i="12"/>
  <c r="Q256" i="12"/>
  <c r="F244" i="12"/>
  <c r="Q244" i="12"/>
  <c r="U244" i="12"/>
  <c r="F228" i="12"/>
  <c r="Q228" i="12"/>
  <c r="U228" i="12"/>
  <c r="F216" i="12"/>
  <c r="U216" i="12"/>
  <c r="Q216" i="12"/>
  <c r="F204" i="12"/>
  <c r="U204" i="12"/>
  <c r="Q204" i="12"/>
  <c r="F192" i="12"/>
  <c r="U192" i="12"/>
  <c r="Q192" i="12"/>
  <c r="F180" i="12"/>
  <c r="U180" i="12"/>
  <c r="Q180" i="12"/>
  <c r="F168" i="12"/>
  <c r="Q168" i="12"/>
  <c r="U168" i="12"/>
  <c r="F155" i="12"/>
  <c r="U155" i="12"/>
  <c r="Q155" i="12"/>
  <c r="F143" i="12"/>
  <c r="Q143" i="12"/>
  <c r="U143" i="12"/>
  <c r="F131" i="12"/>
  <c r="U131" i="12"/>
  <c r="Q131" i="12"/>
  <c r="F119" i="12"/>
  <c r="U119" i="12"/>
  <c r="Q119" i="12"/>
  <c r="F107" i="12"/>
  <c r="Q107" i="12"/>
  <c r="U107" i="12"/>
  <c r="F89" i="12"/>
  <c r="U89" i="12"/>
  <c r="Q89" i="12"/>
  <c r="F77" i="12"/>
  <c r="U77" i="12"/>
  <c r="Q77" i="12"/>
  <c r="F65" i="12"/>
  <c r="U65" i="12"/>
  <c r="Q65" i="12"/>
  <c r="F53" i="12"/>
  <c r="U53" i="12"/>
  <c r="Q53" i="12"/>
  <c r="F41" i="12"/>
  <c r="Q41" i="12"/>
  <c r="U41" i="12"/>
  <c r="F222" i="12"/>
  <c r="Q222" i="12"/>
  <c r="U222" i="12"/>
  <c r="F47" i="12"/>
  <c r="Q47" i="12"/>
  <c r="U47" i="12"/>
  <c r="F348" i="12"/>
  <c r="Q348" i="12"/>
  <c r="U348" i="12"/>
  <c r="F123" i="12"/>
  <c r="Q123" i="12"/>
  <c r="U123" i="12"/>
  <c r="F7" i="12"/>
  <c r="U7" i="12"/>
  <c r="Q7" i="12"/>
  <c r="F24" i="12"/>
  <c r="Q24" i="12"/>
  <c r="U24" i="12"/>
  <c r="F12" i="12"/>
  <c r="Q12" i="12"/>
  <c r="U12" i="12"/>
  <c r="F343" i="12"/>
  <c r="U343" i="12"/>
  <c r="Q343" i="12"/>
  <c r="F331" i="12"/>
  <c r="U331" i="12"/>
  <c r="Q331" i="12"/>
  <c r="F319" i="12"/>
  <c r="U319" i="12"/>
  <c r="Q319" i="12"/>
  <c r="F307" i="12"/>
  <c r="U307" i="12"/>
  <c r="Q307" i="12"/>
  <c r="F295" i="12"/>
  <c r="U295" i="12"/>
  <c r="Q295" i="12"/>
  <c r="F283" i="12"/>
  <c r="U283" i="12"/>
  <c r="Q283" i="12"/>
  <c r="F267" i="12"/>
  <c r="U267" i="12"/>
  <c r="Q267" i="12"/>
  <c r="F255" i="12"/>
  <c r="U255" i="12"/>
  <c r="Q255" i="12"/>
  <c r="F243" i="12"/>
  <c r="U243" i="12"/>
  <c r="Q243" i="12"/>
  <c r="F227" i="12"/>
  <c r="U227" i="12"/>
  <c r="Q227" i="12"/>
  <c r="F215" i="12"/>
  <c r="U215" i="12"/>
  <c r="Q215" i="12"/>
  <c r="F203" i="12"/>
  <c r="U203" i="12"/>
  <c r="Q203" i="12"/>
  <c r="F191" i="12"/>
  <c r="U191" i="12"/>
  <c r="Q191" i="12"/>
  <c r="F179" i="12"/>
  <c r="U179" i="12"/>
  <c r="Q179" i="12"/>
  <c r="F167" i="12"/>
  <c r="U167" i="12"/>
  <c r="Q167" i="12"/>
  <c r="F154" i="12"/>
  <c r="U154" i="12"/>
  <c r="Q154" i="12"/>
  <c r="F142" i="12"/>
  <c r="U142" i="12"/>
  <c r="Q142" i="12"/>
  <c r="F130" i="12"/>
  <c r="U130" i="12"/>
  <c r="Q130" i="12"/>
  <c r="F118" i="12"/>
  <c r="U118" i="12"/>
  <c r="Q118" i="12"/>
  <c r="F106" i="12"/>
  <c r="U106" i="12"/>
  <c r="Q106" i="12"/>
  <c r="F88" i="12"/>
  <c r="U88" i="12"/>
  <c r="Q88" i="12"/>
  <c r="F76" i="12"/>
  <c r="U76" i="12"/>
  <c r="Q76" i="12"/>
  <c r="F64" i="12"/>
  <c r="U64" i="12"/>
  <c r="Q64" i="12"/>
  <c r="F52" i="12"/>
  <c r="U52" i="12"/>
  <c r="Q52" i="12"/>
  <c r="F40" i="12"/>
  <c r="U40" i="12"/>
  <c r="Q40" i="12"/>
  <c r="F250" i="12"/>
  <c r="Q250" i="12"/>
  <c r="U250" i="12"/>
  <c r="F113" i="12"/>
  <c r="Q113" i="12"/>
  <c r="U113" i="12"/>
  <c r="F29" i="12"/>
  <c r="Q29" i="12"/>
  <c r="U29" i="12"/>
  <c r="F236" i="12"/>
  <c r="Q236" i="12"/>
  <c r="U236" i="12"/>
  <c r="F111" i="12"/>
  <c r="Q111" i="12"/>
  <c r="U111" i="12"/>
  <c r="F69" i="12"/>
  <c r="Q69" i="12"/>
  <c r="U69" i="12"/>
  <c r="F16" i="12"/>
  <c r="U16" i="12"/>
  <c r="Q16" i="12"/>
  <c r="F11" i="12"/>
  <c r="Q11" i="12"/>
  <c r="U11" i="12"/>
  <c r="F342" i="12"/>
  <c r="U342" i="12"/>
  <c r="Q342" i="12"/>
  <c r="F330" i="12"/>
  <c r="U330" i="12"/>
  <c r="Q330" i="12"/>
  <c r="F318" i="12"/>
  <c r="U318" i="12"/>
  <c r="Q318" i="12"/>
  <c r="F306" i="12"/>
  <c r="U306" i="12"/>
  <c r="Q306" i="12"/>
  <c r="F294" i="12"/>
  <c r="U294" i="12"/>
  <c r="Q294" i="12"/>
  <c r="F278" i="12"/>
  <c r="U278" i="12"/>
  <c r="Q278" i="12"/>
  <c r="F266" i="12"/>
  <c r="U266" i="12"/>
  <c r="Q266" i="12"/>
  <c r="F254" i="12"/>
  <c r="U254" i="12"/>
  <c r="Q254" i="12"/>
  <c r="F242" i="12"/>
  <c r="U242" i="12"/>
  <c r="Q242" i="12"/>
  <c r="F226" i="12"/>
  <c r="U226" i="12"/>
  <c r="Q226" i="12"/>
  <c r="F214" i="12"/>
  <c r="U214" i="12"/>
  <c r="Q214" i="12"/>
  <c r="F202" i="12"/>
  <c r="U202" i="12"/>
  <c r="Q202" i="12"/>
  <c r="F190" i="12"/>
  <c r="U190" i="12"/>
  <c r="Q190" i="12"/>
  <c r="F178" i="12"/>
  <c r="U178" i="12"/>
  <c r="Q178" i="12"/>
  <c r="F166" i="12"/>
  <c r="U166" i="12"/>
  <c r="Q166" i="12"/>
  <c r="F153" i="12"/>
  <c r="U153" i="12"/>
  <c r="Q153" i="12"/>
  <c r="F141" i="12"/>
  <c r="U141" i="12"/>
  <c r="Q141" i="12"/>
  <c r="F129" i="12"/>
  <c r="U129" i="12"/>
  <c r="Q129" i="12"/>
  <c r="F117" i="12"/>
  <c r="U117" i="12"/>
  <c r="Q117" i="12"/>
  <c r="F105" i="12"/>
  <c r="U105" i="12"/>
  <c r="Q105" i="12"/>
  <c r="F87" i="12"/>
  <c r="U87" i="12"/>
  <c r="Q87" i="12"/>
  <c r="F75" i="12"/>
  <c r="U75" i="12"/>
  <c r="Q75" i="12"/>
  <c r="F63" i="12"/>
  <c r="U63" i="12"/>
  <c r="Q63" i="12"/>
  <c r="F51" i="12"/>
  <c r="U51" i="12"/>
  <c r="Q51" i="12"/>
  <c r="F39" i="12"/>
  <c r="U39" i="12"/>
  <c r="Q39" i="12"/>
  <c r="F210" i="12"/>
  <c r="Q210" i="12"/>
  <c r="U210" i="12"/>
  <c r="F17" i="12"/>
  <c r="U17" i="12"/>
  <c r="Q17" i="12"/>
  <c r="F260" i="12"/>
  <c r="Q260" i="12"/>
  <c r="U260" i="12"/>
  <c r="F184" i="12"/>
  <c r="Q184" i="12"/>
  <c r="U184" i="12"/>
  <c r="F26" i="12"/>
  <c r="U26" i="12"/>
  <c r="Q26" i="12"/>
  <c r="F34" i="12"/>
  <c r="Q34" i="12"/>
  <c r="U34" i="12"/>
  <c r="F341" i="12"/>
  <c r="U341" i="12"/>
  <c r="Q341" i="12"/>
  <c r="F305" i="12"/>
  <c r="U305" i="12"/>
  <c r="Q305" i="12"/>
  <c r="F253" i="12"/>
  <c r="U253" i="12"/>
  <c r="Q253" i="12"/>
  <c r="F241" i="12"/>
  <c r="U241" i="12"/>
  <c r="Q241" i="12"/>
  <c r="F225" i="12"/>
  <c r="U225" i="12"/>
  <c r="Q225" i="12"/>
  <c r="F213" i="12"/>
  <c r="U213" i="12"/>
  <c r="Q213" i="12"/>
  <c r="F201" i="12"/>
  <c r="U201" i="12"/>
  <c r="Q201" i="12"/>
  <c r="F189" i="12"/>
  <c r="U189" i="12"/>
  <c r="Q189" i="12"/>
  <c r="F177" i="12"/>
  <c r="U177" i="12"/>
  <c r="Q177" i="12"/>
  <c r="F165" i="12"/>
  <c r="U165" i="12"/>
  <c r="Q165" i="12"/>
  <c r="F152" i="12"/>
  <c r="U152" i="12"/>
  <c r="Q152" i="12"/>
  <c r="F140" i="12"/>
  <c r="U140" i="12"/>
  <c r="Q140" i="12"/>
  <c r="F128" i="12"/>
  <c r="U128" i="12"/>
  <c r="Q128" i="12"/>
  <c r="F116" i="12"/>
  <c r="U116" i="12"/>
  <c r="Q116" i="12"/>
  <c r="F104" i="12"/>
  <c r="U104" i="12"/>
  <c r="Q104" i="12"/>
  <c r="F86" i="12"/>
  <c r="U86" i="12"/>
  <c r="Q86" i="12"/>
  <c r="F74" i="12"/>
  <c r="U74" i="12"/>
  <c r="Q74" i="12"/>
  <c r="F62" i="12"/>
  <c r="U62" i="12"/>
  <c r="Q62" i="12"/>
  <c r="F50" i="12"/>
  <c r="U50" i="12"/>
  <c r="Q50" i="12"/>
  <c r="F38" i="12"/>
  <c r="U38" i="12"/>
  <c r="Q38" i="12"/>
  <c r="F31" i="12"/>
  <c r="U31" i="12"/>
  <c r="Q31" i="12"/>
  <c r="F186" i="12"/>
  <c r="Q186" i="12"/>
  <c r="U186" i="12"/>
  <c r="F149" i="12"/>
  <c r="Q149" i="12"/>
  <c r="U149" i="12"/>
  <c r="F59" i="12"/>
  <c r="Q59" i="12"/>
  <c r="U59" i="12"/>
  <c r="F336" i="12"/>
  <c r="Q336" i="12"/>
  <c r="U336" i="12"/>
  <c r="F272" i="12"/>
  <c r="Q272" i="12"/>
  <c r="U272" i="12"/>
  <c r="F147" i="12"/>
  <c r="Q147" i="12"/>
  <c r="U147" i="12"/>
  <c r="F23" i="12"/>
  <c r="Q23" i="12"/>
  <c r="U23" i="12"/>
  <c r="F10" i="12"/>
  <c r="Q10" i="12"/>
  <c r="U10" i="12"/>
  <c r="F317" i="12"/>
  <c r="U317" i="12"/>
  <c r="Q317" i="12"/>
  <c r="F293" i="12"/>
  <c r="U293" i="12"/>
  <c r="Q293" i="12"/>
  <c r="F277" i="12"/>
  <c r="U277" i="12"/>
  <c r="Q277" i="12"/>
  <c r="F33" i="12"/>
  <c r="Q33" i="12"/>
  <c r="U33" i="12"/>
  <c r="F21" i="12"/>
  <c r="Q21" i="12"/>
  <c r="U21" i="12"/>
  <c r="F9" i="12"/>
  <c r="Q9" i="12"/>
  <c r="U9" i="12"/>
  <c r="F340" i="12"/>
  <c r="U340" i="12"/>
  <c r="Q340" i="12"/>
  <c r="F328" i="12"/>
  <c r="U328" i="12"/>
  <c r="Q328" i="12"/>
  <c r="F316" i="12"/>
  <c r="U316" i="12"/>
  <c r="Q316" i="12"/>
  <c r="F304" i="12"/>
  <c r="U304" i="12"/>
  <c r="Q304" i="12"/>
  <c r="F292" i="12"/>
  <c r="U292" i="12"/>
  <c r="Q292" i="12"/>
  <c r="F276" i="12"/>
  <c r="U276" i="12"/>
  <c r="Q276" i="12"/>
  <c r="F264" i="12"/>
  <c r="U264" i="12"/>
  <c r="Q264" i="12"/>
  <c r="F252" i="12"/>
  <c r="U252" i="12"/>
  <c r="Q252" i="12"/>
  <c r="F240" i="12"/>
  <c r="U240" i="12"/>
  <c r="Q240" i="12"/>
  <c r="F224" i="12"/>
  <c r="U224" i="12"/>
  <c r="Q224" i="12"/>
  <c r="F212" i="12"/>
  <c r="U212" i="12"/>
  <c r="Q212" i="12"/>
  <c r="F200" i="12"/>
  <c r="U200" i="12"/>
  <c r="Q200" i="12"/>
  <c r="F188" i="12"/>
  <c r="U188" i="12"/>
  <c r="Q188" i="12"/>
  <c r="F176" i="12"/>
  <c r="U176" i="12"/>
  <c r="Q176" i="12"/>
  <c r="F164" i="12"/>
  <c r="U164" i="12"/>
  <c r="Q164" i="12"/>
  <c r="F151" i="12"/>
  <c r="U151" i="12"/>
  <c r="Q151" i="12"/>
  <c r="F139" i="12"/>
  <c r="U139" i="12"/>
  <c r="Q139" i="12"/>
  <c r="F127" i="12"/>
  <c r="U127" i="12"/>
  <c r="Q127" i="12"/>
  <c r="F115" i="12"/>
  <c r="U115" i="12"/>
  <c r="Q115" i="12"/>
  <c r="F97" i="12"/>
  <c r="U97" i="12"/>
  <c r="Q97" i="12"/>
  <c r="F85" i="12"/>
  <c r="U85" i="12"/>
  <c r="Q85" i="12"/>
  <c r="F73" i="12"/>
  <c r="U73" i="12"/>
  <c r="Q73" i="12"/>
  <c r="F61" i="12"/>
  <c r="U61" i="12"/>
  <c r="Q61" i="12"/>
  <c r="F49" i="12"/>
  <c r="U49" i="12"/>
  <c r="Q49" i="12"/>
  <c r="F19" i="12"/>
  <c r="U19" i="12"/>
  <c r="Q19" i="12"/>
  <c r="F274" i="12"/>
  <c r="Q274" i="12"/>
  <c r="U274" i="12"/>
  <c r="F288" i="12"/>
  <c r="Q288" i="12"/>
  <c r="U288" i="12"/>
  <c r="F208" i="12"/>
  <c r="Q208" i="12"/>
  <c r="U208" i="12"/>
  <c r="F159" i="12"/>
  <c r="Q159" i="12"/>
  <c r="U159" i="12"/>
  <c r="F81" i="12"/>
  <c r="Q81" i="12"/>
  <c r="U81" i="12"/>
  <c r="F36" i="12"/>
  <c r="Q36" i="12"/>
  <c r="U36" i="12"/>
  <c r="F35" i="12"/>
  <c r="Q35" i="12"/>
  <c r="U35" i="12"/>
  <c r="F22" i="12"/>
  <c r="Q22" i="12"/>
  <c r="U22" i="12"/>
  <c r="F329" i="12"/>
  <c r="U329" i="12"/>
  <c r="Q329" i="12"/>
  <c r="F265" i="12"/>
  <c r="U265" i="12"/>
  <c r="Q265" i="12"/>
  <c r="F32" i="12"/>
  <c r="U32" i="12"/>
  <c r="Q32" i="12"/>
  <c r="F20" i="12"/>
  <c r="U20" i="12"/>
  <c r="Q20" i="12"/>
  <c r="F8" i="12"/>
  <c r="U8" i="12"/>
  <c r="Q8" i="12"/>
  <c r="F339" i="12"/>
  <c r="Q339" i="12"/>
  <c r="U339" i="12"/>
  <c r="F327" i="12"/>
  <c r="Q327" i="12"/>
  <c r="U327" i="12"/>
  <c r="F315" i="12"/>
  <c r="Q315" i="12"/>
  <c r="U315" i="12"/>
  <c r="F303" i="12"/>
  <c r="Q303" i="12"/>
  <c r="U303" i="12"/>
  <c r="F291" i="12"/>
  <c r="Q291" i="12"/>
  <c r="U291" i="12"/>
  <c r="F275" i="12"/>
  <c r="Q275" i="12"/>
  <c r="U275" i="12"/>
  <c r="F263" i="12"/>
  <c r="Q263" i="12"/>
  <c r="U263" i="12"/>
  <c r="F251" i="12"/>
  <c r="Q251" i="12"/>
  <c r="U251" i="12"/>
  <c r="F239" i="12"/>
  <c r="Q239" i="12"/>
  <c r="U239" i="12"/>
  <c r="F223" i="12"/>
  <c r="Q223" i="12"/>
  <c r="U223" i="12"/>
  <c r="F211" i="12"/>
  <c r="Q211" i="12"/>
  <c r="U211" i="12"/>
  <c r="F199" i="12"/>
  <c r="Q199" i="12"/>
  <c r="U199" i="12"/>
  <c r="F187" i="12"/>
  <c r="Q187" i="12"/>
  <c r="U187" i="12"/>
  <c r="F175" i="12"/>
  <c r="Q175" i="12"/>
  <c r="U175" i="12"/>
  <c r="F162" i="12"/>
  <c r="Q162" i="12"/>
  <c r="U162" i="12"/>
  <c r="F150" i="12"/>
  <c r="Q150" i="12"/>
  <c r="U150" i="12"/>
  <c r="F138" i="12"/>
  <c r="Q138" i="12"/>
  <c r="U138" i="12"/>
  <c r="F126" i="12"/>
  <c r="Q126" i="12"/>
  <c r="U126" i="12"/>
  <c r="F114" i="12"/>
  <c r="Q114" i="12"/>
  <c r="U114" i="12"/>
  <c r="F96" i="12"/>
  <c r="Q96" i="12"/>
  <c r="U96" i="12"/>
  <c r="F84" i="12"/>
  <c r="Q84" i="12"/>
  <c r="U84" i="12"/>
  <c r="F72" i="12"/>
  <c r="Q72" i="12"/>
  <c r="U72" i="12"/>
  <c r="F60" i="12"/>
  <c r="Q60" i="12"/>
  <c r="U60" i="12"/>
  <c r="F48" i="12"/>
  <c r="Q48" i="12"/>
  <c r="U48" i="12"/>
  <c r="E9" i="6" l="1"/>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105"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55" i="6"/>
  <c r="E156" i="6"/>
  <c r="E157" i="6"/>
  <c r="E158" i="6"/>
  <c r="E159" i="6"/>
  <c r="E160" i="6"/>
  <c r="E161" i="6"/>
  <c r="E162" i="6"/>
  <c r="E163" i="6"/>
  <c r="E165" i="6"/>
  <c r="E166" i="6"/>
  <c r="E167" i="6"/>
  <c r="E168" i="6"/>
  <c r="E169" i="6"/>
  <c r="E170" i="6"/>
  <c r="E171" i="6"/>
  <c r="E172" i="6"/>
  <c r="E173" i="6"/>
  <c r="E174" i="6"/>
  <c r="E175" i="6"/>
  <c r="E176" i="6"/>
  <c r="E177" i="6"/>
  <c r="E178" i="6"/>
  <c r="E179" i="6"/>
  <c r="E180" i="6"/>
  <c r="E181" i="6"/>
  <c r="E182" i="6"/>
  <c r="E183" i="6"/>
  <c r="E184" i="6"/>
  <c r="E185" i="6"/>
  <c r="E186" i="6"/>
  <c r="E187" i="6"/>
  <c r="E188" i="6"/>
  <c r="E189" i="6"/>
  <c r="E190" i="6"/>
  <c r="E191" i="6"/>
  <c r="E192" i="6"/>
  <c r="E193" i="6"/>
  <c r="E194" i="6"/>
  <c r="E195" i="6"/>
  <c r="E196" i="6"/>
  <c r="E197" i="6"/>
  <c r="E198" i="6"/>
  <c r="E199" i="6"/>
  <c r="E200" i="6"/>
  <c r="E201" i="6"/>
  <c r="E202" i="6"/>
  <c r="E203" i="6"/>
  <c r="E204" i="6"/>
  <c r="E205" i="6"/>
  <c r="E206" i="6"/>
  <c r="E207" i="6"/>
  <c r="E208" i="6"/>
  <c r="E209" i="6"/>
  <c r="E210" i="6"/>
  <c r="E211" i="6"/>
  <c r="E212" i="6"/>
  <c r="E213" i="6"/>
  <c r="E214" i="6"/>
  <c r="E215" i="6"/>
  <c r="E216" i="6"/>
  <c r="E217" i="6"/>
  <c r="E218" i="6"/>
  <c r="E219" i="6"/>
  <c r="E220" i="6"/>
  <c r="E221" i="6"/>
  <c r="E222" i="6"/>
  <c r="E223" i="6"/>
  <c r="E224" i="6"/>
  <c r="E225" i="6"/>
  <c r="E226" i="6"/>
  <c r="E227" i="6"/>
  <c r="E228" i="6"/>
  <c r="E229" i="6"/>
  <c r="E232" i="6"/>
  <c r="E234" i="6"/>
  <c r="E235" i="6"/>
  <c r="E237" i="6"/>
  <c r="E238" i="6"/>
  <c r="E239" i="6"/>
  <c r="E240" i="6"/>
  <c r="E241" i="6"/>
  <c r="E242" i="6"/>
  <c r="E243" i="6"/>
  <c r="E244" i="6"/>
  <c r="E245" i="6"/>
  <c r="E246" i="6"/>
  <c r="E247" i="6"/>
  <c r="E248" i="6"/>
  <c r="E249" i="6"/>
  <c r="E250" i="6"/>
  <c r="E251" i="6"/>
  <c r="E252" i="6"/>
  <c r="E253" i="6"/>
  <c r="E254" i="6"/>
  <c r="E255" i="6"/>
  <c r="E256" i="6"/>
  <c r="E257" i="6"/>
  <c r="E258" i="6"/>
  <c r="E259" i="6"/>
  <c r="E260" i="6"/>
  <c r="E261" i="6"/>
  <c r="E262" i="6"/>
  <c r="E263" i="6"/>
  <c r="E264" i="6"/>
  <c r="E265" i="6"/>
  <c r="E266" i="6"/>
  <c r="E267" i="6"/>
  <c r="E268" i="6"/>
  <c r="E269" i="6"/>
  <c r="E270" i="6"/>
  <c r="E271" i="6"/>
  <c r="E272" i="6"/>
  <c r="E273" i="6"/>
  <c r="E274" i="6"/>
  <c r="E275" i="6"/>
  <c r="E276" i="6"/>
  <c r="E277" i="6"/>
  <c r="E278" i="6"/>
  <c r="E279" i="6"/>
  <c r="E284" i="6"/>
  <c r="E285" i="6"/>
  <c r="E286" i="6"/>
  <c r="E287" i="6"/>
  <c r="E288" i="6"/>
  <c r="E289" i="6"/>
  <c r="E290" i="6"/>
  <c r="E291" i="6"/>
  <c r="E292" i="6"/>
  <c r="E293" i="6"/>
  <c r="E294" i="6"/>
  <c r="E295" i="6"/>
  <c r="E296" i="6"/>
  <c r="E297" i="6"/>
  <c r="E298" i="6"/>
  <c r="E299" i="6"/>
  <c r="E300" i="6"/>
  <c r="E301" i="6"/>
  <c r="E302" i="6"/>
  <c r="E303" i="6"/>
  <c r="E304" i="6"/>
  <c r="E305" i="6"/>
  <c r="E306" i="6"/>
  <c r="E307" i="6"/>
  <c r="E308" i="6"/>
  <c r="E309" i="6"/>
  <c r="E310" i="6"/>
  <c r="E311" i="6"/>
  <c r="E312" i="6"/>
  <c r="E313" i="6"/>
  <c r="E314" i="6"/>
  <c r="E315" i="6"/>
  <c r="E316" i="6"/>
  <c r="E317" i="6"/>
  <c r="E318" i="6"/>
  <c r="E319" i="6"/>
  <c r="E320" i="6"/>
  <c r="E321" i="6"/>
  <c r="E322" i="6"/>
  <c r="E323" i="6"/>
  <c r="E324" i="6"/>
  <c r="E325" i="6"/>
  <c r="E326" i="6"/>
  <c r="E327" i="6"/>
  <c r="E328" i="6"/>
  <c r="E329" i="6"/>
  <c r="E330" i="6"/>
  <c r="E331" i="6"/>
  <c r="E332" i="6"/>
  <c r="E333" i="6"/>
  <c r="E334" i="6"/>
  <c r="E335" i="6"/>
  <c r="E336" i="6"/>
  <c r="E337" i="6"/>
  <c r="E338" i="6"/>
  <c r="E339" i="6"/>
  <c r="E340" i="6"/>
  <c r="E341" i="6"/>
  <c r="E342" i="6"/>
  <c r="E343" i="6"/>
  <c r="E344" i="6"/>
  <c r="E345" i="6"/>
  <c r="E346" i="6"/>
  <c r="E347" i="6"/>
  <c r="E348" i="6"/>
  <c r="E349" i="6"/>
  <c r="E350" i="6"/>
  <c r="E351" i="6"/>
  <c r="E8" i="6"/>
  <c r="E23" i="19" l="1"/>
  <c r="G23" i="19"/>
  <c r="H23" i="19"/>
  <c r="E32" i="18"/>
  <c r="G32" i="18"/>
  <c r="H32" i="18"/>
  <c r="E37" i="17"/>
  <c r="G37" i="17"/>
  <c r="H37" i="17"/>
  <c r="E31" i="11"/>
  <c r="G31" i="11"/>
  <c r="H31" i="11"/>
  <c r="N151" i="12"/>
  <c r="G152" i="6"/>
  <c r="H152" i="6"/>
  <c r="I152" i="6"/>
  <c r="M152" i="6" s="1"/>
  <c r="N152" i="6" s="1"/>
  <c r="G153" i="6"/>
  <c r="H153" i="6"/>
  <c r="P153" i="6"/>
  <c r="O152" i="6" l="1"/>
  <c r="L152" i="6" s="1"/>
  <c r="F31" i="11"/>
  <c r="F37" i="17"/>
  <c r="F23" i="19"/>
  <c r="F32" i="18"/>
  <c r="T151" i="12"/>
  <c r="P151" i="12"/>
  <c r="G165" i="6" l="1"/>
  <c r="H165" i="6"/>
  <c r="G163" i="6"/>
  <c r="H163" i="6"/>
  <c r="E34" i="19"/>
  <c r="G34" i="19"/>
  <c r="H34" i="19"/>
  <c r="E75" i="18"/>
  <c r="G75" i="18"/>
  <c r="H75" i="18"/>
  <c r="E81" i="17"/>
  <c r="G81" i="17"/>
  <c r="H81" i="17"/>
  <c r="E71" i="11"/>
  <c r="G71" i="11"/>
  <c r="H71" i="11"/>
  <c r="G228" i="6"/>
  <c r="H228" i="6"/>
  <c r="E35" i="18"/>
  <c r="G35" i="18"/>
  <c r="H35" i="18"/>
  <c r="E40" i="17"/>
  <c r="G40" i="17"/>
  <c r="H40" i="17"/>
  <c r="F71" i="11" l="1"/>
  <c r="F75" i="18"/>
  <c r="F81" i="17"/>
  <c r="T164" i="12"/>
  <c r="T227" i="12"/>
  <c r="T162" i="12"/>
  <c r="F34" i="19"/>
  <c r="F40" i="17"/>
  <c r="F35" i="18"/>
  <c r="B318" i="8"/>
  <c r="K318" i="8"/>
  <c r="E227" i="12" s="1"/>
  <c r="K273" i="7"/>
  <c r="W227" i="12" s="1"/>
  <c r="B273" i="7"/>
  <c r="B78" i="8"/>
  <c r="K78" i="8"/>
  <c r="E163" i="12" s="1"/>
  <c r="K271" i="7"/>
  <c r="W163" i="12" s="1"/>
  <c r="B271" i="7"/>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4" i="6"/>
  <c r="G155" i="6"/>
  <c r="G156" i="6"/>
  <c r="G157" i="6"/>
  <c r="G158" i="6"/>
  <c r="G159" i="6"/>
  <c r="G160" i="6"/>
  <c r="G161" i="6"/>
  <c r="G162"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9" i="6"/>
  <c r="G232" i="6"/>
  <c r="G234" i="6"/>
  <c r="G235"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8" i="6"/>
  <c r="H9" i="6"/>
  <c r="H10"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105" i="6"/>
  <c r="H106" i="6"/>
  <c r="H107" i="6"/>
  <c r="H108" i="6"/>
  <c r="H109" i="6"/>
  <c r="H110" i="6"/>
  <c r="H111" i="6"/>
  <c r="H112" i="6"/>
  <c r="H113" i="6"/>
  <c r="H114" i="6"/>
  <c r="H115" i="6"/>
  <c r="H116" i="6"/>
  <c r="H117" i="6"/>
  <c r="H118" i="6"/>
  <c r="H119" i="6"/>
  <c r="H120" i="6"/>
  <c r="H121" i="6"/>
  <c r="H122" i="6"/>
  <c r="H123" i="6"/>
  <c r="H124" i="6"/>
  <c r="H125" i="6"/>
  <c r="H126" i="6"/>
  <c r="H127" i="6"/>
  <c r="H128" i="6"/>
  <c r="H129" i="6"/>
  <c r="H130" i="6"/>
  <c r="H131" i="6"/>
  <c r="H132" i="6"/>
  <c r="H133" i="6"/>
  <c r="H134" i="6"/>
  <c r="H135" i="6"/>
  <c r="H136" i="6"/>
  <c r="H137" i="6"/>
  <c r="H138" i="6"/>
  <c r="H139" i="6"/>
  <c r="H140" i="6"/>
  <c r="H141" i="6"/>
  <c r="H142" i="6"/>
  <c r="H143" i="6"/>
  <c r="H144" i="6"/>
  <c r="H145" i="6"/>
  <c r="H146" i="6"/>
  <c r="H147" i="6"/>
  <c r="H148" i="6"/>
  <c r="H149" i="6"/>
  <c r="H150" i="6"/>
  <c r="H151" i="6"/>
  <c r="H154" i="6"/>
  <c r="H155" i="6"/>
  <c r="H156" i="6"/>
  <c r="H157" i="6"/>
  <c r="H158" i="6"/>
  <c r="H159" i="6"/>
  <c r="H160" i="6"/>
  <c r="H161" i="6"/>
  <c r="H162" i="6"/>
  <c r="H166" i="6"/>
  <c r="H167" i="6"/>
  <c r="H168" i="6"/>
  <c r="H169" i="6"/>
  <c r="H170" i="6"/>
  <c r="H171" i="6"/>
  <c r="H172" i="6"/>
  <c r="H173" i="6"/>
  <c r="H174" i="6"/>
  <c r="H175" i="6"/>
  <c r="H176" i="6"/>
  <c r="H177" i="6"/>
  <c r="H178" i="6"/>
  <c r="H179" i="6"/>
  <c r="H180" i="6"/>
  <c r="H181" i="6"/>
  <c r="H182" i="6"/>
  <c r="H183" i="6"/>
  <c r="H184" i="6"/>
  <c r="H185" i="6"/>
  <c r="H186" i="6"/>
  <c r="H187" i="6"/>
  <c r="H188" i="6"/>
  <c r="H189" i="6"/>
  <c r="H190" i="6"/>
  <c r="H191" i="6"/>
  <c r="H192" i="6"/>
  <c r="H193" i="6"/>
  <c r="H194" i="6"/>
  <c r="H195" i="6"/>
  <c r="H196" i="6"/>
  <c r="H197" i="6"/>
  <c r="H198" i="6"/>
  <c r="H199" i="6"/>
  <c r="H200" i="6"/>
  <c r="H201" i="6"/>
  <c r="H202" i="6"/>
  <c r="H203" i="6"/>
  <c r="H204" i="6"/>
  <c r="H205" i="6"/>
  <c r="H206" i="6"/>
  <c r="H207" i="6"/>
  <c r="H208" i="6"/>
  <c r="H209" i="6"/>
  <c r="H210" i="6"/>
  <c r="H211" i="6"/>
  <c r="H212" i="6"/>
  <c r="H213" i="6"/>
  <c r="H214" i="6"/>
  <c r="H215" i="6"/>
  <c r="H216" i="6"/>
  <c r="H217" i="6"/>
  <c r="H218" i="6"/>
  <c r="H219" i="6"/>
  <c r="H220" i="6"/>
  <c r="H222" i="6"/>
  <c r="H223" i="6"/>
  <c r="H224" i="6"/>
  <c r="H225" i="6"/>
  <c r="H226" i="6"/>
  <c r="H227" i="6"/>
  <c r="H229" i="6"/>
  <c r="H232" i="6"/>
  <c r="H234" i="6"/>
  <c r="H235" i="6"/>
  <c r="H237" i="6"/>
  <c r="H238" i="6"/>
  <c r="H239" i="6"/>
  <c r="H240" i="6"/>
  <c r="H241" i="6"/>
  <c r="H242" i="6"/>
  <c r="H243" i="6"/>
  <c r="H244" i="6"/>
  <c r="H245" i="6"/>
  <c r="H246" i="6"/>
  <c r="H247" i="6"/>
  <c r="H248" i="6"/>
  <c r="H249" i="6"/>
  <c r="H250" i="6"/>
  <c r="H251" i="6"/>
  <c r="H252" i="6"/>
  <c r="H253" i="6"/>
  <c r="H254" i="6"/>
  <c r="H255" i="6"/>
  <c r="H256" i="6"/>
  <c r="H257" i="6"/>
  <c r="H258" i="6"/>
  <c r="H259" i="6"/>
  <c r="H260" i="6"/>
  <c r="H261" i="6"/>
  <c r="H262" i="6"/>
  <c r="H263" i="6"/>
  <c r="H264" i="6"/>
  <c r="H265" i="6"/>
  <c r="H266" i="6"/>
  <c r="H267" i="6"/>
  <c r="H268" i="6"/>
  <c r="H269" i="6"/>
  <c r="H270" i="6"/>
  <c r="H271" i="6"/>
  <c r="H272" i="6"/>
  <c r="H273" i="6"/>
  <c r="H274" i="6"/>
  <c r="H275" i="6"/>
  <c r="H276" i="6"/>
  <c r="H277" i="6"/>
  <c r="H278" i="6"/>
  <c r="H279" i="6"/>
  <c r="H284" i="6"/>
  <c r="H285" i="6"/>
  <c r="H286" i="6"/>
  <c r="H287" i="6"/>
  <c r="H288" i="6"/>
  <c r="H289" i="6"/>
  <c r="H290" i="6"/>
  <c r="H291" i="6"/>
  <c r="H292" i="6"/>
  <c r="H293" i="6"/>
  <c r="H294" i="6"/>
  <c r="H295" i="6"/>
  <c r="H296" i="6"/>
  <c r="H297" i="6"/>
  <c r="H298" i="6"/>
  <c r="H299" i="6"/>
  <c r="H300" i="6"/>
  <c r="H301" i="6"/>
  <c r="H302" i="6"/>
  <c r="H303" i="6"/>
  <c r="H304" i="6"/>
  <c r="H305" i="6"/>
  <c r="H306" i="6"/>
  <c r="H307" i="6"/>
  <c r="H308" i="6"/>
  <c r="H309" i="6"/>
  <c r="H310" i="6"/>
  <c r="H311" i="6"/>
  <c r="H312" i="6"/>
  <c r="H313" i="6"/>
  <c r="H314" i="6"/>
  <c r="H315" i="6"/>
  <c r="H316" i="6"/>
  <c r="H317" i="6"/>
  <c r="H318" i="6"/>
  <c r="H319" i="6"/>
  <c r="H320" i="6"/>
  <c r="H321" i="6"/>
  <c r="H322" i="6"/>
  <c r="H323" i="6"/>
  <c r="H324" i="6"/>
  <c r="H325" i="6"/>
  <c r="H326" i="6"/>
  <c r="H327" i="6"/>
  <c r="H328" i="6"/>
  <c r="H329" i="6"/>
  <c r="H330" i="6"/>
  <c r="H331" i="6"/>
  <c r="H332" i="6"/>
  <c r="H333" i="6"/>
  <c r="H334" i="6"/>
  <c r="H335" i="6"/>
  <c r="H336" i="6"/>
  <c r="H337" i="6"/>
  <c r="H338" i="6"/>
  <c r="H339" i="6"/>
  <c r="H340" i="6"/>
  <c r="H341" i="6"/>
  <c r="H342" i="6"/>
  <c r="H343" i="6"/>
  <c r="H344" i="6"/>
  <c r="H345" i="6"/>
  <c r="H346" i="6"/>
  <c r="H347" i="6"/>
  <c r="H348" i="6"/>
  <c r="H349" i="6"/>
  <c r="H350" i="6"/>
  <c r="H8" i="6"/>
  <c r="P264" i="6"/>
  <c r="P265" i="6"/>
  <c r="P266" i="6"/>
  <c r="K336" i="7"/>
  <c r="W263" i="12" s="1"/>
  <c r="K337" i="7"/>
  <c r="W264" i="12" s="1"/>
  <c r="K338" i="7"/>
  <c r="W265" i="12" s="1"/>
  <c r="B336" i="7"/>
  <c r="B337" i="7"/>
  <c r="B338" i="7"/>
  <c r="K203" i="8"/>
  <c r="E263" i="12" s="1"/>
  <c r="K204" i="8"/>
  <c r="E264" i="12" s="1"/>
  <c r="K205" i="8"/>
  <c r="E265" i="12" s="1"/>
  <c r="B203" i="8"/>
  <c r="B204" i="8"/>
  <c r="B205" i="8"/>
  <c r="N263" i="12"/>
  <c r="N265" i="12"/>
  <c r="C164" i="6" l="1"/>
  <c r="C163" i="12"/>
  <c r="D163" i="12"/>
  <c r="D164" i="6"/>
  <c r="D265" i="12"/>
  <c r="D264" i="6"/>
  <c r="C265" i="12"/>
  <c r="D264" i="12"/>
  <c r="C264" i="12"/>
  <c r="C263" i="12"/>
  <c r="P263" i="12"/>
  <c r="C81" i="17"/>
  <c r="C34" i="19"/>
  <c r="C228" i="6"/>
  <c r="C71" i="11"/>
  <c r="C75" i="18"/>
  <c r="C227" i="12"/>
  <c r="D81" i="17"/>
  <c r="D34" i="19"/>
  <c r="D228" i="6"/>
  <c r="D227" i="12"/>
  <c r="D71" i="11"/>
  <c r="D75" i="18"/>
  <c r="I228" i="6"/>
  <c r="M228" i="6" s="1"/>
  <c r="N228" i="6" s="1"/>
  <c r="N227" i="12"/>
  <c r="P227" i="12" s="1"/>
  <c r="T263" i="12"/>
  <c r="C266" i="6"/>
  <c r="C265" i="6"/>
  <c r="C264" i="6"/>
  <c r="D263" i="12"/>
  <c r="D266" i="6"/>
  <c r="D265" i="6"/>
  <c r="I264" i="6"/>
  <c r="M264" i="6" s="1"/>
  <c r="N264" i="6" s="1"/>
  <c r="N264" i="12"/>
  <c r="P264" i="12" s="1"/>
  <c r="I265" i="6"/>
  <c r="M265" i="6" s="1"/>
  <c r="N265" i="6" s="1"/>
  <c r="T265" i="12"/>
  <c r="I266" i="6"/>
  <c r="M266" i="6" s="1"/>
  <c r="N266" i="6" s="1"/>
  <c r="P265" i="12"/>
  <c r="T264" i="12"/>
  <c r="P8" i="6"/>
  <c r="P9" i="6"/>
  <c r="P10" i="6"/>
  <c r="P11" i="6"/>
  <c r="P12" i="6"/>
  <c r="P13" i="6"/>
  <c r="P14" i="6"/>
  <c r="P15" i="6"/>
  <c r="P16" i="6"/>
  <c r="P17" i="6"/>
  <c r="P18" i="6"/>
  <c r="P19" i="6"/>
  <c r="P20" i="6"/>
  <c r="P21" i="6"/>
  <c r="P22" i="6"/>
  <c r="P23" i="6"/>
  <c r="P24" i="6"/>
  <c r="P25" i="6"/>
  <c r="P26" i="6"/>
  <c r="P27" i="6"/>
  <c r="P28" i="6"/>
  <c r="P29" i="6"/>
  <c r="P30" i="6"/>
  <c r="P31" i="6"/>
  <c r="P32" i="6"/>
  <c r="P33" i="6"/>
  <c r="P34" i="6"/>
  <c r="P35" i="6"/>
  <c r="P36" i="6"/>
  <c r="P37" i="6"/>
  <c r="P38" i="6"/>
  <c r="P39" i="6"/>
  <c r="P40" i="6"/>
  <c r="P41" i="6"/>
  <c r="P42" i="6"/>
  <c r="P43" i="6"/>
  <c r="P44" i="6"/>
  <c r="P45" i="6"/>
  <c r="P46" i="6"/>
  <c r="P47" i="6"/>
  <c r="P48" i="6"/>
  <c r="P49" i="6"/>
  <c r="P50" i="6"/>
  <c r="P51" i="6"/>
  <c r="P52" i="6"/>
  <c r="P53" i="6"/>
  <c r="P54" i="6"/>
  <c r="P55" i="6"/>
  <c r="P56" i="6"/>
  <c r="P57" i="6"/>
  <c r="P58" i="6"/>
  <c r="P59" i="6"/>
  <c r="P60" i="6"/>
  <c r="P61"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8" i="6"/>
  <c r="P139" i="6"/>
  <c r="P140" i="6"/>
  <c r="P141" i="6"/>
  <c r="P142" i="6"/>
  <c r="P143" i="6"/>
  <c r="P144" i="6"/>
  <c r="P145" i="6"/>
  <c r="P146" i="6"/>
  <c r="P147" i="6"/>
  <c r="P148" i="6"/>
  <c r="P149" i="6"/>
  <c r="P150" i="6"/>
  <c r="P151" i="6"/>
  <c r="P154" i="6"/>
  <c r="P155" i="6"/>
  <c r="P156" i="6"/>
  <c r="P157" i="6"/>
  <c r="P158" i="6"/>
  <c r="P159" i="6"/>
  <c r="P160" i="6"/>
  <c r="P161" i="6"/>
  <c r="P162"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0"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9" i="6"/>
  <c r="P232" i="6"/>
  <c r="P234" i="6"/>
  <c r="P235" i="6"/>
  <c r="P237" i="6"/>
  <c r="P238" i="6"/>
  <c r="P239" i="6"/>
  <c r="P240" i="6"/>
  <c r="P241" i="6"/>
  <c r="P242" i="6"/>
  <c r="P243" i="6"/>
  <c r="P244" i="6"/>
  <c r="P245" i="6"/>
  <c r="P246" i="6"/>
  <c r="P247" i="6"/>
  <c r="P248" i="6"/>
  <c r="P249" i="6"/>
  <c r="P250" i="6"/>
  <c r="P251" i="6"/>
  <c r="P252" i="6"/>
  <c r="P253" i="6"/>
  <c r="P254" i="6"/>
  <c r="P255" i="6"/>
  <c r="P256" i="6"/>
  <c r="P257" i="6"/>
  <c r="P258" i="6"/>
  <c r="P259" i="6"/>
  <c r="P260" i="6"/>
  <c r="P261" i="6"/>
  <c r="P262" i="6"/>
  <c r="P263" i="6"/>
  <c r="P267" i="6"/>
  <c r="P268" i="6"/>
  <c r="P269" i="6"/>
  <c r="P270" i="6"/>
  <c r="P271" i="6"/>
  <c r="P272" i="6"/>
  <c r="P273" i="6"/>
  <c r="P274" i="6"/>
  <c r="P275" i="6"/>
  <c r="P276" i="6"/>
  <c r="P277" i="6"/>
  <c r="P278" i="6"/>
  <c r="P279" i="6"/>
  <c r="P284" i="6"/>
  <c r="P285" i="6"/>
  <c r="P286" i="6"/>
  <c r="P287" i="6"/>
  <c r="P288" i="6"/>
  <c r="P289" i="6"/>
  <c r="P290" i="6"/>
  <c r="P291" i="6"/>
  <c r="P292" i="6"/>
  <c r="P293" i="6"/>
  <c r="P294" i="6"/>
  <c r="P295" i="6"/>
  <c r="P296" i="6"/>
  <c r="P297" i="6"/>
  <c r="P298" i="6"/>
  <c r="P299" i="6"/>
  <c r="P300" i="6"/>
  <c r="P301" i="6"/>
  <c r="P302" i="6"/>
  <c r="P303" i="6"/>
  <c r="P304" i="6"/>
  <c r="P305" i="6"/>
  <c r="P306" i="6"/>
  <c r="P307" i="6"/>
  <c r="P308" i="6"/>
  <c r="P309" i="6"/>
  <c r="P310" i="6"/>
  <c r="P311" i="6"/>
  <c r="P312" i="6"/>
  <c r="P313" i="6"/>
  <c r="P314" i="6"/>
  <c r="P315" i="6"/>
  <c r="P316" i="6"/>
  <c r="P317" i="6"/>
  <c r="P318" i="6"/>
  <c r="P319" i="6"/>
  <c r="P320" i="6"/>
  <c r="P321" i="6"/>
  <c r="P322" i="6"/>
  <c r="P323" i="6"/>
  <c r="P324" i="6"/>
  <c r="P325" i="6"/>
  <c r="P326" i="6"/>
  <c r="P327" i="6"/>
  <c r="P328" i="6"/>
  <c r="P329" i="6"/>
  <c r="P330" i="6"/>
  <c r="P331" i="6"/>
  <c r="P332" i="6"/>
  <c r="P333" i="6"/>
  <c r="P334" i="6"/>
  <c r="P335" i="6"/>
  <c r="P336" i="6"/>
  <c r="P337" i="6"/>
  <c r="P338" i="6"/>
  <c r="P339" i="6"/>
  <c r="P340" i="6"/>
  <c r="P341" i="6"/>
  <c r="P342" i="6"/>
  <c r="P343" i="6"/>
  <c r="P344" i="6"/>
  <c r="P345" i="6"/>
  <c r="P346" i="6"/>
  <c r="P347" i="6"/>
  <c r="P348" i="6"/>
  <c r="P349" i="6"/>
  <c r="P350" i="6"/>
  <c r="P351" i="6"/>
  <c r="F2" i="23" l="1"/>
  <c r="B106" i="9" l="1"/>
  <c r="K5" i="6"/>
  <c r="G2" i="23" s="1"/>
  <c r="K80" i="8"/>
  <c r="E164" i="12" s="1"/>
  <c r="B80" i="8"/>
  <c r="K132" i="7"/>
  <c r="W164" i="12" s="1"/>
  <c r="B132" i="7"/>
  <c r="K270" i="7"/>
  <c r="W162" i="12" s="1"/>
  <c r="B270" i="7"/>
  <c r="N8" i="12"/>
  <c r="N23" i="12"/>
  <c r="N24" i="12"/>
  <c r="N25" i="12"/>
  <c r="N26" i="12"/>
  <c r="N27" i="12"/>
  <c r="N28" i="12"/>
  <c r="N29" i="12"/>
  <c r="N30" i="12"/>
  <c r="N21" i="12"/>
  <c r="N20" i="12"/>
  <c r="N22" i="12"/>
  <c r="N31" i="12"/>
  <c r="N35" i="12"/>
  <c r="N36" i="12"/>
  <c r="N37" i="12"/>
  <c r="N38" i="12"/>
  <c r="N39" i="12"/>
  <c r="N40" i="12"/>
  <c r="N41" i="12"/>
  <c r="N42" i="12"/>
  <c r="N43" i="12"/>
  <c r="N44" i="12"/>
  <c r="N45" i="12"/>
  <c r="N46" i="12"/>
  <c r="N47" i="12"/>
  <c r="N48" i="12"/>
  <c r="N49" i="12"/>
  <c r="N50" i="12"/>
  <c r="N51" i="12"/>
  <c r="N294" i="12"/>
  <c r="N342" i="12"/>
  <c r="N295" i="12"/>
  <c r="N343" i="12"/>
  <c r="N296" i="12"/>
  <c r="N10" i="12"/>
  <c r="N11" i="12"/>
  <c r="N12" i="12"/>
  <c r="N13" i="12"/>
  <c r="N52" i="12"/>
  <c r="N53" i="12"/>
  <c r="N33" i="12"/>
  <c r="N14" i="12"/>
  <c r="N15" i="12"/>
  <c r="N16" i="12"/>
  <c r="N34" i="12"/>
  <c r="N32" i="12"/>
  <c r="N54" i="12"/>
  <c r="N55" i="12"/>
  <c r="N56" i="12"/>
  <c r="N57" i="12"/>
  <c r="N58" i="12"/>
  <c r="N59" i="12"/>
  <c r="N63" i="12"/>
  <c r="N65" i="12"/>
  <c r="N68" i="12"/>
  <c r="N64" i="12"/>
  <c r="N66" i="12"/>
  <c r="N67" i="12"/>
  <c r="N69" i="12"/>
  <c r="N70" i="12"/>
  <c r="N71" i="12"/>
  <c r="N72" i="12"/>
  <c r="N73" i="12"/>
  <c r="N74" i="12"/>
  <c r="N75" i="12"/>
  <c r="N76" i="12"/>
  <c r="N77" i="12"/>
  <c r="N78" i="12"/>
  <c r="N83" i="12"/>
  <c r="N79" i="12"/>
  <c r="N344" i="12"/>
  <c r="N345" i="12"/>
  <c r="N80" i="12"/>
  <c r="N81" i="12"/>
  <c r="N82" i="12"/>
  <c r="N18" i="12"/>
  <c r="N19" i="12"/>
  <c r="N348" i="12"/>
  <c r="N349" i="12"/>
  <c r="N253" i="12"/>
  <c r="N331" i="12"/>
  <c r="N17" i="12"/>
  <c r="N300" i="12"/>
  <c r="N60" i="12"/>
  <c r="N61" i="12"/>
  <c r="N62" i="12"/>
  <c r="N132" i="12"/>
  <c r="N133" i="12"/>
  <c r="N134" i="12"/>
  <c r="N135" i="12"/>
  <c r="N136" i="12"/>
  <c r="N137" i="12"/>
  <c r="N138" i="12"/>
  <c r="N139" i="12"/>
  <c r="N140" i="12"/>
  <c r="N141" i="12"/>
  <c r="N142" i="12"/>
  <c r="N131" i="12"/>
  <c r="N143" i="12"/>
  <c r="N148" i="12"/>
  <c r="N149" i="12"/>
  <c r="N150" i="12"/>
  <c r="N153" i="12"/>
  <c r="N154" i="12"/>
  <c r="N155" i="12"/>
  <c r="N156" i="12"/>
  <c r="N157" i="12"/>
  <c r="N158" i="12"/>
  <c r="N160" i="12"/>
  <c r="N159" i="12"/>
  <c r="N161" i="12"/>
  <c r="N165" i="12"/>
  <c r="N166" i="12"/>
  <c r="N167" i="12"/>
  <c r="N168" i="12"/>
  <c r="N144" i="12"/>
  <c r="N145" i="12"/>
  <c r="N146" i="12"/>
  <c r="N147" i="12"/>
  <c r="N181" i="12"/>
  <c r="N182" i="12"/>
  <c r="N183" i="12"/>
  <c r="N187" i="12"/>
  <c r="N188" i="12"/>
  <c r="N189" i="12"/>
  <c r="N190" i="12"/>
  <c r="N191" i="12"/>
  <c r="N192" i="12"/>
  <c r="N184" i="12"/>
  <c r="N185" i="12"/>
  <c r="N186" i="12"/>
  <c r="N193" i="12"/>
  <c r="N194" i="12"/>
  <c r="N195" i="12"/>
  <c r="N196" i="12"/>
  <c r="N308" i="12"/>
  <c r="N310" i="12"/>
  <c r="N311" i="12"/>
  <c r="N309" i="12"/>
  <c r="N312" i="12"/>
  <c r="N313" i="12"/>
  <c r="N314" i="12"/>
  <c r="N315" i="12"/>
  <c r="N316" i="12"/>
  <c r="N317" i="12"/>
  <c r="N333" i="12"/>
  <c r="N318" i="12"/>
  <c r="N326" i="12"/>
  <c r="N334" i="12"/>
  <c r="N319" i="12"/>
  <c r="N305" i="12"/>
  <c r="N306" i="12"/>
  <c r="N307" i="12"/>
  <c r="N320" i="12"/>
  <c r="N321" i="12"/>
  <c r="N322" i="12"/>
  <c r="N323" i="12"/>
  <c r="N332" i="12"/>
  <c r="N302" i="12"/>
  <c r="N236" i="12"/>
  <c r="N237" i="12"/>
  <c r="N303" i="12"/>
  <c r="N304" i="12"/>
  <c r="N84" i="12"/>
  <c r="N85" i="12"/>
  <c r="N106" i="12"/>
  <c r="N104" i="12"/>
  <c r="N107" i="12"/>
  <c r="N105" i="12"/>
  <c r="N108" i="12"/>
  <c r="N109" i="12"/>
  <c r="N110" i="12"/>
  <c r="N111" i="12"/>
  <c r="N86" i="12"/>
  <c r="N87" i="12"/>
  <c r="N88" i="12"/>
  <c r="N97" i="12"/>
  <c r="N89" i="12"/>
  <c r="N90" i="12"/>
  <c r="N91" i="12"/>
  <c r="N92" i="12"/>
  <c r="N93" i="12"/>
  <c r="N96" i="12"/>
  <c r="N94" i="12"/>
  <c r="N95" i="12"/>
  <c r="N112" i="12"/>
  <c r="N118" i="12"/>
  <c r="N113" i="12"/>
  <c r="N119" i="12"/>
  <c r="N114" i="12"/>
  <c r="N120" i="12"/>
  <c r="N115" i="12"/>
  <c r="N121" i="12"/>
  <c r="N116" i="12"/>
  <c r="N122" i="12"/>
  <c r="N117" i="12"/>
  <c r="N123" i="12"/>
  <c r="N126" i="12"/>
  <c r="N127" i="12"/>
  <c r="N128" i="12"/>
  <c r="N129" i="12"/>
  <c r="N130" i="12"/>
  <c r="N124" i="12"/>
  <c r="N125" i="12"/>
  <c r="N324" i="12"/>
  <c r="N325" i="12"/>
  <c r="N169" i="12"/>
  <c r="N170" i="12"/>
  <c r="N180" i="12"/>
  <c r="N171" i="12"/>
  <c r="N172" i="12"/>
  <c r="N327" i="12"/>
  <c r="N173" i="12"/>
  <c r="N174" i="12"/>
  <c r="N175" i="12"/>
  <c r="N176" i="12"/>
  <c r="N177" i="12"/>
  <c r="N178" i="12"/>
  <c r="N179" i="12"/>
  <c r="N328" i="12"/>
  <c r="N252" i="12"/>
  <c r="N197" i="12"/>
  <c r="N198" i="12"/>
  <c r="N199" i="12"/>
  <c r="N200" i="12"/>
  <c r="N201" i="12"/>
  <c r="N202" i="12"/>
  <c r="N203" i="12"/>
  <c r="N204" i="12"/>
  <c r="N329" i="12"/>
  <c r="N330" i="12"/>
  <c r="N228" i="12"/>
  <c r="N216" i="12"/>
  <c r="N217" i="12"/>
  <c r="N218" i="12"/>
  <c r="N219" i="12"/>
  <c r="N220" i="12"/>
  <c r="N221" i="12"/>
  <c r="N222" i="12"/>
  <c r="N223" i="12"/>
  <c r="N224" i="12"/>
  <c r="N225" i="12"/>
  <c r="N231" i="12"/>
  <c r="N233" i="12"/>
  <c r="N226" i="12"/>
  <c r="N234" i="12"/>
  <c r="N337" i="12"/>
  <c r="N338" i="12"/>
  <c r="N339" i="12"/>
  <c r="N340" i="12"/>
  <c r="N335" i="12"/>
  <c r="N207" i="12"/>
  <c r="N208" i="12"/>
  <c r="N209" i="12"/>
  <c r="N205" i="12"/>
  <c r="N206" i="12"/>
  <c r="N210" i="12"/>
  <c r="N211" i="12"/>
  <c r="N212" i="12"/>
  <c r="N336" i="12"/>
  <c r="N251" i="12"/>
  <c r="N250" i="12"/>
  <c r="N213" i="12"/>
  <c r="N214" i="12"/>
  <c r="N215" i="12"/>
  <c r="N341" i="12"/>
  <c r="N238" i="12"/>
  <c r="N239" i="12"/>
  <c r="N240" i="12"/>
  <c r="N241" i="12"/>
  <c r="N242" i="12"/>
  <c r="N243" i="12"/>
  <c r="N244" i="12"/>
  <c r="N245" i="12"/>
  <c r="N246" i="12"/>
  <c r="N247" i="12"/>
  <c r="N248" i="12"/>
  <c r="N249" i="12"/>
  <c r="N350" i="12"/>
  <c r="N297" i="12"/>
  <c r="N285" i="12"/>
  <c r="N254" i="12"/>
  <c r="N255" i="12"/>
  <c r="N256" i="12"/>
  <c r="N287" i="12"/>
  <c r="N267" i="12"/>
  <c r="N266" i="12"/>
  <c r="N270" i="12"/>
  <c r="N271" i="12"/>
  <c r="N272" i="12"/>
  <c r="N291" i="12"/>
  <c r="N292" i="12"/>
  <c r="N273" i="12"/>
  <c r="N257" i="12"/>
  <c r="N258" i="12"/>
  <c r="N259" i="12"/>
  <c r="N301" i="12"/>
  <c r="N286" i="12"/>
  <c r="N274" i="12"/>
  <c r="N260" i="12"/>
  <c r="N261" i="12"/>
  <c r="N262" i="12"/>
  <c r="N268" i="12"/>
  <c r="N269" i="12"/>
  <c r="N283" i="12"/>
  <c r="N275" i="12"/>
  <c r="N276" i="12"/>
  <c r="N277" i="12"/>
  <c r="N278" i="12"/>
  <c r="N284" i="12"/>
  <c r="N289" i="12"/>
  <c r="N290" i="12"/>
  <c r="N293" i="12"/>
  <c r="N298" i="12"/>
  <c r="N288" i="12"/>
  <c r="N299" i="12"/>
  <c r="K2" i="14" a="1"/>
  <c r="K2" i="14" s="1"/>
  <c r="N9" i="12" s="1"/>
  <c r="O266" i="6" l="1"/>
  <c r="L266" i="6" s="1"/>
  <c r="O228" i="6"/>
  <c r="L228" i="6" s="1"/>
  <c r="O264" i="6"/>
  <c r="L264" i="6" s="1"/>
  <c r="O265" i="6"/>
  <c r="L265" i="6" s="1"/>
  <c r="N152" i="12"/>
  <c r="I153" i="6"/>
  <c r="M153" i="6" s="1"/>
  <c r="N153" i="6" s="1"/>
  <c r="O153" i="6" s="1"/>
  <c r="L153" i="6" s="1"/>
  <c r="C164" i="12"/>
  <c r="C165" i="6"/>
  <c r="D164" i="12"/>
  <c r="D165" i="6"/>
  <c r="C162" i="12"/>
  <c r="C163" i="6"/>
  <c r="I165" i="6"/>
  <c r="M165" i="6" s="1"/>
  <c r="N165" i="6" s="1"/>
  <c r="O165" i="6" s="1"/>
  <c r="L165" i="6" s="1"/>
  <c r="N164" i="12"/>
  <c r="P164" i="12" s="1"/>
  <c r="I163" i="6"/>
  <c r="M163" i="6" s="1"/>
  <c r="N163" i="6" s="1"/>
  <c r="O163" i="6" s="1"/>
  <c r="L163" i="6" s="1"/>
  <c r="N162" i="12"/>
  <c r="P162" i="12" s="1"/>
  <c r="I8" i="6"/>
  <c r="M8" i="6" s="1"/>
  <c r="N8" i="6" s="1"/>
  <c r="N7" i="12"/>
  <c r="N346" i="12"/>
  <c r="N347" i="12"/>
  <c r="E28" i="19" l="1"/>
  <c r="G28" i="19"/>
  <c r="H28" i="19"/>
  <c r="E22" i="19"/>
  <c r="G22" i="19"/>
  <c r="H22" i="19"/>
  <c r="B221" i="8"/>
  <c r="K221" i="8"/>
  <c r="F22" i="19" l="1"/>
  <c r="F28" i="19"/>
  <c r="I171" i="6" l="1"/>
  <c r="M171" i="6" s="1"/>
  <c r="N171" i="6" s="1"/>
  <c r="I68" i="6"/>
  <c r="M68" i="6" s="1"/>
  <c r="N68" i="6" s="1"/>
  <c r="K77" i="8"/>
  <c r="E162" i="12" s="1"/>
  <c r="B77" i="8"/>
  <c r="K64" i="7"/>
  <c r="W67" i="12" s="1"/>
  <c r="E16" i="18"/>
  <c r="G16" i="18"/>
  <c r="H16" i="18"/>
  <c r="E16" i="17"/>
  <c r="G16" i="17"/>
  <c r="H16" i="17"/>
  <c r="E16" i="11"/>
  <c r="G16" i="11"/>
  <c r="H16" i="11"/>
  <c r="E17" i="17"/>
  <c r="G17" i="17"/>
  <c r="H17" i="17"/>
  <c r="E38" i="18"/>
  <c r="G38" i="18"/>
  <c r="H38" i="18"/>
  <c r="E39" i="18"/>
  <c r="G39" i="18"/>
  <c r="H39" i="18"/>
  <c r="E40" i="18"/>
  <c r="G40" i="18"/>
  <c r="H40" i="18"/>
  <c r="E41" i="18"/>
  <c r="G41" i="18"/>
  <c r="H41" i="18"/>
  <c r="E43" i="17"/>
  <c r="G43" i="17"/>
  <c r="H43" i="17"/>
  <c r="E44" i="17"/>
  <c r="G44" i="17"/>
  <c r="H44" i="17"/>
  <c r="E45" i="17"/>
  <c r="G45" i="17"/>
  <c r="H45" i="17"/>
  <c r="E46" i="17"/>
  <c r="G46" i="17"/>
  <c r="H46" i="17"/>
  <c r="E35" i="11"/>
  <c r="G35" i="11"/>
  <c r="H35" i="11"/>
  <c r="E36" i="11"/>
  <c r="G36" i="11"/>
  <c r="H36" i="11"/>
  <c r="E37" i="11"/>
  <c r="G37" i="11"/>
  <c r="H37" i="11"/>
  <c r="E38" i="11"/>
  <c r="G38" i="11"/>
  <c r="H38" i="11"/>
  <c r="K253" i="8"/>
  <c r="E67" i="12" s="1"/>
  <c r="B253" i="8"/>
  <c r="B64" i="7"/>
  <c r="H48" i="19"/>
  <c r="G48" i="19"/>
  <c r="E48" i="19"/>
  <c r="H47" i="19"/>
  <c r="G47" i="19"/>
  <c r="E47" i="19"/>
  <c r="H46" i="19"/>
  <c r="G46" i="19"/>
  <c r="E46" i="19"/>
  <c r="H45" i="19"/>
  <c r="G45" i="19"/>
  <c r="E45" i="19"/>
  <c r="H44" i="19"/>
  <c r="G44" i="19"/>
  <c r="E44" i="19"/>
  <c r="H43" i="19"/>
  <c r="G43" i="19"/>
  <c r="E43" i="19"/>
  <c r="H42" i="19"/>
  <c r="G42" i="19"/>
  <c r="E42" i="19"/>
  <c r="H41" i="19"/>
  <c r="G41" i="19"/>
  <c r="E41" i="19"/>
  <c r="H40" i="19"/>
  <c r="G40" i="19"/>
  <c r="E40" i="19"/>
  <c r="H39" i="19"/>
  <c r="G39" i="19"/>
  <c r="E39" i="19"/>
  <c r="H38" i="19"/>
  <c r="G38" i="19"/>
  <c r="E38" i="19"/>
  <c r="H37" i="19"/>
  <c r="G37" i="19"/>
  <c r="E37" i="19"/>
  <c r="H36" i="19"/>
  <c r="G36" i="19"/>
  <c r="E36" i="19"/>
  <c r="H35" i="19"/>
  <c r="G35" i="19"/>
  <c r="E35" i="19"/>
  <c r="H33" i="19"/>
  <c r="G33" i="19"/>
  <c r="E33" i="19"/>
  <c r="H32" i="19"/>
  <c r="G32" i="19"/>
  <c r="E32" i="19"/>
  <c r="H31" i="19"/>
  <c r="G31" i="19"/>
  <c r="E31" i="19"/>
  <c r="H30" i="19"/>
  <c r="G30" i="19"/>
  <c r="E30" i="19"/>
  <c r="H29" i="19"/>
  <c r="G29" i="19"/>
  <c r="E29" i="19"/>
  <c r="H27" i="19"/>
  <c r="G27" i="19"/>
  <c r="E27" i="19"/>
  <c r="H26" i="19"/>
  <c r="G26" i="19"/>
  <c r="E26" i="19"/>
  <c r="H25" i="19"/>
  <c r="G25" i="19"/>
  <c r="E25" i="19"/>
  <c r="H24" i="19"/>
  <c r="G24" i="19"/>
  <c r="E24" i="19"/>
  <c r="H21" i="19"/>
  <c r="G21" i="19"/>
  <c r="E21" i="19"/>
  <c r="H20" i="19"/>
  <c r="G20" i="19"/>
  <c r="E20" i="19"/>
  <c r="H19" i="19"/>
  <c r="G19" i="19"/>
  <c r="E19" i="19"/>
  <c r="H18" i="19"/>
  <c r="G18" i="19"/>
  <c r="E18" i="19"/>
  <c r="H17" i="19"/>
  <c r="G17" i="19"/>
  <c r="E17" i="19"/>
  <c r="H16" i="19"/>
  <c r="G16" i="19"/>
  <c r="E16" i="19"/>
  <c r="H15" i="19"/>
  <c r="G15" i="19"/>
  <c r="E15" i="19"/>
  <c r="H14" i="19"/>
  <c r="G14" i="19"/>
  <c r="E14" i="19"/>
  <c r="H13" i="19"/>
  <c r="G13" i="19"/>
  <c r="E13" i="19"/>
  <c r="H12" i="19"/>
  <c r="G12" i="19"/>
  <c r="E12" i="19"/>
  <c r="H11" i="19"/>
  <c r="G11" i="19"/>
  <c r="E11" i="19"/>
  <c r="H10" i="19"/>
  <c r="G10" i="19"/>
  <c r="E10" i="19"/>
  <c r="H9" i="19"/>
  <c r="G9" i="19"/>
  <c r="E9" i="19"/>
  <c r="H8" i="19"/>
  <c r="G8" i="19"/>
  <c r="E8" i="19"/>
  <c r="H7" i="19"/>
  <c r="G7" i="19"/>
  <c r="E7" i="19"/>
  <c r="H6" i="19"/>
  <c r="G6" i="19"/>
  <c r="E6" i="19"/>
  <c r="H50" i="18"/>
  <c r="G50" i="18"/>
  <c r="E50" i="18"/>
  <c r="H19" i="18"/>
  <c r="G19" i="18"/>
  <c r="E19" i="18"/>
  <c r="D162" i="12" l="1"/>
  <c r="D163" i="6"/>
  <c r="O68" i="6"/>
  <c r="L68" i="6" s="1"/>
  <c r="F36" i="11"/>
  <c r="F39" i="18"/>
  <c r="F16" i="17"/>
  <c r="C68" i="6"/>
  <c r="D68" i="6"/>
  <c r="F40" i="18"/>
  <c r="F16" i="11"/>
  <c r="T67" i="12"/>
  <c r="P67" i="12"/>
  <c r="F35" i="11"/>
  <c r="F16" i="18"/>
  <c r="D67" i="12"/>
  <c r="C67" i="12"/>
  <c r="F37" i="11"/>
  <c r="F44" i="17"/>
  <c r="F38" i="18"/>
  <c r="F46" i="17"/>
  <c r="F17" i="17"/>
  <c r="F43" i="17"/>
  <c r="F45" i="17"/>
  <c r="F41" i="18"/>
  <c r="F38" i="11"/>
  <c r="F50" i="18"/>
  <c r="F19" i="18"/>
  <c r="F48" i="19"/>
  <c r="F17" i="19"/>
  <c r="F21" i="19"/>
  <c r="F27" i="19"/>
  <c r="F32" i="19"/>
  <c r="F45" i="19"/>
  <c r="F6" i="19"/>
  <c r="F10" i="19"/>
  <c r="F14" i="19"/>
  <c r="F18" i="19"/>
  <c r="F24" i="19"/>
  <c r="F29" i="19"/>
  <c r="F33" i="19"/>
  <c r="F38" i="19"/>
  <c r="F42" i="19"/>
  <c r="F46" i="19"/>
  <c r="F30" i="19"/>
  <c r="F19" i="19"/>
  <c r="F43" i="19"/>
  <c r="F47" i="19"/>
  <c r="F8" i="19"/>
  <c r="F12" i="19"/>
  <c r="F16" i="19"/>
  <c r="F20" i="19"/>
  <c r="F26" i="19"/>
  <c r="F31" i="19"/>
  <c r="F36" i="19"/>
  <c r="F40" i="19"/>
  <c r="F44" i="19"/>
  <c r="F15" i="19"/>
  <c r="F25" i="19"/>
  <c r="F39" i="19"/>
  <c r="F9" i="19"/>
  <c r="F13" i="19"/>
  <c r="F37" i="19"/>
  <c r="F41" i="19"/>
  <c r="F11" i="19"/>
  <c r="F7" i="19"/>
  <c r="F35" i="19"/>
  <c r="H82" i="18"/>
  <c r="G82" i="18"/>
  <c r="E82" i="18"/>
  <c r="H81" i="18"/>
  <c r="G81" i="18"/>
  <c r="E81" i="18"/>
  <c r="H80" i="18"/>
  <c r="G80" i="18"/>
  <c r="E80" i="18"/>
  <c r="H79" i="18"/>
  <c r="G79" i="18"/>
  <c r="E79" i="18"/>
  <c r="H78" i="18"/>
  <c r="G78" i="18"/>
  <c r="E78" i="18"/>
  <c r="H77" i="18"/>
  <c r="G77" i="18"/>
  <c r="E77" i="18"/>
  <c r="H76" i="18"/>
  <c r="G76" i="18"/>
  <c r="E76" i="18"/>
  <c r="H74" i="18"/>
  <c r="G74" i="18"/>
  <c r="E74" i="18"/>
  <c r="H73" i="18"/>
  <c r="G73" i="18"/>
  <c r="E73" i="18"/>
  <c r="H72" i="18"/>
  <c r="G72" i="18"/>
  <c r="E72" i="18"/>
  <c r="H71" i="18"/>
  <c r="G71" i="18"/>
  <c r="E71" i="18"/>
  <c r="H70" i="18"/>
  <c r="G70" i="18"/>
  <c r="E70" i="18"/>
  <c r="H69" i="18"/>
  <c r="G69" i="18"/>
  <c r="E69" i="18"/>
  <c r="H68" i="18"/>
  <c r="G68" i="18"/>
  <c r="E68" i="18"/>
  <c r="H67" i="18"/>
  <c r="G67" i="18"/>
  <c r="E67" i="18"/>
  <c r="H66" i="18"/>
  <c r="G66" i="18"/>
  <c r="E66" i="18"/>
  <c r="H65" i="18"/>
  <c r="G65" i="18"/>
  <c r="E65" i="18"/>
  <c r="H64" i="18"/>
  <c r="G64" i="18"/>
  <c r="E64" i="18"/>
  <c r="H63" i="18"/>
  <c r="G63" i="18"/>
  <c r="E63" i="18"/>
  <c r="H62" i="18"/>
  <c r="G62" i="18"/>
  <c r="E62" i="18"/>
  <c r="H61" i="18"/>
  <c r="G61" i="18"/>
  <c r="E61" i="18"/>
  <c r="H60" i="18"/>
  <c r="G60" i="18"/>
  <c r="E60" i="18"/>
  <c r="H59" i="18"/>
  <c r="G59" i="18"/>
  <c r="E59" i="18"/>
  <c r="H58" i="18"/>
  <c r="G58" i="18"/>
  <c r="E58" i="18"/>
  <c r="H57" i="18"/>
  <c r="G57" i="18"/>
  <c r="E57" i="18"/>
  <c r="H56" i="18"/>
  <c r="G56" i="18"/>
  <c r="E56" i="18"/>
  <c r="H55" i="18"/>
  <c r="G55" i="18"/>
  <c r="E55" i="18"/>
  <c r="H54" i="18"/>
  <c r="G54" i="18"/>
  <c r="E54" i="18"/>
  <c r="H53" i="18"/>
  <c r="G53" i="18"/>
  <c r="E53" i="18"/>
  <c r="H52" i="18"/>
  <c r="G52" i="18"/>
  <c r="E52" i="18"/>
  <c r="H51" i="18"/>
  <c r="G51" i="18"/>
  <c r="E51" i="18"/>
  <c r="H49" i="18"/>
  <c r="G49" i="18"/>
  <c r="E49" i="18"/>
  <c r="H48" i="18"/>
  <c r="G48" i="18"/>
  <c r="E48" i="18"/>
  <c r="H47" i="18"/>
  <c r="G47" i="18"/>
  <c r="E47" i="18"/>
  <c r="H46" i="18"/>
  <c r="G46" i="18"/>
  <c r="E46" i="18"/>
  <c r="H45" i="18"/>
  <c r="G45" i="18"/>
  <c r="E45" i="18"/>
  <c r="H44" i="18"/>
  <c r="G44" i="18"/>
  <c r="E44" i="18"/>
  <c r="H43" i="18"/>
  <c r="G43" i="18"/>
  <c r="E43" i="18"/>
  <c r="H42" i="18"/>
  <c r="G42" i="18"/>
  <c r="E42" i="18"/>
  <c r="H37" i="18"/>
  <c r="G37" i="18"/>
  <c r="E37" i="18"/>
  <c r="H36" i="18"/>
  <c r="G36" i="18"/>
  <c r="E36" i="18"/>
  <c r="H34" i="18"/>
  <c r="G34" i="18"/>
  <c r="E34" i="18"/>
  <c r="H33" i="18"/>
  <c r="G33" i="18"/>
  <c r="E33" i="18"/>
  <c r="H31" i="18"/>
  <c r="G31" i="18"/>
  <c r="E31" i="18"/>
  <c r="H30" i="18"/>
  <c r="G30" i="18"/>
  <c r="E30" i="18"/>
  <c r="H29" i="18"/>
  <c r="G29" i="18"/>
  <c r="E29" i="18"/>
  <c r="H28" i="18"/>
  <c r="G28" i="18"/>
  <c r="E28" i="18"/>
  <c r="H27" i="18"/>
  <c r="G27" i="18"/>
  <c r="E27" i="18"/>
  <c r="H26" i="18"/>
  <c r="G26" i="18"/>
  <c r="E26" i="18"/>
  <c r="H25" i="18"/>
  <c r="G25" i="18"/>
  <c r="E25" i="18"/>
  <c r="H24" i="18"/>
  <c r="G24" i="18"/>
  <c r="E24" i="18"/>
  <c r="H23" i="18"/>
  <c r="G23" i="18"/>
  <c r="E23" i="18"/>
  <c r="H22" i="18"/>
  <c r="G22" i="18"/>
  <c r="E22" i="18"/>
  <c r="H21" i="18"/>
  <c r="G21" i="18"/>
  <c r="E21" i="18"/>
  <c r="H20" i="18"/>
  <c r="G20" i="18"/>
  <c r="E20" i="18"/>
  <c r="H18" i="18"/>
  <c r="G18" i="18"/>
  <c r="E18" i="18"/>
  <c r="H17" i="18"/>
  <c r="G17" i="18"/>
  <c r="E17" i="18"/>
  <c r="H15" i="18"/>
  <c r="G15" i="18"/>
  <c r="E15" i="18"/>
  <c r="H14" i="18"/>
  <c r="G14" i="18"/>
  <c r="E14" i="18"/>
  <c r="H13" i="18"/>
  <c r="G13" i="18"/>
  <c r="E13" i="18"/>
  <c r="H12" i="18"/>
  <c r="G12" i="18"/>
  <c r="E12" i="18"/>
  <c r="H11" i="18"/>
  <c r="G11" i="18"/>
  <c r="E11" i="18"/>
  <c r="H10" i="18"/>
  <c r="G10" i="18"/>
  <c r="E10" i="18"/>
  <c r="H9" i="18"/>
  <c r="G9" i="18"/>
  <c r="E9" i="18"/>
  <c r="H8" i="18"/>
  <c r="G8" i="18"/>
  <c r="E8" i="18"/>
  <c r="H7" i="18"/>
  <c r="G7" i="18"/>
  <c r="E7" i="18"/>
  <c r="H6" i="18"/>
  <c r="G6" i="18"/>
  <c r="E6" i="18"/>
  <c r="F76" i="18" l="1"/>
  <c r="F51" i="18"/>
  <c r="F28" i="18"/>
  <c r="F42" i="18"/>
  <c r="F20" i="18"/>
  <c r="F11" i="18"/>
  <c r="F21" i="18"/>
  <c r="F29" i="18"/>
  <c r="F43" i="18"/>
  <c r="F52" i="18"/>
  <c r="F79" i="18"/>
  <c r="F9" i="18"/>
  <c r="F72" i="18"/>
  <c r="F54" i="18"/>
  <c r="F7" i="18"/>
  <c r="F81" i="18"/>
  <c r="F61" i="18"/>
  <c r="F82" i="18"/>
  <c r="F58" i="18"/>
  <c r="F66" i="18"/>
  <c r="F70" i="18"/>
  <c r="F48" i="18"/>
  <c r="F62" i="18"/>
  <c r="F67" i="18"/>
  <c r="F8" i="18"/>
  <c r="F15" i="18"/>
  <c r="F25" i="18"/>
  <c r="F34" i="18"/>
  <c r="F47" i="18"/>
  <c r="F49" i="18"/>
  <c r="F55" i="18"/>
  <c r="F12" i="18"/>
  <c r="F22" i="18"/>
  <c r="F30" i="18"/>
  <c r="F44" i="18"/>
  <c r="F68" i="18"/>
  <c r="F64" i="18"/>
  <c r="F74" i="18"/>
  <c r="F6" i="18"/>
  <c r="F17" i="18"/>
  <c r="F10" i="18"/>
  <c r="F13" i="18"/>
  <c r="F23" i="18"/>
  <c r="F31" i="18"/>
  <c r="F45" i="18"/>
  <c r="F53" i="18"/>
  <c r="F56" i="18"/>
  <c r="F65" i="18"/>
  <c r="F80" i="18"/>
  <c r="F63" i="18"/>
  <c r="F78" i="18"/>
  <c r="F36" i="18"/>
  <c r="F18" i="18"/>
  <c r="F27" i="18"/>
  <c r="F37" i="18"/>
  <c r="F59" i="18"/>
  <c r="F73" i="18"/>
  <c r="F77" i="18"/>
  <c r="F26" i="18"/>
  <c r="F14" i="18"/>
  <c r="F24" i="18"/>
  <c r="F33" i="18"/>
  <c r="F46" i="18"/>
  <c r="F57" i="18"/>
  <c r="F60" i="18"/>
  <c r="F71" i="18"/>
  <c r="F69" i="18"/>
  <c r="H56" i="17" l="1"/>
  <c r="G56" i="17"/>
  <c r="E56" i="17"/>
  <c r="H49" i="17"/>
  <c r="G49" i="17"/>
  <c r="E49" i="17"/>
  <c r="H30" i="17"/>
  <c r="G30" i="17"/>
  <c r="E30" i="17"/>
  <c r="H26" i="17"/>
  <c r="G26" i="17"/>
  <c r="E26" i="17"/>
  <c r="H22" i="17"/>
  <c r="G22" i="17"/>
  <c r="E22" i="17"/>
  <c r="H21" i="17"/>
  <c r="G21" i="17"/>
  <c r="E21" i="17"/>
  <c r="H20" i="17"/>
  <c r="G20" i="17"/>
  <c r="E20" i="17"/>
  <c r="F56" i="17" l="1"/>
  <c r="F49" i="17"/>
  <c r="F30" i="17"/>
  <c r="F26" i="17"/>
  <c r="F20" i="17"/>
  <c r="F22" i="17"/>
  <c r="F21" i="17"/>
  <c r="H88" i="17" l="1"/>
  <c r="G88" i="17"/>
  <c r="E88" i="17"/>
  <c r="H87" i="17"/>
  <c r="G87" i="17"/>
  <c r="E87" i="17"/>
  <c r="H86" i="17"/>
  <c r="G86" i="17"/>
  <c r="E86" i="17"/>
  <c r="H85" i="17"/>
  <c r="G85" i="17"/>
  <c r="E85" i="17"/>
  <c r="H84" i="17"/>
  <c r="G84" i="17"/>
  <c r="E84" i="17"/>
  <c r="H83" i="17"/>
  <c r="G83" i="17"/>
  <c r="E83" i="17"/>
  <c r="H82" i="17"/>
  <c r="G82" i="17"/>
  <c r="E82" i="17"/>
  <c r="H80" i="17"/>
  <c r="G80" i="17"/>
  <c r="E80" i="17"/>
  <c r="H79" i="17"/>
  <c r="G79" i="17"/>
  <c r="E79" i="17"/>
  <c r="H78" i="17"/>
  <c r="G78" i="17"/>
  <c r="E78" i="17"/>
  <c r="H77" i="17"/>
  <c r="G77" i="17"/>
  <c r="E77" i="17"/>
  <c r="H76" i="17"/>
  <c r="G76" i="17"/>
  <c r="E76" i="17"/>
  <c r="H75" i="17"/>
  <c r="G75" i="17"/>
  <c r="E75" i="17"/>
  <c r="H74" i="17"/>
  <c r="G74" i="17"/>
  <c r="E74" i="17"/>
  <c r="H73" i="17"/>
  <c r="G73" i="17"/>
  <c r="E73" i="17"/>
  <c r="H72" i="17"/>
  <c r="G72" i="17"/>
  <c r="E72" i="17"/>
  <c r="H71" i="17"/>
  <c r="G71" i="17"/>
  <c r="E71" i="17"/>
  <c r="H70" i="17"/>
  <c r="G70" i="17"/>
  <c r="E70" i="17"/>
  <c r="H69" i="17"/>
  <c r="G69" i="17"/>
  <c r="E69" i="17"/>
  <c r="H68" i="17"/>
  <c r="G68" i="17"/>
  <c r="E68" i="17"/>
  <c r="H67" i="17"/>
  <c r="G67" i="17"/>
  <c r="E67" i="17"/>
  <c r="H66" i="17"/>
  <c r="G66" i="17"/>
  <c r="E66" i="17"/>
  <c r="H65" i="17"/>
  <c r="G65" i="17"/>
  <c r="E65" i="17"/>
  <c r="H64" i="17"/>
  <c r="G64" i="17"/>
  <c r="E64" i="17"/>
  <c r="H63" i="17"/>
  <c r="G63" i="17"/>
  <c r="E63" i="17"/>
  <c r="H62" i="17"/>
  <c r="G62" i="17"/>
  <c r="E62" i="17"/>
  <c r="H61" i="17"/>
  <c r="G61" i="17"/>
  <c r="E61" i="17"/>
  <c r="H60" i="17"/>
  <c r="G60" i="17"/>
  <c r="E60" i="17"/>
  <c r="H59" i="17"/>
  <c r="G59" i="17"/>
  <c r="E59" i="17"/>
  <c r="H58" i="17"/>
  <c r="G58" i="17"/>
  <c r="E58" i="17"/>
  <c r="H57" i="17"/>
  <c r="G57" i="17"/>
  <c r="E57" i="17"/>
  <c r="H55" i="17"/>
  <c r="G55" i="17"/>
  <c r="E55" i="17"/>
  <c r="H54" i="17"/>
  <c r="G54" i="17"/>
  <c r="E54" i="17"/>
  <c r="H53" i="17"/>
  <c r="G53" i="17"/>
  <c r="E53" i="17"/>
  <c r="H52" i="17"/>
  <c r="G52" i="17"/>
  <c r="E52" i="17"/>
  <c r="H51" i="17"/>
  <c r="G51" i="17"/>
  <c r="E51" i="17"/>
  <c r="H50" i="17"/>
  <c r="G50" i="17"/>
  <c r="E50" i="17"/>
  <c r="H48" i="17"/>
  <c r="G48" i="17"/>
  <c r="E48" i="17"/>
  <c r="H47" i="17"/>
  <c r="G47" i="17"/>
  <c r="E47" i="17"/>
  <c r="H42" i="17"/>
  <c r="G42" i="17"/>
  <c r="E42" i="17"/>
  <c r="H41" i="17"/>
  <c r="G41" i="17"/>
  <c r="E41" i="17"/>
  <c r="H39" i="17"/>
  <c r="G39" i="17"/>
  <c r="E39" i="17"/>
  <c r="H38" i="17"/>
  <c r="G38" i="17"/>
  <c r="E38" i="17"/>
  <c r="H36" i="17"/>
  <c r="G36" i="17"/>
  <c r="E36" i="17"/>
  <c r="H35" i="17"/>
  <c r="G35" i="17"/>
  <c r="E35" i="17"/>
  <c r="H34" i="17"/>
  <c r="G34" i="17"/>
  <c r="E34" i="17"/>
  <c r="H33" i="17"/>
  <c r="G33" i="17"/>
  <c r="E33" i="17"/>
  <c r="H32" i="17"/>
  <c r="G32" i="17"/>
  <c r="E32" i="17"/>
  <c r="H31" i="17"/>
  <c r="G31" i="17"/>
  <c r="E31" i="17"/>
  <c r="H29" i="17"/>
  <c r="G29" i="17"/>
  <c r="E29" i="17"/>
  <c r="H28" i="17"/>
  <c r="G28" i="17"/>
  <c r="E28" i="17"/>
  <c r="H27" i="17"/>
  <c r="G27" i="17"/>
  <c r="E27" i="17"/>
  <c r="H25" i="17"/>
  <c r="G25" i="17"/>
  <c r="E25" i="17"/>
  <c r="H24" i="17"/>
  <c r="G24" i="17"/>
  <c r="E24" i="17"/>
  <c r="H23" i="17"/>
  <c r="G23" i="17"/>
  <c r="E23" i="17"/>
  <c r="H19" i="17"/>
  <c r="G19" i="17"/>
  <c r="E19" i="17"/>
  <c r="H18" i="17"/>
  <c r="G18" i="17"/>
  <c r="E18" i="17"/>
  <c r="H15" i="17"/>
  <c r="G15" i="17"/>
  <c r="E15" i="17"/>
  <c r="H14" i="17"/>
  <c r="G14" i="17"/>
  <c r="E14" i="17"/>
  <c r="H13" i="17"/>
  <c r="G13" i="17"/>
  <c r="E13" i="17"/>
  <c r="H12" i="17"/>
  <c r="G12" i="17"/>
  <c r="E12" i="17"/>
  <c r="H11" i="17"/>
  <c r="G11" i="17"/>
  <c r="E11" i="17"/>
  <c r="H10" i="17"/>
  <c r="G10" i="17"/>
  <c r="E10" i="17"/>
  <c r="H9" i="17"/>
  <c r="G9" i="17"/>
  <c r="E9" i="17"/>
  <c r="H8" i="17"/>
  <c r="G8" i="17"/>
  <c r="E8" i="17"/>
  <c r="H7" i="17"/>
  <c r="G7" i="17"/>
  <c r="E7" i="17"/>
  <c r="H6" i="17"/>
  <c r="G6" i="17"/>
  <c r="E6" i="17"/>
  <c r="B8" i="9"/>
  <c r="P327" i="12"/>
  <c r="AA681" i="12"/>
  <c r="Z681" i="12"/>
  <c r="AA680" i="12"/>
  <c r="Z680" i="12"/>
  <c r="AA679" i="12"/>
  <c r="Z679" i="12"/>
  <c r="AA678" i="12"/>
  <c r="Z678" i="12"/>
  <c r="AA677" i="12"/>
  <c r="Z677" i="12"/>
  <c r="AA676" i="12"/>
  <c r="Z676" i="12"/>
  <c r="AA675" i="12"/>
  <c r="Z675" i="12"/>
  <c r="AA674" i="12"/>
  <c r="Z674" i="12"/>
  <c r="AA673" i="12"/>
  <c r="Z673" i="12"/>
  <c r="AA672" i="12"/>
  <c r="Z672" i="12"/>
  <c r="AA671" i="12"/>
  <c r="Z671" i="12"/>
  <c r="AA670" i="12"/>
  <c r="Z670" i="12"/>
  <c r="AA669" i="12"/>
  <c r="Z669" i="12"/>
  <c r="AA668" i="12"/>
  <c r="Z668" i="12"/>
  <c r="AA667" i="12"/>
  <c r="Z667" i="12"/>
  <c r="AA666" i="12"/>
  <c r="Z666" i="12"/>
  <c r="AA665" i="12"/>
  <c r="Z665" i="12"/>
  <c r="AA664" i="12"/>
  <c r="Z664" i="12"/>
  <c r="AA663" i="12"/>
  <c r="Z663" i="12"/>
  <c r="AA662" i="12"/>
  <c r="Z662" i="12"/>
  <c r="AA661" i="12"/>
  <c r="Z661" i="12"/>
  <c r="AA660" i="12"/>
  <c r="Z660" i="12"/>
  <c r="AA659" i="12"/>
  <c r="Z659" i="12"/>
  <c r="AA658" i="12"/>
  <c r="Z658" i="12"/>
  <c r="AA657" i="12"/>
  <c r="Z657" i="12"/>
  <c r="AA656" i="12"/>
  <c r="Z656" i="12"/>
  <c r="AA655" i="12"/>
  <c r="Z655" i="12"/>
  <c r="AA654" i="12"/>
  <c r="Z654" i="12"/>
  <c r="AA653" i="12"/>
  <c r="Z653" i="12"/>
  <c r="AA652" i="12"/>
  <c r="Z652" i="12"/>
  <c r="AA651" i="12"/>
  <c r="Z651" i="12"/>
  <c r="AA650" i="12"/>
  <c r="Z650" i="12"/>
  <c r="AA649" i="12"/>
  <c r="Z649" i="12"/>
  <c r="AA648" i="12"/>
  <c r="Z648" i="12"/>
  <c r="AA647" i="12"/>
  <c r="Z647" i="12"/>
  <c r="AA646" i="12"/>
  <c r="Z646" i="12"/>
  <c r="AA645" i="12"/>
  <c r="Z645" i="12"/>
  <c r="AA644" i="12"/>
  <c r="Z644" i="12"/>
  <c r="AA643" i="12"/>
  <c r="Z643" i="12"/>
  <c r="AA642" i="12"/>
  <c r="Z642" i="12"/>
  <c r="AA641" i="12"/>
  <c r="Z641" i="12"/>
  <c r="AA640" i="12"/>
  <c r="Z640" i="12"/>
  <c r="AA639" i="12"/>
  <c r="Z639" i="12"/>
  <c r="AA638" i="12"/>
  <c r="Z638" i="12"/>
  <c r="AA637" i="12"/>
  <c r="Z637" i="12"/>
  <c r="AA636" i="12"/>
  <c r="Z636" i="12"/>
  <c r="AA635" i="12"/>
  <c r="Z635" i="12"/>
  <c r="AA634" i="12"/>
  <c r="Z634" i="12"/>
  <c r="AA633" i="12"/>
  <c r="Z633" i="12"/>
  <c r="AA632" i="12"/>
  <c r="Z632" i="12"/>
  <c r="AA631" i="12"/>
  <c r="Z631" i="12"/>
  <c r="AA630" i="12"/>
  <c r="Z630" i="12"/>
  <c r="AA629" i="12"/>
  <c r="Z629" i="12"/>
  <c r="AA628" i="12"/>
  <c r="Z628" i="12"/>
  <c r="AA627" i="12"/>
  <c r="Z627" i="12"/>
  <c r="AA626" i="12"/>
  <c r="Z626" i="12"/>
  <c r="AA625" i="12"/>
  <c r="Z625" i="12"/>
  <c r="AA624" i="12"/>
  <c r="Z624" i="12"/>
  <c r="AA623" i="12"/>
  <c r="Z623" i="12"/>
  <c r="AA622" i="12"/>
  <c r="Z622" i="12"/>
  <c r="AA621" i="12"/>
  <c r="Z621" i="12"/>
  <c r="AA620" i="12"/>
  <c r="Z620" i="12"/>
  <c r="AA619" i="12"/>
  <c r="Z619" i="12"/>
  <c r="AA618" i="12"/>
  <c r="Z618" i="12"/>
  <c r="AA617" i="12"/>
  <c r="Z617" i="12"/>
  <c r="AA616" i="12"/>
  <c r="Z616" i="12"/>
  <c r="AA615" i="12"/>
  <c r="Z615" i="12"/>
  <c r="AA614" i="12"/>
  <c r="Z614" i="12"/>
  <c r="AA613" i="12"/>
  <c r="Z613" i="12"/>
  <c r="AA612" i="12"/>
  <c r="Z612" i="12"/>
  <c r="AA611" i="12"/>
  <c r="Z611" i="12"/>
  <c r="AA610" i="12"/>
  <c r="Z610" i="12"/>
  <c r="AA609" i="12"/>
  <c r="Z609" i="12"/>
  <c r="AA608" i="12"/>
  <c r="Z608" i="12"/>
  <c r="AA607" i="12"/>
  <c r="Z607" i="12"/>
  <c r="AA606" i="12"/>
  <c r="Z606" i="12"/>
  <c r="AA605" i="12"/>
  <c r="Z605" i="12"/>
  <c r="AA604" i="12"/>
  <c r="Z604" i="12"/>
  <c r="AA603" i="12"/>
  <c r="Z603" i="12"/>
  <c r="AA602" i="12"/>
  <c r="Z602" i="12"/>
  <c r="AA601" i="12"/>
  <c r="Z601" i="12"/>
  <c r="AA600" i="12"/>
  <c r="Z600" i="12"/>
  <c r="AA599" i="12"/>
  <c r="Z599" i="12"/>
  <c r="AA598" i="12"/>
  <c r="Z598" i="12"/>
  <c r="AA597" i="12"/>
  <c r="Z597" i="12"/>
  <c r="AA596" i="12"/>
  <c r="Z596" i="12"/>
  <c r="AA595" i="12"/>
  <c r="Z595" i="12"/>
  <c r="AA594" i="12"/>
  <c r="Z594" i="12"/>
  <c r="AA593" i="12"/>
  <c r="Z593" i="12"/>
  <c r="AA592" i="12"/>
  <c r="Z592" i="12"/>
  <c r="AA591" i="12"/>
  <c r="Z591" i="12"/>
  <c r="AA590" i="12"/>
  <c r="Z590" i="12"/>
  <c r="AA589" i="12"/>
  <c r="Z589" i="12"/>
  <c r="AA588" i="12"/>
  <c r="Z588" i="12"/>
  <c r="AA587" i="12"/>
  <c r="Z587" i="12"/>
  <c r="AA586" i="12"/>
  <c r="Z586" i="12"/>
  <c r="AA585" i="12"/>
  <c r="Z585" i="12"/>
  <c r="AA584" i="12"/>
  <c r="Z584" i="12"/>
  <c r="AA583" i="12"/>
  <c r="Z583" i="12"/>
  <c r="AA582" i="12"/>
  <c r="Z582" i="12"/>
  <c r="AA581" i="12"/>
  <c r="Z581" i="12"/>
  <c r="AA580" i="12"/>
  <c r="Z580" i="12"/>
  <c r="AA579" i="12"/>
  <c r="Z579" i="12"/>
  <c r="AA578" i="12"/>
  <c r="Z578" i="12"/>
  <c r="AA577" i="12"/>
  <c r="Z577" i="12"/>
  <c r="AA576" i="12"/>
  <c r="Z576" i="12"/>
  <c r="AA575" i="12"/>
  <c r="Z575" i="12"/>
  <c r="AA574" i="12"/>
  <c r="Z574" i="12"/>
  <c r="AA573" i="12"/>
  <c r="Z573" i="12"/>
  <c r="AA572" i="12"/>
  <c r="Z572" i="12"/>
  <c r="AA571" i="12"/>
  <c r="Z571" i="12"/>
  <c r="AA570" i="12"/>
  <c r="Z570" i="12"/>
  <c r="AA569" i="12"/>
  <c r="Z569" i="12"/>
  <c r="AA568" i="12"/>
  <c r="Z568" i="12"/>
  <c r="AA567" i="12"/>
  <c r="Z567" i="12"/>
  <c r="AA566" i="12"/>
  <c r="Z566" i="12"/>
  <c r="AA565" i="12"/>
  <c r="Z565" i="12"/>
  <c r="AA564" i="12"/>
  <c r="Z564" i="12"/>
  <c r="AA563" i="12"/>
  <c r="Z563" i="12"/>
  <c r="AA562" i="12"/>
  <c r="Z562" i="12"/>
  <c r="AA561" i="12"/>
  <c r="Z561" i="12"/>
  <c r="AA560" i="12"/>
  <c r="Z560" i="12"/>
  <c r="AA559" i="12"/>
  <c r="Z559" i="12"/>
  <c r="AA558" i="12"/>
  <c r="Z558" i="12"/>
  <c r="AA557" i="12"/>
  <c r="Z557" i="12"/>
  <c r="AA556" i="12"/>
  <c r="Z556" i="12"/>
  <c r="AA555" i="12"/>
  <c r="Z555" i="12"/>
  <c r="AA554" i="12"/>
  <c r="Z554" i="12"/>
  <c r="AA553" i="12"/>
  <c r="Z553" i="12"/>
  <c r="AA552" i="12"/>
  <c r="Z552" i="12"/>
  <c r="AA551" i="12"/>
  <c r="Z551" i="12"/>
  <c r="AA550" i="12"/>
  <c r="Z550" i="12"/>
  <c r="AA549" i="12"/>
  <c r="Z549" i="12"/>
  <c r="AA548" i="12"/>
  <c r="Z548" i="12"/>
  <c r="AA547" i="12"/>
  <c r="Z547" i="12"/>
  <c r="AA546" i="12"/>
  <c r="Z546" i="12"/>
  <c r="AA545" i="12"/>
  <c r="Z545" i="12"/>
  <c r="AA544" i="12"/>
  <c r="Z544" i="12"/>
  <c r="AA543" i="12"/>
  <c r="Z543" i="12"/>
  <c r="AA542" i="12"/>
  <c r="Z542" i="12"/>
  <c r="AA541" i="12"/>
  <c r="Z541" i="12"/>
  <c r="AA540" i="12"/>
  <c r="Z540" i="12"/>
  <c r="AA539" i="12"/>
  <c r="Z539" i="12"/>
  <c r="AA538" i="12"/>
  <c r="Z538" i="12"/>
  <c r="AA537" i="12"/>
  <c r="Z537" i="12"/>
  <c r="AA536" i="12"/>
  <c r="Z536" i="12"/>
  <c r="AA535" i="12"/>
  <c r="Z535" i="12"/>
  <c r="AA534" i="12"/>
  <c r="Z534" i="12"/>
  <c r="AA533" i="12"/>
  <c r="Z533" i="12"/>
  <c r="AA532" i="12"/>
  <c r="Z532" i="12"/>
  <c r="AA531" i="12"/>
  <c r="Z531" i="12"/>
  <c r="AA530" i="12"/>
  <c r="Z530" i="12"/>
  <c r="AA529" i="12"/>
  <c r="Z529" i="12"/>
  <c r="AA528" i="12"/>
  <c r="Z528" i="12"/>
  <c r="AA527" i="12"/>
  <c r="Z527" i="12"/>
  <c r="AA526" i="12"/>
  <c r="Z526" i="12"/>
  <c r="AA525" i="12"/>
  <c r="Z525" i="12"/>
  <c r="AA524" i="12"/>
  <c r="Z524" i="12"/>
  <c r="AA523" i="12"/>
  <c r="Z523" i="12"/>
  <c r="AA522" i="12"/>
  <c r="Z522" i="12"/>
  <c r="AA521" i="12"/>
  <c r="Z521" i="12"/>
  <c r="AA520" i="12"/>
  <c r="Z520" i="12"/>
  <c r="AA519" i="12"/>
  <c r="Z519" i="12"/>
  <c r="AA518" i="12"/>
  <c r="Z518" i="12"/>
  <c r="AA517" i="12"/>
  <c r="Z517" i="12"/>
  <c r="AA516" i="12"/>
  <c r="Z516" i="12"/>
  <c r="AA515" i="12"/>
  <c r="Z515" i="12"/>
  <c r="AA514" i="12"/>
  <c r="Z514" i="12"/>
  <c r="AA513" i="12"/>
  <c r="Z513" i="12"/>
  <c r="AA512" i="12"/>
  <c r="Z512" i="12"/>
  <c r="AA511" i="12"/>
  <c r="Z511" i="12"/>
  <c r="AA510" i="12"/>
  <c r="Z510" i="12"/>
  <c r="AA509" i="12"/>
  <c r="Z509" i="12"/>
  <c r="AA508" i="12"/>
  <c r="Z508" i="12"/>
  <c r="AA507" i="12"/>
  <c r="Z507" i="12"/>
  <c r="AA506" i="12"/>
  <c r="Z506" i="12"/>
  <c r="AA505" i="12"/>
  <c r="Z505" i="12"/>
  <c r="AA504" i="12"/>
  <c r="Z504" i="12"/>
  <c r="AA503" i="12"/>
  <c r="Z503" i="12"/>
  <c r="AA502" i="12"/>
  <c r="Z502" i="12"/>
  <c r="AA501" i="12"/>
  <c r="Z501" i="12"/>
  <c r="AA500" i="12"/>
  <c r="Z500" i="12"/>
  <c r="AA499" i="12"/>
  <c r="Z499" i="12"/>
  <c r="AA498" i="12"/>
  <c r="Z498" i="12"/>
  <c r="AA497" i="12"/>
  <c r="Z497" i="12"/>
  <c r="AA496" i="12"/>
  <c r="Z496" i="12"/>
  <c r="AA495" i="12"/>
  <c r="Z495" i="12"/>
  <c r="AA494" i="12"/>
  <c r="Z494" i="12"/>
  <c r="AA493" i="12"/>
  <c r="Z493" i="12"/>
  <c r="AA492" i="12"/>
  <c r="Z492" i="12"/>
  <c r="AA491" i="12"/>
  <c r="Z491" i="12"/>
  <c r="AA490" i="12"/>
  <c r="Z490" i="12"/>
  <c r="AA489" i="12"/>
  <c r="Z489" i="12"/>
  <c r="AA488" i="12"/>
  <c r="Z488" i="12"/>
  <c r="AA487" i="12"/>
  <c r="Z487" i="12"/>
  <c r="AA486" i="12"/>
  <c r="Z486" i="12"/>
  <c r="AA485" i="12"/>
  <c r="Z485" i="12"/>
  <c r="AA484" i="12"/>
  <c r="Z484" i="12"/>
  <c r="AA483" i="12"/>
  <c r="Z483" i="12"/>
  <c r="AA482" i="12"/>
  <c r="Z482" i="12"/>
  <c r="AA481" i="12"/>
  <c r="Z481" i="12"/>
  <c r="AA480" i="12"/>
  <c r="Z480" i="12"/>
  <c r="AA479" i="12"/>
  <c r="Z479" i="12"/>
  <c r="AA478" i="12"/>
  <c r="Z478" i="12"/>
  <c r="AA477" i="12"/>
  <c r="Z477" i="12"/>
  <c r="AA476" i="12"/>
  <c r="Z476" i="12"/>
  <c r="AA475" i="12"/>
  <c r="Z475" i="12"/>
  <c r="AA474" i="12"/>
  <c r="Z474" i="12"/>
  <c r="AA473" i="12"/>
  <c r="Z473" i="12"/>
  <c r="AA472" i="12"/>
  <c r="Z472" i="12"/>
  <c r="AA471" i="12"/>
  <c r="Z471" i="12"/>
  <c r="AA470" i="12"/>
  <c r="Z470" i="12"/>
  <c r="AA469" i="12"/>
  <c r="Z469" i="12"/>
  <c r="AA468" i="12"/>
  <c r="Z468" i="12"/>
  <c r="AA467" i="12"/>
  <c r="Z467" i="12"/>
  <c r="AA466" i="12"/>
  <c r="Z466" i="12"/>
  <c r="AA465" i="12"/>
  <c r="Z465" i="12"/>
  <c r="AA464" i="12"/>
  <c r="Z464" i="12"/>
  <c r="AA463" i="12"/>
  <c r="Z463" i="12"/>
  <c r="AA462" i="12"/>
  <c r="Z462" i="12"/>
  <c r="AA461" i="12"/>
  <c r="Z461" i="12"/>
  <c r="AA460" i="12"/>
  <c r="Z460" i="12"/>
  <c r="AA459" i="12"/>
  <c r="Z459" i="12"/>
  <c r="AA458" i="12"/>
  <c r="Z458" i="12"/>
  <c r="AA457" i="12"/>
  <c r="Z457" i="12"/>
  <c r="AA456" i="12"/>
  <c r="Z456" i="12"/>
  <c r="AA455" i="12"/>
  <c r="Z455" i="12"/>
  <c r="AA454" i="12"/>
  <c r="Z454" i="12"/>
  <c r="AA453" i="12"/>
  <c r="Z453" i="12"/>
  <c r="AA452" i="12"/>
  <c r="Z452" i="12"/>
  <c r="AA451" i="12"/>
  <c r="Z451" i="12"/>
  <c r="AA450" i="12"/>
  <c r="Z450" i="12"/>
  <c r="AA449" i="12"/>
  <c r="Z449" i="12"/>
  <c r="AA448" i="12"/>
  <c r="Z448" i="12"/>
  <c r="AA447" i="12"/>
  <c r="Z447" i="12"/>
  <c r="AA446" i="12"/>
  <c r="Z446" i="12"/>
  <c r="AA445" i="12"/>
  <c r="Z445" i="12"/>
  <c r="AA444" i="12"/>
  <c r="Z444" i="12"/>
  <c r="AA443" i="12"/>
  <c r="Z443" i="12"/>
  <c r="AA442" i="12"/>
  <c r="Z442" i="12"/>
  <c r="AA441" i="12"/>
  <c r="Z441" i="12"/>
  <c r="AA440" i="12"/>
  <c r="Z440" i="12"/>
  <c r="AA439" i="12"/>
  <c r="Z439" i="12"/>
  <c r="AA438" i="12"/>
  <c r="Z438" i="12"/>
  <c r="AA437" i="12"/>
  <c r="Z437" i="12"/>
  <c r="AA436" i="12"/>
  <c r="Z436" i="12"/>
  <c r="AA435" i="12"/>
  <c r="Z435" i="12"/>
  <c r="AA434" i="12"/>
  <c r="Z434" i="12"/>
  <c r="AA433" i="12"/>
  <c r="Z433" i="12"/>
  <c r="AA432" i="12"/>
  <c r="Z432" i="12"/>
  <c r="AA431" i="12"/>
  <c r="Z431" i="12"/>
  <c r="AA430" i="12"/>
  <c r="Z430" i="12"/>
  <c r="AA429" i="12"/>
  <c r="Z429" i="12"/>
  <c r="AA428" i="12"/>
  <c r="Z428" i="12"/>
  <c r="AA427" i="12"/>
  <c r="Z427" i="12"/>
  <c r="AA426" i="12"/>
  <c r="Z426" i="12"/>
  <c r="AA425" i="12"/>
  <c r="Z425" i="12"/>
  <c r="AA424" i="12"/>
  <c r="Z424" i="12"/>
  <c r="AA423" i="12"/>
  <c r="Z423" i="12"/>
  <c r="AA422" i="12"/>
  <c r="Z422" i="12"/>
  <c r="AA421" i="12"/>
  <c r="Z421" i="12"/>
  <c r="AA420" i="12"/>
  <c r="Z420" i="12"/>
  <c r="AA419" i="12"/>
  <c r="Z419" i="12"/>
  <c r="AA418" i="12"/>
  <c r="Z418" i="12"/>
  <c r="AA417" i="12"/>
  <c r="Z417" i="12"/>
  <c r="AA416" i="12"/>
  <c r="Z416" i="12"/>
  <c r="AA415" i="12"/>
  <c r="Z415" i="12"/>
  <c r="AA414" i="12"/>
  <c r="Z414" i="12"/>
  <c r="AA413" i="12"/>
  <c r="Z413" i="12"/>
  <c r="AA412" i="12"/>
  <c r="Z412" i="12"/>
  <c r="AA411" i="12"/>
  <c r="Z411" i="12"/>
  <c r="AA410" i="12"/>
  <c r="Z410" i="12"/>
  <c r="AA409" i="12"/>
  <c r="Z409" i="12"/>
  <c r="AA408" i="12"/>
  <c r="Z408" i="12"/>
  <c r="AA407" i="12"/>
  <c r="Z407" i="12"/>
  <c r="AA406" i="12"/>
  <c r="Z406" i="12"/>
  <c r="AA405" i="12"/>
  <c r="Z405" i="12"/>
  <c r="AA404" i="12"/>
  <c r="Z404" i="12"/>
  <c r="AA403" i="12"/>
  <c r="Z403" i="12"/>
  <c r="AA402" i="12"/>
  <c r="Z402" i="12"/>
  <c r="AA401" i="12"/>
  <c r="Z401" i="12"/>
  <c r="AA400" i="12"/>
  <c r="Z400" i="12"/>
  <c r="AA399" i="12"/>
  <c r="Z399" i="12"/>
  <c r="AA398" i="12"/>
  <c r="Z398" i="12"/>
  <c r="AA397" i="12"/>
  <c r="Z397" i="12"/>
  <c r="AA396" i="12"/>
  <c r="Z396" i="12"/>
  <c r="AA395" i="12"/>
  <c r="Z395" i="12"/>
  <c r="AA394" i="12"/>
  <c r="Z394" i="12"/>
  <c r="AA393" i="12"/>
  <c r="Z393" i="12"/>
  <c r="AA392" i="12"/>
  <c r="Z392" i="12"/>
  <c r="AA391" i="12"/>
  <c r="Z391" i="12"/>
  <c r="AA390" i="12"/>
  <c r="Z390" i="12"/>
  <c r="AA389" i="12"/>
  <c r="Z389" i="12"/>
  <c r="AA388" i="12"/>
  <c r="Z388" i="12"/>
  <c r="AA387" i="12"/>
  <c r="Z387" i="12"/>
  <c r="AA386" i="12"/>
  <c r="Z386" i="12"/>
  <c r="AA385" i="12"/>
  <c r="Z385" i="12"/>
  <c r="AA384" i="12"/>
  <c r="Z384" i="12"/>
  <c r="AA383" i="12"/>
  <c r="Z383" i="12"/>
  <c r="AA382" i="12"/>
  <c r="Z382" i="12"/>
  <c r="AA381" i="12"/>
  <c r="Z381" i="12"/>
  <c r="AA380" i="12"/>
  <c r="Z380" i="12"/>
  <c r="AA379" i="12"/>
  <c r="Z379" i="12"/>
  <c r="AA378" i="12"/>
  <c r="Z378" i="12"/>
  <c r="AA377" i="12"/>
  <c r="Z377" i="12"/>
  <c r="AA376" i="12"/>
  <c r="Z376" i="12"/>
  <c r="AA375" i="12"/>
  <c r="Z375" i="12"/>
  <c r="AA374" i="12"/>
  <c r="Z374" i="12"/>
  <c r="AA373" i="12"/>
  <c r="Z373" i="12"/>
  <c r="AA372" i="12"/>
  <c r="Z372" i="12"/>
  <c r="AA371" i="12"/>
  <c r="Z371" i="12"/>
  <c r="AA370" i="12"/>
  <c r="Z370" i="12"/>
  <c r="AA369" i="12"/>
  <c r="Z369" i="12"/>
  <c r="AA368" i="12"/>
  <c r="Z368" i="12"/>
  <c r="AA367" i="12"/>
  <c r="Z367" i="12"/>
  <c r="AA366" i="12"/>
  <c r="Z366" i="12"/>
  <c r="AA365" i="12"/>
  <c r="Z365" i="12"/>
  <c r="AA364" i="12"/>
  <c r="Z364" i="12"/>
  <c r="AA363" i="12"/>
  <c r="Z363" i="12"/>
  <c r="AA362" i="12"/>
  <c r="Z362" i="12"/>
  <c r="AA361" i="12"/>
  <c r="Z361" i="12"/>
  <c r="AA360" i="12"/>
  <c r="Z360" i="12"/>
  <c r="AA359" i="12"/>
  <c r="Z359" i="12"/>
  <c r="AA358" i="12"/>
  <c r="Z358" i="12"/>
  <c r="AA357" i="12"/>
  <c r="Z357" i="12"/>
  <c r="AA356" i="12"/>
  <c r="Z356" i="12"/>
  <c r="AA355" i="12"/>
  <c r="Z355" i="12"/>
  <c r="AA354" i="12"/>
  <c r="Z354" i="12"/>
  <c r="AA353" i="12"/>
  <c r="Z353" i="12"/>
  <c r="AA352" i="12"/>
  <c r="Z352" i="12"/>
  <c r="AA351" i="12"/>
  <c r="Z351" i="12"/>
  <c r="AA350" i="12"/>
  <c r="Z350" i="12"/>
  <c r="AA349" i="12"/>
  <c r="Z349" i="12"/>
  <c r="AA348" i="12"/>
  <c r="Z348" i="12"/>
  <c r="AA347" i="12"/>
  <c r="Z347" i="12"/>
  <c r="AA346" i="12"/>
  <c r="Z346" i="12"/>
  <c r="AA345" i="12"/>
  <c r="Z345" i="12"/>
  <c r="AA344" i="12"/>
  <c r="Z344" i="12"/>
  <c r="AA343" i="12"/>
  <c r="Z343" i="12"/>
  <c r="AA342" i="12"/>
  <c r="Z342" i="12"/>
  <c r="AA339" i="12"/>
  <c r="Z339" i="12"/>
  <c r="AA338" i="12"/>
  <c r="Z338" i="12"/>
  <c r="AA337" i="12"/>
  <c r="Z337" i="12"/>
  <c r="AA336" i="12"/>
  <c r="Z336" i="12"/>
  <c r="AA335" i="12"/>
  <c r="Z335" i="12"/>
  <c r="AA333" i="12"/>
  <c r="Z333" i="12"/>
  <c r="AA332" i="12"/>
  <c r="Z332" i="12"/>
  <c r="AA331" i="12"/>
  <c r="Z331" i="12"/>
  <c r="AA330" i="12"/>
  <c r="Z330" i="12"/>
  <c r="AA329" i="12"/>
  <c r="Z329" i="12"/>
  <c r="AA328" i="12"/>
  <c r="Z328" i="12"/>
  <c r="AA327" i="12"/>
  <c r="Z327" i="12"/>
  <c r="AA326" i="12"/>
  <c r="Z326" i="12"/>
  <c r="AA325" i="12"/>
  <c r="Z325" i="12"/>
  <c r="AA324" i="12"/>
  <c r="Z324" i="12"/>
  <c r="AA322" i="12"/>
  <c r="Z322" i="12"/>
  <c r="AA321" i="12"/>
  <c r="Z321" i="12"/>
  <c r="AA320" i="12"/>
  <c r="Z320" i="12"/>
  <c r="AA319" i="12"/>
  <c r="Z319" i="12"/>
  <c r="AA318" i="12"/>
  <c r="Z318" i="12"/>
  <c r="AA317" i="12"/>
  <c r="Z317" i="12"/>
  <c r="AA316" i="12"/>
  <c r="Z316" i="12"/>
  <c r="AA315" i="12"/>
  <c r="Z315" i="12"/>
  <c r="AA314" i="12"/>
  <c r="Z314" i="12"/>
  <c r="AA313" i="12"/>
  <c r="Z313" i="12"/>
  <c r="AA312" i="12"/>
  <c r="Z312" i="12"/>
  <c r="AA311" i="12"/>
  <c r="Z311" i="12"/>
  <c r="AA310" i="12"/>
  <c r="Z310" i="12"/>
  <c r="AA309" i="12"/>
  <c r="Z309" i="12"/>
  <c r="AA308" i="12"/>
  <c r="Z308" i="12"/>
  <c r="AA307" i="12"/>
  <c r="Z307" i="12"/>
  <c r="AA305" i="12"/>
  <c r="Z305" i="12"/>
  <c r="AA303" i="12"/>
  <c r="Z303" i="12"/>
  <c r="AA302" i="12"/>
  <c r="Z302" i="12"/>
  <c r="AA300" i="12"/>
  <c r="Z300" i="12"/>
  <c r="AA299" i="12"/>
  <c r="Z299" i="12"/>
  <c r="AA298" i="12"/>
  <c r="Z298" i="12"/>
  <c r="AA297" i="12"/>
  <c r="Z297" i="12"/>
  <c r="AA296" i="12"/>
  <c r="Z296" i="12"/>
  <c r="AA295" i="12"/>
  <c r="Z295" i="12"/>
  <c r="AA294" i="12"/>
  <c r="Z294" i="12"/>
  <c r="AC293" i="12"/>
  <c r="AA293" i="12"/>
  <c r="Z293" i="12"/>
  <c r="AA292" i="12"/>
  <c r="Z292" i="12"/>
  <c r="AA291" i="12"/>
  <c r="Z291" i="12"/>
  <c r="AA290" i="12"/>
  <c r="Z290" i="12"/>
  <c r="AA289" i="12"/>
  <c r="Z289" i="12"/>
  <c r="AA288" i="12"/>
  <c r="Z288" i="12"/>
  <c r="AA284" i="12"/>
  <c r="Z284" i="12"/>
  <c r="AA283" i="12"/>
  <c r="Z283" i="12"/>
  <c r="AA278" i="12"/>
  <c r="Z278" i="12"/>
  <c r="AA277" i="12"/>
  <c r="Z277" i="12"/>
  <c r="AA276" i="12"/>
  <c r="Z276" i="12"/>
  <c r="AA275" i="12"/>
  <c r="Z275" i="12"/>
  <c r="AA272" i="12"/>
  <c r="Z272" i="12"/>
  <c r="AA271" i="12"/>
  <c r="Z271" i="12"/>
  <c r="AA269" i="12"/>
  <c r="Z269" i="12"/>
  <c r="AA268" i="12"/>
  <c r="Z268" i="12"/>
  <c r="AA267" i="12"/>
  <c r="Z267" i="12"/>
  <c r="AA266" i="12"/>
  <c r="Z266" i="12"/>
  <c r="AA262" i="12"/>
  <c r="Z262" i="12"/>
  <c r="AA261" i="12"/>
  <c r="Z261" i="12"/>
  <c r="AA260" i="12"/>
  <c r="Z260" i="12"/>
  <c r="AA258" i="12"/>
  <c r="Z258" i="12"/>
  <c r="AA257" i="12"/>
  <c r="Z257" i="12"/>
  <c r="AA256" i="12"/>
  <c r="Z256" i="12"/>
  <c r="AA255" i="12"/>
  <c r="Z255" i="12"/>
  <c r="AA254" i="12"/>
  <c r="Z254" i="12"/>
  <c r="AA253" i="12"/>
  <c r="Z253" i="12"/>
  <c r="AA251" i="12"/>
  <c r="Z251" i="12"/>
  <c r="AA250" i="12"/>
  <c r="Z250" i="12"/>
  <c r="AA249" i="12"/>
  <c r="Z249" i="12"/>
  <c r="AA248" i="12"/>
  <c r="Z248" i="12"/>
  <c r="AA247" i="12"/>
  <c r="Z247" i="12"/>
  <c r="AA246" i="12"/>
  <c r="Z246" i="12"/>
  <c r="AA245" i="12"/>
  <c r="Z245" i="12"/>
  <c r="AA244" i="12"/>
  <c r="Z244" i="12"/>
  <c r="AA243" i="12"/>
  <c r="Z243" i="12"/>
  <c r="AA242" i="12"/>
  <c r="Z242" i="12"/>
  <c r="AA241" i="12"/>
  <c r="Z241" i="12"/>
  <c r="AA240" i="12"/>
  <c r="Z240" i="12"/>
  <c r="AA239" i="12"/>
  <c r="Z239" i="12"/>
  <c r="AA238" i="12"/>
  <c r="Z238" i="12"/>
  <c r="AA237" i="12"/>
  <c r="Z237" i="12"/>
  <c r="AA236" i="12"/>
  <c r="Z236" i="12"/>
  <c r="AA234" i="12"/>
  <c r="Z234" i="12"/>
  <c r="AA233" i="12"/>
  <c r="Z233" i="12"/>
  <c r="AA231" i="12"/>
  <c r="Z231" i="12"/>
  <c r="AA228" i="12"/>
  <c r="Z228" i="12"/>
  <c r="AA226" i="12"/>
  <c r="Z226" i="12"/>
  <c r="AA225" i="12"/>
  <c r="Z225" i="12"/>
  <c r="AA224" i="12"/>
  <c r="Z224" i="12"/>
  <c r="AA223" i="12"/>
  <c r="Z223" i="12"/>
  <c r="AA222" i="12"/>
  <c r="Z222" i="12"/>
  <c r="AA221" i="12"/>
  <c r="Z221" i="12"/>
  <c r="AA220" i="12"/>
  <c r="Z220" i="12"/>
  <c r="AC219" i="12"/>
  <c r="AA219" i="12"/>
  <c r="Z219" i="12"/>
  <c r="AC218" i="12"/>
  <c r="AA218" i="12"/>
  <c r="Z218" i="12"/>
  <c r="AC217" i="12"/>
  <c r="AA217" i="12"/>
  <c r="Z217" i="12"/>
  <c r="AC216" i="12"/>
  <c r="AA216" i="12"/>
  <c r="Z216" i="12"/>
  <c r="AC215" i="12"/>
  <c r="AA215" i="12"/>
  <c r="Z215" i="12"/>
  <c r="AC214" i="12"/>
  <c r="AA214" i="12"/>
  <c r="Z214" i="12"/>
  <c r="AC213" i="12"/>
  <c r="AA213" i="12"/>
  <c r="Z213" i="12"/>
  <c r="AA212" i="12"/>
  <c r="Z212" i="12"/>
  <c r="AA211" i="12"/>
  <c r="Z211" i="12"/>
  <c r="AA210" i="12"/>
  <c r="Z210" i="12"/>
  <c r="AA209" i="12"/>
  <c r="Z209" i="12"/>
  <c r="AA208" i="12"/>
  <c r="Z208" i="12"/>
  <c r="AA207" i="12"/>
  <c r="Z207" i="12"/>
  <c r="AA206" i="12"/>
  <c r="Z206" i="12"/>
  <c r="AA205" i="12"/>
  <c r="Z205" i="12"/>
  <c r="AA204" i="12"/>
  <c r="Z204" i="12"/>
  <c r="AC203" i="12"/>
  <c r="AA203" i="12"/>
  <c r="Z203" i="12"/>
  <c r="AC202" i="12"/>
  <c r="AA202" i="12"/>
  <c r="Z202" i="12"/>
  <c r="AC201" i="12"/>
  <c r="AA201" i="12"/>
  <c r="Z201" i="12"/>
  <c r="AC200" i="12"/>
  <c r="AA200" i="12"/>
  <c r="Z200" i="12"/>
  <c r="AA199" i="12"/>
  <c r="Z199" i="12"/>
  <c r="AA198" i="12"/>
  <c r="Z198" i="12"/>
  <c r="AA197" i="12"/>
  <c r="Z197" i="12"/>
  <c r="AA196" i="12"/>
  <c r="Z196" i="12"/>
  <c r="AA195" i="12"/>
  <c r="Z195" i="12"/>
  <c r="AA194" i="12"/>
  <c r="Z194" i="12"/>
  <c r="AA193" i="12"/>
  <c r="Z193" i="12"/>
  <c r="AA192" i="12"/>
  <c r="Z192" i="12"/>
  <c r="AA191" i="12"/>
  <c r="Z191" i="12"/>
  <c r="AA190" i="12"/>
  <c r="Z190" i="12"/>
  <c r="AA189" i="12"/>
  <c r="Z189" i="12"/>
  <c r="AA188" i="12"/>
  <c r="Z188" i="12"/>
  <c r="AA187" i="12"/>
  <c r="Z187" i="12"/>
  <c r="AA186" i="12"/>
  <c r="Z186" i="12"/>
  <c r="AA185" i="12"/>
  <c r="Z185" i="12"/>
  <c r="AA184" i="12"/>
  <c r="Z184" i="12"/>
  <c r="AA183" i="12"/>
  <c r="Z183" i="12"/>
  <c r="AA182" i="12"/>
  <c r="Z182" i="12"/>
  <c r="AA181" i="12"/>
  <c r="Z181" i="12"/>
  <c r="AA180" i="12"/>
  <c r="Z180" i="12"/>
  <c r="AA179" i="12"/>
  <c r="Z179" i="12"/>
  <c r="AA178" i="12"/>
  <c r="Z178" i="12"/>
  <c r="AA177" i="12"/>
  <c r="Z177" i="12"/>
  <c r="AA176" i="12"/>
  <c r="Z176" i="12"/>
  <c r="AC175" i="12"/>
  <c r="AA175" i="12"/>
  <c r="Z175" i="12"/>
  <c r="AC174" i="12"/>
  <c r="AA174" i="12"/>
  <c r="Z174" i="12"/>
  <c r="AC173" i="12"/>
  <c r="AA173" i="12"/>
  <c r="Z173" i="12"/>
  <c r="AC172" i="12"/>
  <c r="AA172" i="12"/>
  <c r="Z172" i="12"/>
  <c r="AA171" i="12"/>
  <c r="Z171" i="12"/>
  <c r="AA170" i="12"/>
  <c r="Z170" i="12"/>
  <c r="AA169" i="12"/>
  <c r="Z169" i="12"/>
  <c r="AA161" i="12"/>
  <c r="Z161" i="12"/>
  <c r="AA160" i="12"/>
  <c r="Z160" i="12"/>
  <c r="AA158" i="12"/>
  <c r="Z158" i="12"/>
  <c r="AA156" i="12"/>
  <c r="Z156" i="12"/>
  <c r="AA155" i="12"/>
  <c r="Z155" i="12"/>
  <c r="AA153" i="12"/>
  <c r="Z153" i="12"/>
  <c r="AA152" i="12"/>
  <c r="Z152" i="12"/>
  <c r="AA150" i="12"/>
  <c r="Z150" i="12"/>
  <c r="AA149" i="12"/>
  <c r="Z149" i="12"/>
  <c r="AA143" i="12"/>
  <c r="Z143" i="12"/>
  <c r="AA142" i="12"/>
  <c r="Z142" i="12"/>
  <c r="AA141" i="12"/>
  <c r="Z141" i="12"/>
  <c r="AA140" i="12"/>
  <c r="Z140" i="12"/>
  <c r="AA139" i="12"/>
  <c r="Z139" i="12"/>
  <c r="AA138" i="12"/>
  <c r="Z138" i="12"/>
  <c r="AA136" i="12"/>
  <c r="Z136" i="12"/>
  <c r="AA135" i="12"/>
  <c r="Z135" i="12"/>
  <c r="AA134" i="12"/>
  <c r="Z134" i="12"/>
  <c r="AA133" i="12"/>
  <c r="Z133" i="12"/>
  <c r="AA131" i="12"/>
  <c r="Z131" i="12"/>
  <c r="AA129" i="12"/>
  <c r="Z129" i="12"/>
  <c r="AA127" i="12"/>
  <c r="Z127" i="12"/>
  <c r="AA126" i="12"/>
  <c r="Z126" i="12"/>
  <c r="AA125" i="12"/>
  <c r="Z125" i="12"/>
  <c r="AA124" i="12"/>
  <c r="Z124" i="12"/>
  <c r="AA117" i="12"/>
  <c r="Z117" i="12"/>
  <c r="AA116" i="12"/>
  <c r="Z116" i="12"/>
  <c r="AA115" i="12"/>
  <c r="Z115" i="12"/>
  <c r="AA114" i="12"/>
  <c r="Z114" i="12"/>
  <c r="AA113" i="12"/>
  <c r="Z113" i="12"/>
  <c r="AA112" i="12"/>
  <c r="Z112" i="12"/>
  <c r="AA107" i="12"/>
  <c r="Z107" i="12"/>
  <c r="AA106" i="12"/>
  <c r="Z106" i="12"/>
  <c r="AA105" i="12"/>
  <c r="Z105" i="12"/>
  <c r="AA104" i="12"/>
  <c r="Z104" i="12"/>
  <c r="AA97" i="12"/>
  <c r="Z97" i="12"/>
  <c r="AA96" i="12"/>
  <c r="Z96" i="12"/>
  <c r="AA95" i="12"/>
  <c r="Z95" i="12"/>
  <c r="AA94" i="12"/>
  <c r="Z94" i="12"/>
  <c r="AA93" i="12"/>
  <c r="Z93" i="12"/>
  <c r="AA92" i="12"/>
  <c r="Z92" i="12"/>
  <c r="AA91" i="12"/>
  <c r="Z91" i="12"/>
  <c r="AA90" i="12"/>
  <c r="Z90" i="12"/>
  <c r="AA89" i="12"/>
  <c r="Z89" i="12"/>
  <c r="AA88" i="12"/>
  <c r="Z88" i="12"/>
  <c r="AA87" i="12"/>
  <c r="Z87" i="12"/>
  <c r="AA86" i="12"/>
  <c r="Z86" i="12"/>
  <c r="AA85" i="12"/>
  <c r="Z85" i="12"/>
  <c r="AA84" i="12"/>
  <c r="Z84" i="12"/>
  <c r="AA83" i="12"/>
  <c r="Z83" i="12"/>
  <c r="AA82" i="12"/>
  <c r="Z82" i="12"/>
  <c r="AA81" i="12"/>
  <c r="Z81" i="12"/>
  <c r="AA80" i="12"/>
  <c r="Z80" i="12"/>
  <c r="AA79" i="12"/>
  <c r="Z79" i="12"/>
  <c r="AA77" i="12"/>
  <c r="Z77" i="12"/>
  <c r="AA76" i="12"/>
  <c r="Z76" i="12"/>
  <c r="AA75" i="12"/>
  <c r="Z75" i="12"/>
  <c r="AA74" i="12"/>
  <c r="Z74" i="12"/>
  <c r="AA73" i="12"/>
  <c r="Z73" i="12"/>
  <c r="AA72" i="12"/>
  <c r="Z72" i="12"/>
  <c r="AA71" i="12"/>
  <c r="Z71" i="12"/>
  <c r="AA70" i="12"/>
  <c r="Z70" i="12"/>
  <c r="AA69" i="12"/>
  <c r="Z69" i="12"/>
  <c r="AA68" i="12"/>
  <c r="Z68" i="12"/>
  <c r="AA66" i="12"/>
  <c r="Z66" i="12"/>
  <c r="AA65" i="12"/>
  <c r="Z65" i="12"/>
  <c r="AA64" i="12"/>
  <c r="Z64" i="12"/>
  <c r="AA63" i="12"/>
  <c r="Z63" i="12"/>
  <c r="AA62" i="12"/>
  <c r="Z62" i="12"/>
  <c r="AA61" i="12"/>
  <c r="Z61" i="12"/>
  <c r="AA60" i="12"/>
  <c r="Z60" i="12"/>
  <c r="AA56" i="12"/>
  <c r="Z56" i="12"/>
  <c r="AA55" i="12"/>
  <c r="Z55" i="12"/>
  <c r="AA54" i="12"/>
  <c r="Z54" i="12"/>
  <c r="AA53" i="12"/>
  <c r="Z53" i="12"/>
  <c r="AA52" i="12"/>
  <c r="Z52" i="12"/>
  <c r="AA51" i="12"/>
  <c r="Z51" i="12"/>
  <c r="AA49" i="12"/>
  <c r="Z49" i="12"/>
  <c r="AA48" i="12"/>
  <c r="Z48" i="12"/>
  <c r="AA47" i="12"/>
  <c r="Z47" i="12"/>
  <c r="AA46" i="12"/>
  <c r="Z46" i="12"/>
  <c r="AA45" i="12"/>
  <c r="Z45" i="12"/>
  <c r="AA44" i="12"/>
  <c r="Z44" i="12"/>
  <c r="AA43" i="12"/>
  <c r="Z43" i="12"/>
  <c r="AA42" i="12"/>
  <c r="Z42" i="12"/>
  <c r="AA41" i="12"/>
  <c r="Z41" i="12"/>
  <c r="AA40" i="12"/>
  <c r="Z40" i="12"/>
  <c r="AA39" i="12"/>
  <c r="Z39" i="12"/>
  <c r="AA38" i="12"/>
  <c r="Z38" i="12"/>
  <c r="AA37" i="12"/>
  <c r="Z37" i="12"/>
  <c r="AA36" i="12"/>
  <c r="Z36" i="12"/>
  <c r="AA35" i="12"/>
  <c r="Z35" i="12"/>
  <c r="AA34" i="12"/>
  <c r="Z34" i="12"/>
  <c r="AA33" i="12"/>
  <c r="Z33" i="12"/>
  <c r="AA31" i="12"/>
  <c r="Z31" i="12"/>
  <c r="AA30" i="12"/>
  <c r="Z30" i="12"/>
  <c r="AA29" i="12"/>
  <c r="Z29" i="12"/>
  <c r="AA28" i="12"/>
  <c r="Z28" i="12"/>
  <c r="AA27" i="12"/>
  <c r="Z27" i="12"/>
  <c r="AA26" i="12"/>
  <c r="Z26" i="12"/>
  <c r="AA25" i="12"/>
  <c r="Z25" i="12"/>
  <c r="AA24" i="12"/>
  <c r="Z24" i="12"/>
  <c r="AA23" i="12"/>
  <c r="Z23" i="12"/>
  <c r="AA22" i="12"/>
  <c r="Z22" i="12"/>
  <c r="AA21" i="12"/>
  <c r="Z21" i="12"/>
  <c r="AA19" i="12"/>
  <c r="Z19" i="12"/>
  <c r="AA18" i="12"/>
  <c r="Z18" i="12"/>
  <c r="AA17" i="12"/>
  <c r="Z17" i="12"/>
  <c r="AA16" i="12"/>
  <c r="Z16" i="12"/>
  <c r="AA15" i="12"/>
  <c r="Z15" i="12"/>
  <c r="AA14" i="12"/>
  <c r="Z14" i="12"/>
  <c r="AA13" i="12"/>
  <c r="Z13" i="12"/>
  <c r="AA12" i="12"/>
  <c r="Z12" i="12"/>
  <c r="AA11" i="12"/>
  <c r="Z11" i="12"/>
  <c r="AA10" i="12"/>
  <c r="Z10" i="12"/>
  <c r="AA9" i="12"/>
  <c r="Z9" i="12"/>
  <c r="AA8" i="12"/>
  <c r="Z8" i="12"/>
  <c r="AA7" i="12"/>
  <c r="Z7" i="12"/>
  <c r="AB36" i="12" l="1"/>
  <c r="AB96" i="12"/>
  <c r="AB605" i="12"/>
  <c r="AB221" i="12"/>
  <c r="AB34" i="12"/>
  <c r="AB35" i="12"/>
  <c r="AB514" i="12"/>
  <c r="AB368" i="12"/>
  <c r="AB191" i="12"/>
  <c r="P273" i="12"/>
  <c r="P285" i="12"/>
  <c r="P262" i="12"/>
  <c r="P81" i="12"/>
  <c r="P85" i="12"/>
  <c r="P217" i="12"/>
  <c r="P225" i="12"/>
  <c r="P238" i="12"/>
  <c r="P246" i="12"/>
  <c r="P254" i="12"/>
  <c r="P16" i="12"/>
  <c r="P24" i="12"/>
  <c r="P28" i="12"/>
  <c r="P32" i="12"/>
  <c r="P56" i="12"/>
  <c r="P12" i="12"/>
  <c r="T39" i="12"/>
  <c r="P40" i="12"/>
  <c r="P44" i="12"/>
  <c r="T47" i="12"/>
  <c r="P48" i="12"/>
  <c r="P60" i="12"/>
  <c r="P64" i="12"/>
  <c r="P73" i="12"/>
  <c r="P77" i="12"/>
  <c r="P90" i="12"/>
  <c r="T13" i="12"/>
  <c r="T29" i="12"/>
  <c r="T53" i="12"/>
  <c r="T299" i="12"/>
  <c r="T63" i="12"/>
  <c r="T68" i="12"/>
  <c r="T72" i="12"/>
  <c r="T80" i="12"/>
  <c r="T84" i="12"/>
  <c r="T111" i="12"/>
  <c r="P112" i="12"/>
  <c r="P334" i="12"/>
  <c r="P319" i="12"/>
  <c r="P311" i="12"/>
  <c r="T307" i="12"/>
  <c r="P303" i="12"/>
  <c r="T15" i="12"/>
  <c r="T19" i="12"/>
  <c r="T23" i="12"/>
  <c r="T31" i="12"/>
  <c r="T35" i="12"/>
  <c r="T51" i="12"/>
  <c r="T55" i="12"/>
  <c r="T97" i="12"/>
  <c r="P104" i="12"/>
  <c r="P308" i="12"/>
  <c r="P306" i="12"/>
  <c r="T36" i="12"/>
  <c r="T40" i="12"/>
  <c r="T48" i="12"/>
  <c r="T64" i="12"/>
  <c r="T73" i="12"/>
  <c r="T81" i="12"/>
  <c r="T108" i="12"/>
  <c r="T213" i="12"/>
  <c r="T221" i="12"/>
  <c r="T233" i="12"/>
  <c r="T242" i="12"/>
  <c r="T250" i="12"/>
  <c r="T258" i="12"/>
  <c r="T269" i="12"/>
  <c r="T277" i="12"/>
  <c r="T288" i="12"/>
  <c r="T338" i="12"/>
  <c r="P349" i="12"/>
  <c r="P10" i="12"/>
  <c r="P96" i="12"/>
  <c r="T315" i="12"/>
  <c r="P340" i="12"/>
  <c r="P345" i="12"/>
  <c r="P295" i="12"/>
  <c r="P333" i="12"/>
  <c r="P26" i="12"/>
  <c r="T38" i="12"/>
  <c r="P39" i="12"/>
  <c r="T46" i="12"/>
  <c r="P47" i="12"/>
  <c r="P63" i="12"/>
  <c r="P68" i="12"/>
  <c r="P72" i="12"/>
  <c r="P76" i="12"/>
  <c r="P80" i="12"/>
  <c r="T199" i="12"/>
  <c r="T349" i="12"/>
  <c r="T10" i="12"/>
  <c r="P15" i="12"/>
  <c r="P19" i="12"/>
  <c r="T22" i="12"/>
  <c r="P23" i="12"/>
  <c r="P31" i="12"/>
  <c r="P35" i="12"/>
  <c r="P51" i="12"/>
  <c r="T54" i="12"/>
  <c r="P55" i="12"/>
  <c r="T96" i="12"/>
  <c r="P97" i="12"/>
  <c r="P317" i="12"/>
  <c r="AB597" i="12"/>
  <c r="T87" i="12"/>
  <c r="P88" i="12"/>
  <c r="P92" i="12"/>
  <c r="P115" i="12"/>
  <c r="T118" i="12"/>
  <c r="P119" i="12"/>
  <c r="P123" i="12"/>
  <c r="T126" i="12"/>
  <c r="P127" i="12"/>
  <c r="P131" i="12"/>
  <c r="T134" i="12"/>
  <c r="P135" i="12"/>
  <c r="P139" i="12"/>
  <c r="T142" i="12"/>
  <c r="P143" i="12"/>
  <c r="P147" i="12"/>
  <c r="T150" i="12"/>
  <c r="P152" i="12"/>
  <c r="P156" i="12"/>
  <c r="T159" i="12"/>
  <c r="P160" i="12"/>
  <c r="P167" i="12"/>
  <c r="T170" i="12"/>
  <c r="P171" i="12"/>
  <c r="P175" i="12"/>
  <c r="T178" i="12"/>
  <c r="P179" i="12"/>
  <c r="P183" i="12"/>
  <c r="T186" i="12"/>
  <c r="P187" i="12"/>
  <c r="P191" i="12"/>
  <c r="T194" i="12"/>
  <c r="P195" i="12"/>
  <c r="T298" i="12"/>
  <c r="T306" i="12"/>
  <c r="T314" i="12"/>
  <c r="T326" i="12"/>
  <c r="T346" i="12"/>
  <c r="T71" i="12"/>
  <c r="T79" i="12"/>
  <c r="P107" i="12"/>
  <c r="T110" i="12"/>
  <c r="P111" i="12"/>
  <c r="T203" i="12"/>
  <c r="P204" i="12"/>
  <c r="T207" i="12"/>
  <c r="T211" i="12"/>
  <c r="P212" i="12"/>
  <c r="T215" i="12"/>
  <c r="P220" i="12"/>
  <c r="T223" i="12"/>
  <c r="P231" i="12"/>
  <c r="T236" i="12"/>
  <c r="P241" i="12"/>
  <c r="T244" i="12"/>
  <c r="P249" i="12"/>
  <c r="T252" i="12"/>
  <c r="P257" i="12"/>
  <c r="T260" i="12"/>
  <c r="P268" i="12"/>
  <c r="T271" i="12"/>
  <c r="P276" i="12"/>
  <c r="T283" i="12"/>
  <c r="P287" i="12"/>
  <c r="T290" i="12"/>
  <c r="P106" i="12"/>
  <c r="AB10" i="12"/>
  <c r="AB220" i="12"/>
  <c r="T88" i="12"/>
  <c r="P89" i="12"/>
  <c r="T92" i="12"/>
  <c r="T119" i="12"/>
  <c r="P120" i="12"/>
  <c r="T123" i="12"/>
  <c r="T127" i="12"/>
  <c r="P128" i="12"/>
  <c r="T131" i="12"/>
  <c r="T135" i="12"/>
  <c r="P136" i="12"/>
  <c r="T139" i="12"/>
  <c r="T143" i="12"/>
  <c r="P144" i="12"/>
  <c r="T147" i="12"/>
  <c r="T152" i="12"/>
  <c r="P153" i="12"/>
  <c r="T156" i="12"/>
  <c r="T160" i="12"/>
  <c r="P161" i="12"/>
  <c r="T167" i="12"/>
  <c r="T171" i="12"/>
  <c r="P172" i="12"/>
  <c r="T175" i="12"/>
  <c r="T179" i="12"/>
  <c r="P180" i="12"/>
  <c r="T183" i="12"/>
  <c r="T187" i="12"/>
  <c r="P188" i="12"/>
  <c r="T191" i="12"/>
  <c r="T195" i="12"/>
  <c r="P196" i="12"/>
  <c r="P300" i="12"/>
  <c r="T323" i="12"/>
  <c r="T331" i="12"/>
  <c r="P348" i="12"/>
  <c r="T208" i="12"/>
  <c r="T284" i="12"/>
  <c r="T291" i="12"/>
  <c r="P292" i="12"/>
  <c r="AB37" i="12"/>
  <c r="AB197" i="12"/>
  <c r="AB288" i="12"/>
  <c r="AB366" i="12"/>
  <c r="AB558" i="12"/>
  <c r="T89" i="12"/>
  <c r="T124" i="12"/>
  <c r="T140" i="12"/>
  <c r="T157" i="12"/>
  <c r="T176" i="12"/>
  <c r="T192" i="12"/>
  <c r="T296" i="12"/>
  <c r="P301" i="12"/>
  <c r="P309" i="12"/>
  <c r="P325" i="12"/>
  <c r="T348" i="12"/>
  <c r="P93" i="12"/>
  <c r="P65" i="12"/>
  <c r="P113" i="12"/>
  <c r="P202" i="12"/>
  <c r="P210" i="12"/>
  <c r="P218" i="12"/>
  <c r="P226" i="12"/>
  <c r="P239" i="12"/>
  <c r="P247" i="12"/>
  <c r="P255" i="12"/>
  <c r="P266" i="12"/>
  <c r="P274" i="12"/>
  <c r="P286" i="12"/>
  <c r="P293" i="12"/>
  <c r="P342" i="12"/>
  <c r="P58" i="12"/>
  <c r="P199" i="12"/>
  <c r="P74" i="12"/>
  <c r="AB577" i="12"/>
  <c r="AB601" i="12"/>
  <c r="T8" i="12"/>
  <c r="T16" i="12"/>
  <c r="P17" i="12"/>
  <c r="T20" i="12"/>
  <c r="T24" i="12"/>
  <c r="T32" i="12"/>
  <c r="P33" i="12"/>
  <c r="T52" i="12"/>
  <c r="T56" i="12"/>
  <c r="P105" i="12"/>
  <c r="T340" i="12"/>
  <c r="T86" i="12"/>
  <c r="P91" i="12"/>
  <c r="P118" i="12"/>
  <c r="P126" i="12"/>
  <c r="P130" i="12"/>
  <c r="P134" i="12"/>
  <c r="P142" i="12"/>
  <c r="P150" i="12"/>
  <c r="P155" i="12"/>
  <c r="P159" i="12"/>
  <c r="P166" i="12"/>
  <c r="P170" i="12"/>
  <c r="P174" i="12"/>
  <c r="P178" i="12"/>
  <c r="P182" i="12"/>
  <c r="P186" i="12"/>
  <c r="P194" i="12"/>
  <c r="P298" i="12"/>
  <c r="T301" i="12"/>
  <c r="T309" i="12"/>
  <c r="P314" i="12"/>
  <c r="T317" i="12"/>
  <c r="T325" i="12"/>
  <c r="P326" i="12"/>
  <c r="T333" i="12"/>
  <c r="T345" i="12"/>
  <c r="P350" i="12"/>
  <c r="P49" i="12"/>
  <c r="AB386" i="12"/>
  <c r="AB398" i="12"/>
  <c r="T37" i="12"/>
  <c r="P42" i="12"/>
  <c r="T45" i="12"/>
  <c r="P66" i="12"/>
  <c r="T70" i="12"/>
  <c r="P75" i="12"/>
  <c r="P83" i="12"/>
  <c r="P110" i="12"/>
  <c r="T202" i="12"/>
  <c r="P203" i="12"/>
  <c r="P207" i="12"/>
  <c r="T210" i="12"/>
  <c r="P215" i="12"/>
  <c r="T218" i="12"/>
  <c r="P223" i="12"/>
  <c r="T226" i="12"/>
  <c r="P236" i="12"/>
  <c r="T239" i="12"/>
  <c r="P244" i="12"/>
  <c r="T247" i="12"/>
  <c r="P252" i="12"/>
  <c r="T255" i="12"/>
  <c r="P260" i="12"/>
  <c r="T266" i="12"/>
  <c r="P271" i="12"/>
  <c r="T274" i="12"/>
  <c r="T286" i="12"/>
  <c r="T293" i="12"/>
  <c r="F29" i="17"/>
  <c r="F47" i="17"/>
  <c r="F57" i="17"/>
  <c r="F14" i="17"/>
  <c r="F38" i="17"/>
  <c r="F61" i="17"/>
  <c r="F77" i="17"/>
  <c r="F86" i="17"/>
  <c r="F42" i="17"/>
  <c r="F55" i="17"/>
  <c r="F8" i="17"/>
  <c r="F79" i="17"/>
  <c r="F11" i="17"/>
  <c r="F71" i="17"/>
  <c r="F6" i="17"/>
  <c r="F34" i="17"/>
  <c r="F39" i="17"/>
  <c r="F23" i="17"/>
  <c r="F31" i="17"/>
  <c r="F33" i="17"/>
  <c r="F27" i="17"/>
  <c r="F54" i="17"/>
  <c r="F70" i="17"/>
  <c r="F76" i="17"/>
  <c r="F82" i="17"/>
  <c r="F84" i="17"/>
  <c r="F51" i="17"/>
  <c r="F65" i="17"/>
  <c r="F73" i="17"/>
  <c r="F78" i="17"/>
  <c r="F12" i="17"/>
  <c r="F9" i="17"/>
  <c r="F25" i="17"/>
  <c r="F28" i="17"/>
  <c r="F58" i="17"/>
  <c r="F10" i="17"/>
  <c r="F52" i="17"/>
  <c r="F59" i="17"/>
  <c r="F64" i="17"/>
  <c r="F72" i="17"/>
  <c r="F74" i="17"/>
  <c r="F67" i="17"/>
  <c r="F69" i="17"/>
  <c r="F24" i="17"/>
  <c r="F36" i="17"/>
  <c r="F41" i="17"/>
  <c r="F66" i="17"/>
  <c r="F85" i="17"/>
  <c r="F7" i="17"/>
  <c r="F19" i="17"/>
  <c r="F53" i="17"/>
  <c r="F87" i="17"/>
  <c r="F15" i="17"/>
  <c r="F32" i="17"/>
  <c r="F35" i="17"/>
  <c r="F62" i="17"/>
  <c r="F75" i="17"/>
  <c r="F80" i="17"/>
  <c r="F13" i="17"/>
  <c r="F18" i="17"/>
  <c r="F48" i="17"/>
  <c r="F60" i="17"/>
  <c r="F63" i="17"/>
  <c r="F68" i="17"/>
  <c r="F83" i="17"/>
  <c r="F88" i="17"/>
  <c r="F50" i="17"/>
  <c r="P253" i="12"/>
  <c r="P181" i="12"/>
  <c r="P197" i="12"/>
  <c r="P221" i="12"/>
  <c r="P173" i="12"/>
  <c r="P205" i="12"/>
  <c r="P250" i="12"/>
  <c r="P213" i="12"/>
  <c r="P137" i="12"/>
  <c r="P233" i="12"/>
  <c r="P242" i="12"/>
  <c r="P320" i="12"/>
  <c r="P312" i="12"/>
  <c r="P335" i="12"/>
  <c r="P304" i="12"/>
  <c r="P328" i="12"/>
  <c r="P283" i="12"/>
  <c r="T193" i="12"/>
  <c r="P261" i="12"/>
  <c r="P291" i="12"/>
  <c r="P337" i="12"/>
  <c r="P245" i="12"/>
  <c r="P272" i="12"/>
  <c r="P284" i="12"/>
  <c r="P322" i="12"/>
  <c r="P330" i="12"/>
  <c r="P140" i="12"/>
  <c r="P211" i="12"/>
  <c r="T85" i="12"/>
  <c r="T28" i="12"/>
  <c r="P346" i="12"/>
  <c r="P86" i="12"/>
  <c r="P237" i="12"/>
  <c r="P208" i="12"/>
  <c r="P224" i="12"/>
  <c r="P307" i="12"/>
  <c r="P216" i="12"/>
  <c r="T295" i="12"/>
  <c r="T50" i="12"/>
  <c r="T249" i="12"/>
  <c r="T257" i="12"/>
  <c r="T268" i="12"/>
  <c r="T276" i="12"/>
  <c r="P78" i="12"/>
  <c r="P148" i="12"/>
  <c r="P277" i="12"/>
  <c r="P157" i="12"/>
  <c r="T155" i="12"/>
  <c r="T275" i="12"/>
  <c r="P288" i="12"/>
  <c r="P129" i="12"/>
  <c r="T214" i="12"/>
  <c r="T222" i="12"/>
  <c r="T254" i="12"/>
  <c r="T339" i="12"/>
  <c r="P116" i="12"/>
  <c r="P184" i="12"/>
  <c r="P192" i="12"/>
  <c r="T57" i="12"/>
  <c r="P165" i="12"/>
  <c r="T120" i="12"/>
  <c r="T128" i="12"/>
  <c r="T188" i="12"/>
  <c r="P132" i="12"/>
  <c r="T196" i="12"/>
  <c r="T220" i="12"/>
  <c r="P52" i="12"/>
  <c r="T270" i="12"/>
  <c r="P258" i="12"/>
  <c r="P331" i="12"/>
  <c r="P296" i="12"/>
  <c r="P70" i="12"/>
  <c r="P269" i="12"/>
  <c r="P29" i="12"/>
  <c r="P30" i="12"/>
  <c r="T69" i="12"/>
  <c r="T262" i="12"/>
  <c r="P121" i="12"/>
  <c r="P84" i="12"/>
  <c r="P124" i="12"/>
  <c r="T182" i="12"/>
  <c r="T300" i="12"/>
  <c r="P315" i="12"/>
  <c r="P323" i="12"/>
  <c r="P338" i="12"/>
  <c r="P62" i="12"/>
  <c r="T44" i="12"/>
  <c r="T190" i="12"/>
  <c r="T217" i="12"/>
  <c r="P168" i="12"/>
  <c r="P290" i="12"/>
  <c r="P299" i="12"/>
  <c r="P37" i="12"/>
  <c r="P94" i="12"/>
  <c r="T115" i="12"/>
  <c r="P154" i="12"/>
  <c r="T166" i="12"/>
  <c r="T234" i="12"/>
  <c r="P79" i="12"/>
  <c r="P145" i="12"/>
  <c r="P189" i="12"/>
  <c r="P36" i="12"/>
  <c r="P53" i="12"/>
  <c r="P71" i="12"/>
  <c r="T34" i="12"/>
  <c r="T93" i="12"/>
  <c r="T114" i="12"/>
  <c r="T174" i="12"/>
  <c r="T180" i="12"/>
  <c r="T198" i="12"/>
  <c r="T231" i="12"/>
  <c r="T310" i="12"/>
  <c r="T319" i="12"/>
  <c r="T327" i="12"/>
  <c r="T334" i="12"/>
  <c r="P8" i="12"/>
  <c r="P22" i="12"/>
  <c r="T342" i="12"/>
  <c r="P343" i="12"/>
  <c r="P14" i="12"/>
  <c r="T212" i="12"/>
  <c r="T225" i="12"/>
  <c r="T243" i="12"/>
  <c r="T251" i="12"/>
  <c r="T324" i="12"/>
  <c r="T341" i="12"/>
  <c r="T350" i="12"/>
  <c r="P200" i="12"/>
  <c r="T27" i="12"/>
  <c r="T43" i="12"/>
  <c r="P87" i="12"/>
  <c r="T136" i="12"/>
  <c r="P20" i="12"/>
  <c r="T9" i="12"/>
  <c r="T66" i="12"/>
  <c r="T75" i="12"/>
  <c r="T76" i="12"/>
  <c r="T77" i="12"/>
  <c r="T82" i="12"/>
  <c r="T219" i="12"/>
  <c r="T256" i="12"/>
  <c r="T287" i="12"/>
  <c r="T311" i="12"/>
  <c r="P108" i="12"/>
  <c r="T246" i="12"/>
  <c r="T285" i="12"/>
  <c r="T308" i="12"/>
  <c r="T107" i="12"/>
  <c r="T201" i="12"/>
  <c r="T206" i="12"/>
  <c r="T209" i="12"/>
  <c r="T248" i="12"/>
  <c r="P61" i="12"/>
  <c r="T106" i="12"/>
  <c r="P45" i="12"/>
  <c r="T59" i="12"/>
  <c r="T204" i="12"/>
  <c r="T238" i="12"/>
  <c r="T241" i="12"/>
  <c r="T273" i="12"/>
  <c r="T278" i="12"/>
  <c r="T303" i="12"/>
  <c r="T60" i="12"/>
  <c r="T91" i="12"/>
  <c r="T105" i="12"/>
  <c r="T112" i="12"/>
  <c r="P46" i="12"/>
  <c r="T41" i="12"/>
  <c r="T240" i="12"/>
  <c r="T302" i="12"/>
  <c r="P176" i="12"/>
  <c r="T12" i="12"/>
  <c r="T25" i="12"/>
  <c r="T122" i="12"/>
  <c r="T130" i="12"/>
  <c r="T138" i="12"/>
  <c r="T146" i="12"/>
  <c r="T228" i="12"/>
  <c r="T267" i="12"/>
  <c r="T292" i="12"/>
  <c r="T294" i="12"/>
  <c r="T318" i="12"/>
  <c r="T11" i="12"/>
  <c r="T18" i="12"/>
  <c r="P21" i="12"/>
  <c r="T259" i="12"/>
  <c r="T316" i="12"/>
  <c r="T332" i="12"/>
  <c r="T347" i="12"/>
  <c r="T149" i="12"/>
  <c r="P149" i="12"/>
  <c r="T148" i="12"/>
  <c r="T158" i="12"/>
  <c r="P158" i="12"/>
  <c r="T329" i="12"/>
  <c r="P329" i="12"/>
  <c r="P190" i="12"/>
  <c r="T305" i="12"/>
  <c r="P305" i="12"/>
  <c r="P9" i="12"/>
  <c r="P114" i="12"/>
  <c r="P122" i="12"/>
  <c r="T169" i="12"/>
  <c r="P169" i="12"/>
  <c r="P25" i="12"/>
  <c r="P38" i="12"/>
  <c r="P41" i="12"/>
  <c r="P43" i="12"/>
  <c r="P50" i="12"/>
  <c r="P57" i="12"/>
  <c r="T94" i="12"/>
  <c r="T109" i="12"/>
  <c r="P109" i="12"/>
  <c r="T168" i="12"/>
  <c r="T177" i="12"/>
  <c r="P177" i="12"/>
  <c r="P198" i="12"/>
  <c r="T289" i="12"/>
  <c r="P289" i="12"/>
  <c r="P27" i="12"/>
  <c r="T14" i="12"/>
  <c r="T113" i="12"/>
  <c r="P138" i="12"/>
  <c r="T144" i="12"/>
  <c r="T185" i="12"/>
  <c r="P185" i="12"/>
  <c r="P206" i="12"/>
  <c r="P214" i="12"/>
  <c r="P222" i="12"/>
  <c r="P234" i="12"/>
  <c r="P243" i="12"/>
  <c r="P251" i="12"/>
  <c r="P259" i="12"/>
  <c r="P270" i="12"/>
  <c r="P278" i="12"/>
  <c r="T321" i="12"/>
  <c r="P321" i="12"/>
  <c r="T336" i="12"/>
  <c r="P336" i="12"/>
  <c r="T95" i="12"/>
  <c r="P95" i="12"/>
  <c r="P11" i="12"/>
  <c r="P13" i="12"/>
  <c r="P18" i="12"/>
  <c r="P34" i="12"/>
  <c r="P54" i="12"/>
  <c r="P59" i="12"/>
  <c r="T62" i="12"/>
  <c r="P69" i="12"/>
  <c r="T21" i="12"/>
  <c r="T30" i="12"/>
  <c r="T65" i="12"/>
  <c r="P82" i="12"/>
  <c r="T117" i="12"/>
  <c r="P117" i="12"/>
  <c r="T17" i="12"/>
  <c r="T26" i="12"/>
  <c r="T33" i="12"/>
  <c r="T42" i="12"/>
  <c r="T49" i="12"/>
  <c r="T58" i="12"/>
  <c r="T78" i="12"/>
  <c r="T90" i="12"/>
  <c r="T116" i="12"/>
  <c r="T125" i="12"/>
  <c r="P125" i="12"/>
  <c r="P146" i="12"/>
  <c r="T153" i="12"/>
  <c r="T184" i="12"/>
  <c r="T297" i="12"/>
  <c r="P297" i="12"/>
  <c r="T133" i="12"/>
  <c r="P133" i="12"/>
  <c r="T161" i="12"/>
  <c r="T83" i="12"/>
  <c r="T61" i="12"/>
  <c r="T74" i="12"/>
  <c r="T104" i="12"/>
  <c r="T132" i="12"/>
  <c r="T141" i="12"/>
  <c r="P141" i="12"/>
  <c r="T172" i="12"/>
  <c r="T200" i="12"/>
  <c r="T216" i="12"/>
  <c r="T224" i="12"/>
  <c r="T237" i="12"/>
  <c r="T245" i="12"/>
  <c r="T253" i="12"/>
  <c r="T261" i="12"/>
  <c r="T272" i="12"/>
  <c r="T313" i="12"/>
  <c r="P313" i="12"/>
  <c r="T344" i="12"/>
  <c r="P344" i="12"/>
  <c r="T121" i="12"/>
  <c r="T129" i="12"/>
  <c r="T137" i="12"/>
  <c r="T145" i="12"/>
  <c r="T154" i="12"/>
  <c r="T165" i="12"/>
  <c r="T173" i="12"/>
  <c r="T181" i="12"/>
  <c r="T189" i="12"/>
  <c r="P193" i="12"/>
  <c r="T197" i="12"/>
  <c r="P201" i="12"/>
  <c r="T205" i="12"/>
  <c r="P209" i="12"/>
  <c r="T304" i="12"/>
  <c r="T312" i="12"/>
  <c r="P316" i="12"/>
  <c r="T320" i="12"/>
  <c r="P324" i="12"/>
  <c r="T328" i="12"/>
  <c r="P332" i="12"/>
  <c r="T335" i="12"/>
  <c r="P339" i="12"/>
  <c r="T343" i="12"/>
  <c r="P347" i="12"/>
  <c r="P219" i="12"/>
  <c r="P228" i="12"/>
  <c r="P240" i="12"/>
  <c r="P248" i="12"/>
  <c r="P256" i="12"/>
  <c r="P267" i="12"/>
  <c r="P275" i="12"/>
  <c r="P294" i="12"/>
  <c r="P302" i="12"/>
  <c r="P310" i="12"/>
  <c r="P318" i="12"/>
  <c r="T322" i="12"/>
  <c r="T330" i="12"/>
  <c r="T337" i="12"/>
  <c r="P341" i="12"/>
  <c r="AB160" i="12"/>
  <c r="AB240" i="12"/>
  <c r="AB245" i="12"/>
  <c r="AB370" i="12"/>
  <c r="AB590" i="12"/>
  <c r="AB594" i="12"/>
  <c r="AB14" i="12"/>
  <c r="AB383" i="12"/>
  <c r="AB399" i="12"/>
  <c r="AB95" i="12"/>
  <c r="AB113" i="12"/>
  <c r="AB38" i="12"/>
  <c r="AB170" i="12"/>
  <c r="AB420" i="12"/>
  <c r="AB444" i="12"/>
  <c r="AB29" i="12"/>
  <c r="AB63" i="12"/>
  <c r="AB91" i="12"/>
  <c r="AB92" i="12"/>
  <c r="AB150" i="12"/>
  <c r="AB156" i="12"/>
  <c r="AB311" i="12"/>
  <c r="AB373" i="12"/>
  <c r="AB377" i="12"/>
  <c r="AB24" i="12"/>
  <c r="AB448" i="12"/>
  <c r="AB452" i="12"/>
  <c r="AB460" i="12"/>
  <c r="AB464" i="12"/>
  <c r="AB488" i="12"/>
  <c r="AB492" i="12"/>
  <c r="AB496" i="12"/>
  <c r="AB500" i="12"/>
  <c r="AB508" i="12"/>
  <c r="AB544" i="12"/>
  <c r="AB548" i="12"/>
  <c r="AB552" i="12"/>
  <c r="AB246" i="12"/>
  <c r="AB247" i="12"/>
  <c r="AB303" i="12"/>
  <c r="AB345" i="12"/>
  <c r="AB353" i="12"/>
  <c r="AB421" i="12"/>
  <c r="AB425" i="12"/>
  <c r="AB437" i="12"/>
  <c r="AB441" i="12"/>
  <c r="AB608" i="12"/>
  <c r="AB181" i="12"/>
  <c r="AB25" i="12"/>
  <c r="AB65" i="12"/>
  <c r="AB358" i="12"/>
  <c r="AB74" i="12"/>
  <c r="AB316" i="12"/>
  <c r="AB359" i="12"/>
  <c r="AB363" i="12"/>
  <c r="AB374" i="12"/>
  <c r="AB378" i="12"/>
  <c r="AB614" i="12"/>
  <c r="AB618" i="12"/>
  <c r="AB626" i="12"/>
  <c r="AB89" i="12"/>
  <c r="AB90" i="12"/>
  <c r="AB115" i="12"/>
  <c r="AB138" i="12"/>
  <c r="AB190" i="12"/>
  <c r="AB266" i="12"/>
  <c r="AB268" i="12"/>
  <c r="AB284" i="12"/>
  <c r="AB298" i="12"/>
  <c r="AB299" i="12"/>
  <c r="AB326" i="12"/>
  <c r="AB331" i="12"/>
  <c r="AB447" i="12"/>
  <c r="AB487" i="12"/>
  <c r="AB491" i="12"/>
  <c r="AB499" i="12"/>
  <c r="AB515" i="12"/>
  <c r="AB519" i="12"/>
  <c r="AB523" i="12"/>
  <c r="AB527" i="12"/>
  <c r="AB547" i="12"/>
  <c r="AB551" i="12"/>
  <c r="AB555" i="12"/>
  <c r="AB30" i="12"/>
  <c r="AB335" i="12"/>
  <c r="AB579" i="12"/>
  <c r="AB583" i="12"/>
  <c r="AB587" i="12"/>
  <c r="AB659" i="12"/>
  <c r="AB663" i="12"/>
  <c r="AB667" i="12"/>
  <c r="AB671" i="12"/>
  <c r="AB133" i="12"/>
  <c r="AB175" i="12"/>
  <c r="AB206" i="12"/>
  <c r="AB207" i="12"/>
  <c r="AB228" i="12"/>
  <c r="AB248" i="12"/>
  <c r="AB260" i="12"/>
  <c r="AB267" i="12"/>
  <c r="AB269" i="12"/>
  <c r="AB357" i="12"/>
  <c r="AB376" i="12"/>
  <c r="AB606" i="12"/>
  <c r="AB62" i="12"/>
  <c r="AB104" i="12"/>
  <c r="AB332" i="12"/>
  <c r="AB350" i="12"/>
  <c r="AB361" i="12"/>
  <c r="AB365" i="12"/>
  <c r="AB388" i="12"/>
  <c r="AB404" i="12"/>
  <c r="AB412" i="12"/>
  <c r="AB424" i="12"/>
  <c r="AB428" i="12"/>
  <c r="AB432" i="12"/>
  <c r="AB440" i="12"/>
  <c r="AB480" i="12"/>
  <c r="AB484" i="12"/>
  <c r="AB528" i="12"/>
  <c r="AB595" i="12"/>
  <c r="AB599" i="12"/>
  <c r="AB603" i="12"/>
  <c r="AB607" i="12"/>
  <c r="AB638" i="12"/>
  <c r="AB642" i="12"/>
  <c r="AB658" i="12"/>
  <c r="AB42" i="12"/>
  <c r="AB124" i="12"/>
  <c r="AB193" i="12"/>
  <c r="AB217" i="12"/>
  <c r="AB26" i="12"/>
  <c r="AB12" i="12"/>
  <c r="AB45" i="12"/>
  <c r="AB46" i="12"/>
  <c r="AB85" i="12"/>
  <c r="AB93" i="12"/>
  <c r="AB125" i="12"/>
  <c r="AB126" i="12"/>
  <c r="AB142" i="12"/>
  <c r="AB177" i="12"/>
  <c r="AB202" i="12"/>
  <c r="AB321" i="12"/>
  <c r="AB339" i="12"/>
  <c r="AB351" i="12"/>
  <c r="AB362" i="12"/>
  <c r="AB385" i="12"/>
  <c r="AB393" i="12"/>
  <c r="AB445" i="12"/>
  <c r="AB465" i="12"/>
  <c r="AB481" i="12"/>
  <c r="AB501" i="12"/>
  <c r="AB529" i="12"/>
  <c r="AB549" i="12"/>
  <c r="AB553" i="12"/>
  <c r="AB557" i="12"/>
  <c r="AB576" i="12"/>
  <c r="AB580" i="12"/>
  <c r="AB584" i="12"/>
  <c r="AB592" i="12"/>
  <c r="AB19" i="12"/>
  <c r="AB33" i="12"/>
  <c r="AB39" i="12"/>
  <c r="AB56" i="12"/>
  <c r="AB185" i="12"/>
  <c r="T7" i="12"/>
  <c r="AB234" i="12"/>
  <c r="AB293" i="12"/>
  <c r="AB318" i="12"/>
  <c r="AB367" i="12"/>
  <c r="AB382" i="12"/>
  <c r="AB390" i="12"/>
  <c r="AB394" i="12"/>
  <c r="AB402" i="12"/>
  <c r="AB422" i="12"/>
  <c r="AB426" i="12"/>
  <c r="AB438" i="12"/>
  <c r="AB442" i="12"/>
  <c r="AB624" i="12"/>
  <c r="AB628" i="12"/>
  <c r="AB632" i="12"/>
  <c r="AB636" i="12"/>
  <c r="AB640" i="12"/>
  <c r="AB660" i="12"/>
  <c r="AB664" i="12"/>
  <c r="AB668" i="12"/>
  <c r="AB672" i="12"/>
  <c r="AB8" i="12"/>
  <c r="AB9" i="12"/>
  <c r="AB16" i="12"/>
  <c r="AB152" i="12"/>
  <c r="AB174" i="12"/>
  <c r="AB188" i="12"/>
  <c r="AB224" i="12"/>
  <c r="AB225" i="12"/>
  <c r="AB238" i="12"/>
  <c r="AB271" i="12"/>
  <c r="AB328" i="12"/>
  <c r="AB356" i="12"/>
  <c r="AB375" i="12"/>
  <c r="AB379" i="12"/>
  <c r="AB391" i="12"/>
  <c r="AB415" i="12"/>
  <c r="AB419" i="12"/>
  <c r="AB462" i="12"/>
  <c r="AB486" i="12"/>
  <c r="AB490" i="12"/>
  <c r="AB502" i="12"/>
  <c r="AB506" i="12"/>
  <c r="AB530" i="12"/>
  <c r="AB546" i="12"/>
  <c r="AB578" i="12"/>
  <c r="AB629" i="12"/>
  <c r="AB633" i="12"/>
  <c r="AB637" i="12"/>
  <c r="AB657" i="12"/>
  <c r="AB661" i="12"/>
  <c r="AB665" i="12"/>
  <c r="AB669" i="12"/>
  <c r="AB112" i="12"/>
  <c r="AB182" i="12"/>
  <c r="AB198" i="12"/>
  <c r="AB216" i="12"/>
  <c r="AB305" i="12"/>
  <c r="AB320" i="12"/>
  <c r="AB15" i="12"/>
  <c r="AB21" i="12"/>
  <c r="AB87" i="12"/>
  <c r="AB129" i="12"/>
  <c r="AB203" i="12"/>
  <c r="AB236" i="12"/>
  <c r="AB292" i="12"/>
  <c r="AB352" i="12"/>
  <c r="AB48" i="12"/>
  <c r="AB70" i="12"/>
  <c r="AB27" i="12"/>
  <c r="AB11" i="12"/>
  <c r="AB88" i="12"/>
  <c r="AB184" i="12"/>
  <c r="AB237" i="12"/>
  <c r="AB239" i="12"/>
  <c r="AB277" i="12"/>
  <c r="AB278" i="12"/>
  <c r="AB22" i="12"/>
  <c r="AB71" i="12"/>
  <c r="AB77" i="12"/>
  <c r="AB107" i="12"/>
  <c r="AB51" i="12"/>
  <c r="AB61" i="12"/>
  <c r="AB52" i="12"/>
  <c r="AB82" i="12"/>
  <c r="AB94" i="12"/>
  <c r="AB131" i="12"/>
  <c r="AB158" i="12"/>
  <c r="AB169" i="12"/>
  <c r="AB186" i="12"/>
  <c r="AB187" i="12"/>
  <c r="AB194" i="12"/>
  <c r="AB195" i="12"/>
  <c r="AB200" i="12"/>
  <c r="AB205" i="12"/>
  <c r="AB317" i="12"/>
  <c r="P7" i="12"/>
  <c r="AB7" i="12"/>
  <c r="AB18" i="12"/>
  <c r="AB31" i="12"/>
  <c r="AB40" i="12"/>
  <c r="AB54" i="12"/>
  <c r="AB68" i="12"/>
  <c r="AB75" i="12"/>
  <c r="AB84" i="12"/>
  <c r="AB135" i="12"/>
  <c r="AB153" i="12"/>
  <c r="AB172" i="12"/>
  <c r="AB196" i="12"/>
  <c r="AB201" i="12"/>
  <c r="AB249" i="12"/>
  <c r="AB250" i="12"/>
  <c r="AB253" i="12"/>
  <c r="AB295" i="12"/>
  <c r="AB325" i="12"/>
  <c r="AB336" i="12"/>
  <c r="AB41" i="12"/>
  <c r="AB105" i="12"/>
  <c r="AB116" i="12"/>
  <c r="AB134" i="12"/>
  <c r="AB136" i="12"/>
  <c r="AB179" i="12"/>
  <c r="AB180" i="12"/>
  <c r="AB208" i="12"/>
  <c r="AB209" i="12"/>
  <c r="AB211" i="12"/>
  <c r="AB222" i="12"/>
  <c r="AB223" i="12"/>
  <c r="AB251" i="12"/>
  <c r="AB256" i="12"/>
  <c r="AB272" i="12"/>
  <c r="AB297" i="12"/>
  <c r="AB308" i="12"/>
  <c r="AB313" i="12"/>
  <c r="AB355" i="12"/>
  <c r="AB372" i="12"/>
  <c r="AB389" i="12"/>
  <c r="AB560" i="12"/>
  <c r="AB610" i="12"/>
  <c r="AB333" i="12"/>
  <c r="AB369" i="12"/>
  <c r="AB396" i="12"/>
  <c r="AB403" i="12"/>
  <c r="AB414" i="12"/>
  <c r="AB418" i="12"/>
  <c r="AB461" i="12"/>
  <c r="AB468" i="12"/>
  <c r="AB476" i="12"/>
  <c r="AB507" i="12"/>
  <c r="AB510" i="12"/>
  <c r="AB526" i="12"/>
  <c r="AB534" i="12"/>
  <c r="AB538" i="12"/>
  <c r="AB646" i="12"/>
  <c r="AB650" i="12"/>
  <c r="AB302" i="12"/>
  <c r="AB329" i="12"/>
  <c r="AB338" i="12"/>
  <c r="AB380" i="12"/>
  <c r="AB387" i="12"/>
  <c r="AB397" i="12"/>
  <c r="AB423" i="12"/>
  <c r="AB427" i="12"/>
  <c r="AB439" i="12"/>
  <c r="AB443" i="12"/>
  <c r="AB446" i="12"/>
  <c r="AB485" i="12"/>
  <c r="AB489" i="12"/>
  <c r="AB566" i="12"/>
  <c r="AB570" i="12"/>
  <c r="AB581" i="12"/>
  <c r="AB585" i="12"/>
  <c r="AB589" i="12"/>
  <c r="AB596" i="12"/>
  <c r="AB600" i="12"/>
  <c r="AB604" i="12"/>
  <c r="AB627" i="12"/>
  <c r="AB631" i="12"/>
  <c r="AB635" i="12"/>
  <c r="AB639" i="12"/>
  <c r="AB670" i="12"/>
  <c r="AB364" i="12"/>
  <c r="AB371" i="12"/>
  <c r="AB381" i="12"/>
  <c r="AB384" i="12"/>
  <c r="AB401" i="12"/>
  <c r="AB416" i="12"/>
  <c r="AB436" i="12"/>
  <c r="AB463" i="12"/>
  <c r="AB466" i="12"/>
  <c r="AB482" i="12"/>
  <c r="AB498" i="12"/>
  <c r="AB512" i="12"/>
  <c r="AB516" i="12"/>
  <c r="AB520" i="12"/>
  <c r="AB559" i="12"/>
  <c r="AB609" i="12"/>
  <c r="AB656" i="12"/>
  <c r="AB395" i="12"/>
  <c r="AB413" i="12"/>
  <c r="AB417" i="12"/>
  <c r="AB467" i="12"/>
  <c r="AB483" i="12"/>
  <c r="AB509" i="12"/>
  <c r="AB517" i="12"/>
  <c r="AB521" i="12"/>
  <c r="AB525" i="12"/>
  <c r="AB625" i="12"/>
  <c r="AB83" i="12"/>
  <c r="AB139" i="12"/>
  <c r="AB504" i="12"/>
  <c r="AB13" i="12"/>
  <c r="AB17" i="12"/>
  <c r="AB44" i="12"/>
  <c r="AB47" i="12"/>
  <c r="AB66" i="12"/>
  <c r="AB80" i="12"/>
  <c r="AB114" i="12"/>
  <c r="AB127" i="12"/>
  <c r="AB149" i="12"/>
  <c r="AB218" i="12"/>
  <c r="AB310" i="12"/>
  <c r="AB360" i="12"/>
  <c r="AB562" i="12"/>
  <c r="AB117" i="12"/>
  <c r="AB106" i="12"/>
  <c r="AB23" i="12"/>
  <c r="AB53" i="12"/>
  <c r="AB60" i="12"/>
  <c r="AB81" i="12"/>
  <c r="AB143" i="12"/>
  <c r="AB176" i="12"/>
  <c r="AB233" i="12"/>
  <c r="AB28" i="12"/>
  <c r="AB49" i="12"/>
  <c r="AB73" i="12"/>
  <c r="AB76" i="12"/>
  <c r="AB86" i="12"/>
  <c r="AB307" i="12"/>
  <c r="AB392" i="12"/>
  <c r="AB622" i="12"/>
  <c r="AB55" i="12"/>
  <c r="AB400" i="12"/>
  <c r="AB97" i="12"/>
  <c r="AB210" i="12"/>
  <c r="AB257" i="12"/>
  <c r="AB261" i="12"/>
  <c r="AB283" i="12"/>
  <c r="AB300" i="12"/>
  <c r="AB330" i="12"/>
  <c r="AB450" i="12"/>
  <c r="AB472" i="12"/>
  <c r="AB494" i="12"/>
  <c r="AB532" i="12"/>
  <c r="AB536" i="12"/>
  <c r="AB540" i="12"/>
  <c r="AB674" i="12"/>
  <c r="AB678" i="12"/>
  <c r="AB161" i="12"/>
  <c r="AB171" i="12"/>
  <c r="AB192" i="12"/>
  <c r="AB212" i="12"/>
  <c r="AB214" i="12"/>
  <c r="AB258" i="12"/>
  <c r="AB262" i="12"/>
  <c r="AB294" i="12"/>
  <c r="AB314" i="12"/>
  <c r="AB342" i="12"/>
  <c r="AB346" i="12"/>
  <c r="AB347" i="12"/>
  <c r="AB406" i="12"/>
  <c r="AB410" i="12"/>
  <c r="AB429" i="12"/>
  <c r="AB451" i="12"/>
  <c r="AB454" i="12"/>
  <c r="AB458" i="12"/>
  <c r="AB469" i="12"/>
  <c r="AB473" i="12"/>
  <c r="AB495" i="12"/>
  <c r="AB511" i="12"/>
  <c r="AB518" i="12"/>
  <c r="AB522" i="12"/>
  <c r="AB533" i="12"/>
  <c r="AB537" i="12"/>
  <c r="AB541" i="12"/>
  <c r="AB574" i="12"/>
  <c r="AB611" i="12"/>
  <c r="AB615" i="12"/>
  <c r="AB619" i="12"/>
  <c r="AB641" i="12"/>
  <c r="AB644" i="12"/>
  <c r="AB648" i="12"/>
  <c r="AB675" i="12"/>
  <c r="AB679" i="12"/>
  <c r="AB155" i="12"/>
  <c r="AB178" i="12"/>
  <c r="AB183" i="12"/>
  <c r="AB204" i="12"/>
  <c r="AB219" i="12"/>
  <c r="AB241" i="12"/>
  <c r="AB242" i="12"/>
  <c r="AB327" i="12"/>
  <c r="AB343" i="12"/>
  <c r="AB411" i="12"/>
  <c r="AB433" i="12"/>
  <c r="AB455" i="12"/>
  <c r="AB459" i="12"/>
  <c r="AB477" i="12"/>
  <c r="AB505" i="12"/>
  <c r="AB545" i="12"/>
  <c r="AB563" i="12"/>
  <c r="AB567" i="12"/>
  <c r="AB571" i="12"/>
  <c r="AB575" i="12"/>
  <c r="AB582" i="12"/>
  <c r="AB586" i="12"/>
  <c r="AB593" i="12"/>
  <c r="AB623" i="12"/>
  <c r="AB630" i="12"/>
  <c r="AB634" i="12"/>
  <c r="AB645" i="12"/>
  <c r="AB649" i="12"/>
  <c r="AB653" i="12"/>
  <c r="AB140" i="12"/>
  <c r="AB189" i="12"/>
  <c r="AB199" i="12"/>
  <c r="AB243" i="12"/>
  <c r="AB244" i="12"/>
  <c r="AB349" i="12"/>
  <c r="AB430" i="12"/>
  <c r="AB470" i="12"/>
  <c r="AB474" i="12"/>
  <c r="AB542" i="12"/>
  <c r="AB612" i="12"/>
  <c r="AB616" i="12"/>
  <c r="AB676" i="12"/>
  <c r="AB680" i="12"/>
  <c r="AB141" i="12"/>
  <c r="AB173" i="12"/>
  <c r="AB231" i="12"/>
  <c r="AB276" i="12"/>
  <c r="AB291" i="12"/>
  <c r="AB309" i="12"/>
  <c r="AB312" i="12"/>
  <c r="AB322" i="12"/>
  <c r="AB337" i="12"/>
  <c r="AB408" i="12"/>
  <c r="AB431" i="12"/>
  <c r="AB434" i="12"/>
  <c r="AB449" i="12"/>
  <c r="AB456" i="12"/>
  <c r="AB471" i="12"/>
  <c r="AB475" i="12"/>
  <c r="AB478" i="12"/>
  <c r="AB493" i="12"/>
  <c r="AB503" i="12"/>
  <c r="AB531" i="12"/>
  <c r="AB535" i="12"/>
  <c r="AB539" i="12"/>
  <c r="AB543" i="12"/>
  <c r="AB550" i="12"/>
  <c r="AB554" i="12"/>
  <c r="AB561" i="12"/>
  <c r="AB564" i="12"/>
  <c r="AB568" i="12"/>
  <c r="AB591" i="12"/>
  <c r="AB598" i="12"/>
  <c r="AB602" i="12"/>
  <c r="AB613" i="12"/>
  <c r="AB617" i="12"/>
  <c r="AB621" i="12"/>
  <c r="AB654" i="12"/>
  <c r="AB673" i="12"/>
  <c r="AB677" i="12"/>
  <c r="AB681" i="12"/>
  <c r="AB255" i="12"/>
  <c r="AB290" i="12"/>
  <c r="AB435" i="12"/>
  <c r="AB453" i="12"/>
  <c r="AB457" i="12"/>
  <c r="AB479" i="12"/>
  <c r="AB497" i="12"/>
  <c r="AB513" i="12"/>
  <c r="AB565" i="12"/>
  <c r="AB569" i="12"/>
  <c r="AB573" i="12"/>
  <c r="AB643" i="12"/>
  <c r="AB647" i="12"/>
  <c r="AB651" i="12"/>
  <c r="AB655" i="12"/>
  <c r="AB662" i="12"/>
  <c r="AB666" i="12"/>
  <c r="AB69" i="12"/>
  <c r="AB79" i="12"/>
  <c r="AB43" i="12"/>
  <c r="AB64" i="12"/>
  <c r="AB72" i="12"/>
  <c r="AB215" i="12"/>
  <c r="AB254" i="12"/>
  <c r="AB213" i="12"/>
  <c r="AB226" i="12"/>
  <c r="AB275" i="12"/>
  <c r="AB289" i="12"/>
  <c r="AB296" i="12"/>
  <c r="AB354" i="12"/>
  <c r="AB324" i="12"/>
  <c r="AB344" i="12"/>
  <c r="AB315" i="12"/>
  <c r="AB319" i="12"/>
  <c r="AB348" i="12"/>
  <c r="AB588" i="12"/>
  <c r="AB572" i="12"/>
  <c r="AB556" i="12"/>
  <c r="AB409" i="12"/>
  <c r="AB524" i="12"/>
  <c r="AB652" i="12"/>
  <c r="AB407" i="12"/>
  <c r="AB405" i="12"/>
  <c r="AB620" i="12"/>
  <c r="AC26" i="12" l="1"/>
  <c r="AC18" i="12"/>
  <c r="AC681" i="12"/>
  <c r="AC7" i="12"/>
  <c r="AC31" i="12"/>
  <c r="AC16" i="12"/>
  <c r="AC188" i="12"/>
  <c r="AC622" i="12"/>
  <c r="AC375" i="12"/>
  <c r="AC313" i="12"/>
  <c r="AC177" i="12"/>
  <c r="AC125" i="12"/>
  <c r="AC17" i="12"/>
  <c r="AC498" i="12"/>
  <c r="AC449" i="12"/>
  <c r="AC315" i="12"/>
  <c r="AC414" i="12"/>
  <c r="AC135" i="12"/>
  <c r="AC276" i="12"/>
  <c r="AC558" i="12"/>
  <c r="AC431" i="12"/>
  <c r="AC391" i="12"/>
  <c r="AC338" i="12"/>
  <c r="AC183" i="12"/>
  <c r="AC196" i="12"/>
  <c r="AC53" i="12"/>
  <c r="AC321" i="12"/>
  <c r="AC594" i="12"/>
  <c r="AC291" i="12"/>
  <c r="AC254" i="12"/>
  <c r="AC178" i="12"/>
  <c r="AC129" i="12"/>
  <c r="AC669" i="12"/>
  <c r="AC515" i="12"/>
  <c r="AC416" i="12"/>
  <c r="AC459" i="12"/>
  <c r="AC370" i="12"/>
  <c r="AC470" i="12"/>
  <c r="AC640" i="12"/>
  <c r="AC359" i="12"/>
  <c r="AC292" i="12"/>
  <c r="AC195" i="12"/>
  <c r="AC96" i="12"/>
  <c r="AC564" i="12"/>
  <c r="AC541" i="12"/>
  <c r="AC648" i="12"/>
  <c r="AC520" i="12"/>
  <c r="AC602" i="12"/>
  <c r="AC643" i="12"/>
  <c r="AC480" i="12"/>
  <c r="AC553" i="12"/>
  <c r="AC386" i="12"/>
  <c r="AC310" i="12"/>
  <c r="AC495" i="12"/>
  <c r="AC419" i="12"/>
  <c r="AC294" i="12"/>
  <c r="AC150" i="12"/>
  <c r="AC184" i="12"/>
  <c r="AC74" i="12"/>
  <c r="AC628" i="12"/>
  <c r="AC605" i="12"/>
  <c r="AC584" i="12"/>
  <c r="AC666" i="12"/>
  <c r="AC538" i="12"/>
  <c r="AC579" i="12"/>
  <c r="AC642" i="12"/>
  <c r="AC434" i="12"/>
  <c r="AC402" i="12"/>
  <c r="AC351" i="12"/>
  <c r="AC406" i="12"/>
  <c r="AC483" i="12"/>
  <c r="AC345" i="12"/>
  <c r="AC191" i="12"/>
  <c r="AC89" i="12"/>
  <c r="AC131" i="12"/>
  <c r="AC19" i="12"/>
  <c r="AC33" i="12"/>
  <c r="AC24" i="12"/>
  <c r="AC36" i="12"/>
  <c r="AC23" i="12"/>
  <c r="AC60" i="12"/>
  <c r="AC134" i="12"/>
  <c r="AC76" i="12"/>
  <c r="AC290" i="12"/>
  <c r="AC49" i="12"/>
  <c r="AC204" i="12"/>
  <c r="AC142" i="12"/>
  <c r="AC105" i="12"/>
  <c r="AC93" i="12"/>
  <c r="AC187" i="12"/>
  <c r="AC199" i="12"/>
  <c r="AC138" i="12"/>
  <c r="AC221" i="12"/>
  <c r="AC186" i="12"/>
  <c r="AC205" i="12"/>
  <c r="AC194" i="12"/>
  <c r="AC153" i="12"/>
  <c r="AC269" i="12"/>
  <c r="AC421" i="12"/>
  <c r="AC298" i="12"/>
  <c r="AC453" i="12"/>
  <c r="AC316" i="12"/>
  <c r="AC300" i="12"/>
  <c r="AC355" i="12"/>
  <c r="AC462" i="12"/>
  <c r="AC312" i="12"/>
  <c r="AC361" i="12"/>
  <c r="AC377" i="12"/>
  <c r="AC393" i="12"/>
  <c r="AC428" i="12"/>
  <c r="AC492" i="12"/>
  <c r="AC663" i="12"/>
  <c r="AC458" i="12"/>
  <c r="AC601" i="12"/>
  <c r="AC337" i="12"/>
  <c r="AC440" i="12"/>
  <c r="AC502" i="12"/>
  <c r="AC413" i="12"/>
  <c r="AC477" i="12"/>
  <c r="AC314" i="12"/>
  <c r="AC356" i="12"/>
  <c r="AC372" i="12"/>
  <c r="AC388" i="12"/>
  <c r="AC404" i="12"/>
  <c r="AC468" i="12"/>
  <c r="AC576" i="12"/>
  <c r="AC441" i="12"/>
  <c r="AC530" i="12"/>
  <c r="AC326" i="12"/>
  <c r="AC423" i="12"/>
  <c r="AC487" i="12"/>
  <c r="AC649" i="12"/>
  <c r="AC565" i="12"/>
  <c r="AC629" i="12"/>
  <c r="AC524" i="12"/>
  <c r="AC588" i="12"/>
  <c r="AC652" i="12"/>
  <c r="AC545" i="12"/>
  <c r="AC609" i="12"/>
  <c r="AC673" i="12"/>
  <c r="AC527" i="12"/>
  <c r="AC591" i="12"/>
  <c r="AC655" i="12"/>
  <c r="AC550" i="12"/>
  <c r="AC614" i="12"/>
  <c r="AC679" i="12"/>
  <c r="AC571" i="12"/>
  <c r="AC635" i="12"/>
  <c r="AC8" i="12"/>
  <c r="AC21" i="12"/>
  <c r="AC37" i="12"/>
  <c r="AC28" i="12"/>
  <c r="AC40" i="12"/>
  <c r="AC27" i="12"/>
  <c r="AC9" i="12"/>
  <c r="AC220" i="12"/>
  <c r="AC82" i="12"/>
  <c r="AC297" i="12"/>
  <c r="AC51" i="12"/>
  <c r="AC87" i="12"/>
  <c r="AC224" i="12"/>
  <c r="AC107" i="12"/>
  <c r="AC97" i="12"/>
  <c r="AC190" i="12"/>
  <c r="AC210" i="12"/>
  <c r="AC143" i="12"/>
  <c r="AC223" i="12"/>
  <c r="AC189" i="12"/>
  <c r="AC228" i="12"/>
  <c r="AC197" i="12"/>
  <c r="AC156" i="12"/>
  <c r="AC275" i="12"/>
  <c r="AC494" i="12"/>
  <c r="AC446" i="12"/>
  <c r="AC551" i="12"/>
  <c r="AC320" i="12"/>
  <c r="AC302" i="12"/>
  <c r="AC437" i="12"/>
  <c r="AC626" i="12"/>
  <c r="AC331" i="12"/>
  <c r="AC363" i="12"/>
  <c r="AC379" i="12"/>
  <c r="AC395" i="12"/>
  <c r="AC435" i="12"/>
  <c r="AC499" i="12"/>
  <c r="AC680" i="12"/>
  <c r="AC465" i="12"/>
  <c r="AC624" i="12"/>
  <c r="AC344" i="12"/>
  <c r="AC447" i="12"/>
  <c r="AC510" i="12"/>
  <c r="AC422" i="12"/>
  <c r="AC486" i="12"/>
  <c r="AC318" i="12"/>
  <c r="AC358" i="12"/>
  <c r="AC374" i="12"/>
  <c r="AC390" i="12"/>
  <c r="AC411" i="12"/>
  <c r="AC475" i="12"/>
  <c r="AC599" i="12"/>
  <c r="AC450" i="12"/>
  <c r="AC537" i="12"/>
  <c r="AC332" i="12"/>
  <c r="AC432" i="12"/>
  <c r="AC496" i="12"/>
  <c r="AC672" i="12"/>
  <c r="AC574" i="12"/>
  <c r="AC638" i="12"/>
  <c r="AC531" i="12"/>
  <c r="AC595" i="12"/>
  <c r="AC659" i="12"/>
  <c r="AC554" i="12"/>
  <c r="AC618" i="12"/>
  <c r="AC501" i="12"/>
  <c r="AC536" i="12"/>
  <c r="AC600" i="12"/>
  <c r="AC664" i="12"/>
  <c r="AC557" i="12"/>
  <c r="AC621" i="12"/>
  <c r="AC516" i="12"/>
  <c r="AC580" i="12"/>
  <c r="AC644" i="12"/>
  <c r="AC34" i="12"/>
  <c r="AC25" i="12"/>
  <c r="AC41" i="12"/>
  <c r="AC52" i="12"/>
  <c r="AC46" i="12"/>
  <c r="AC43" i="12"/>
  <c r="AC35" i="12"/>
  <c r="AC236" i="12"/>
  <c r="AC88" i="12"/>
  <c r="AC71" i="12"/>
  <c r="AC55" i="12"/>
  <c r="AC104" i="12"/>
  <c r="AC72" i="12"/>
  <c r="AC124" i="12"/>
  <c r="AC113" i="12"/>
  <c r="AC193" i="12"/>
  <c r="AC212" i="12"/>
  <c r="AC149" i="12"/>
  <c r="AC231" i="12"/>
  <c r="AC192" i="12"/>
  <c r="AC243" i="12"/>
  <c r="AC207" i="12"/>
  <c r="AC160" i="12"/>
  <c r="AC528" i="12"/>
  <c r="AC277" i="12"/>
  <c r="AC246" i="12"/>
  <c r="AC328" i="12"/>
  <c r="AC305" i="12"/>
  <c r="AC633" i="12"/>
  <c r="AC242" i="12"/>
  <c r="AC469" i="12"/>
  <c r="AC365" i="12"/>
  <c r="AC381" i="12"/>
  <c r="AC397" i="12"/>
  <c r="AC444" i="12"/>
  <c r="AC504" i="12"/>
  <c r="AC410" i="12"/>
  <c r="AC474" i="12"/>
  <c r="AC647" i="12"/>
  <c r="AC348" i="12"/>
  <c r="AC456" i="12"/>
  <c r="AC578" i="12"/>
  <c r="AC429" i="12"/>
  <c r="AC493" i="12"/>
  <c r="AC322" i="12"/>
  <c r="AC360" i="12"/>
  <c r="AC376" i="12"/>
  <c r="AC392" i="12"/>
  <c r="AC420" i="12"/>
  <c r="AC484" i="12"/>
  <c r="AC329" i="12"/>
  <c r="AC457" i="12"/>
  <c r="AC560" i="12"/>
  <c r="AC339" i="12"/>
  <c r="AC439" i="12"/>
  <c r="AC506" i="12"/>
  <c r="AC517" i="12"/>
  <c r="AC581" i="12"/>
  <c r="AC645" i="12"/>
  <c r="AC540" i="12"/>
  <c r="AC604" i="12"/>
  <c r="AC668" i="12"/>
  <c r="AC561" i="12"/>
  <c r="AC625" i="12"/>
  <c r="AC503" i="12"/>
  <c r="AC543" i="12"/>
  <c r="AC607" i="12"/>
  <c r="AC671" i="12"/>
  <c r="AC566" i="12"/>
  <c r="AC630" i="12"/>
  <c r="AC523" i="12"/>
  <c r="AC587" i="12"/>
  <c r="AC651" i="12"/>
  <c r="AC38" i="12"/>
  <c r="AC29" i="12"/>
  <c r="AC44" i="12"/>
  <c r="AC54" i="12"/>
  <c r="AC56" i="12"/>
  <c r="AC48" i="12"/>
  <c r="AC39" i="12"/>
  <c r="AC240" i="12"/>
  <c r="AC91" i="12"/>
  <c r="AC79" i="12"/>
  <c r="AC62" i="12"/>
  <c r="AC65" i="12"/>
  <c r="AC77" i="12"/>
  <c r="AC169" i="12"/>
  <c r="AC117" i="12"/>
  <c r="AC206" i="12"/>
  <c r="AC238" i="12"/>
  <c r="AC152" i="12"/>
  <c r="AC234" i="12"/>
  <c r="AC198" i="12"/>
  <c r="AC251" i="12"/>
  <c r="AC209" i="12"/>
  <c r="AC176" i="12"/>
  <c r="AC289" i="12"/>
  <c r="AC211" i="12"/>
  <c r="AC295" i="12"/>
  <c r="AC253" i="12"/>
  <c r="AC478" i="12"/>
  <c r="AC335" i="12"/>
  <c r="AC245" i="12"/>
  <c r="AC250" i="12"/>
  <c r="AC656" i="12"/>
  <c r="AC367" i="12"/>
  <c r="AC383" i="12"/>
  <c r="AC399" i="12"/>
  <c r="AC451" i="12"/>
  <c r="AC512" i="12"/>
  <c r="AC417" i="12"/>
  <c r="AC481" i="12"/>
  <c r="AC677" i="12"/>
  <c r="AC354" i="12"/>
  <c r="AC463" i="12"/>
  <c r="AC585" i="12"/>
  <c r="AC438" i="12"/>
  <c r="AC562" i="12"/>
  <c r="AC333" i="12"/>
  <c r="AC362" i="12"/>
  <c r="AC378" i="12"/>
  <c r="AC394" i="12"/>
  <c r="AC427" i="12"/>
  <c r="AC491" i="12"/>
  <c r="AC353" i="12"/>
  <c r="AC466" i="12"/>
  <c r="AC583" i="12"/>
  <c r="AC342" i="12"/>
  <c r="AC448" i="12"/>
  <c r="AC514" i="12"/>
  <c r="AC526" i="12"/>
  <c r="AC590" i="12"/>
  <c r="AC654" i="12"/>
  <c r="AC547" i="12"/>
  <c r="AC611" i="12"/>
  <c r="AC678" i="12"/>
  <c r="AC570" i="12"/>
  <c r="AC634" i="12"/>
  <c r="AC505" i="12"/>
  <c r="AC552" i="12"/>
  <c r="AC616" i="12"/>
  <c r="AC676" i="12"/>
  <c r="AC573" i="12"/>
  <c r="AC637" i="12"/>
  <c r="AC532" i="12"/>
  <c r="AC596" i="12"/>
  <c r="AC660" i="12"/>
  <c r="AC42" i="12"/>
  <c r="AC69" i="12"/>
  <c r="AC83" i="12"/>
  <c r="AC61" i="12"/>
  <c r="AC80" i="12"/>
  <c r="AC64" i="12"/>
  <c r="AC94" i="12"/>
  <c r="AC241" i="12"/>
  <c r="AC226" i="12"/>
  <c r="AC106" i="12"/>
  <c r="AC66" i="12"/>
  <c r="AC70" i="12"/>
  <c r="AC86" i="12"/>
  <c r="AC222" i="12"/>
  <c r="AC127" i="12"/>
  <c r="AC208" i="12"/>
  <c r="AC255" i="12"/>
  <c r="AC155" i="12"/>
  <c r="AC239" i="12"/>
  <c r="AC225" i="12"/>
  <c r="AC182" i="12"/>
  <c r="AC237" i="12"/>
  <c r="AC179" i="12"/>
  <c r="AC296" i="12"/>
  <c r="AC244" i="12"/>
  <c r="AC303" i="12"/>
  <c r="AC268" i="12"/>
  <c r="AC258" i="12"/>
  <c r="AC405" i="12"/>
  <c r="AC267" i="12"/>
  <c r="AC257" i="12"/>
  <c r="AC350" i="12"/>
  <c r="AC369" i="12"/>
  <c r="AC385" i="12"/>
  <c r="AC401" i="12"/>
  <c r="AC460" i="12"/>
  <c r="AC535" i="12"/>
  <c r="AC426" i="12"/>
  <c r="AC490" i="12"/>
  <c r="AC319" i="12"/>
  <c r="AC408" i="12"/>
  <c r="AC472" i="12"/>
  <c r="AC608" i="12"/>
  <c r="AC445" i="12"/>
  <c r="AC569" i="12"/>
  <c r="AC336" i="12"/>
  <c r="AC364" i="12"/>
  <c r="AC380" i="12"/>
  <c r="AC396" i="12"/>
  <c r="AC436" i="12"/>
  <c r="AC500" i="12"/>
  <c r="AC409" i="12"/>
  <c r="AC473" i="12"/>
  <c r="AC658" i="12"/>
  <c r="AC346" i="12"/>
  <c r="AC455" i="12"/>
  <c r="AC521" i="12"/>
  <c r="AC533" i="12"/>
  <c r="AC597" i="12"/>
  <c r="AC661" i="12"/>
  <c r="AC556" i="12"/>
  <c r="AC620" i="12"/>
  <c r="AC513" i="12"/>
  <c r="AC577" i="12"/>
  <c r="AC641" i="12"/>
  <c r="AC507" i="12"/>
  <c r="AC559" i="12"/>
  <c r="AC623" i="12"/>
  <c r="AC518" i="12"/>
  <c r="AC582" i="12"/>
  <c r="AC646" i="12"/>
  <c r="AC539" i="12"/>
  <c r="AC603" i="12"/>
  <c r="AC667" i="12"/>
  <c r="AC45" i="12"/>
  <c r="AC11" i="12"/>
  <c r="AC12" i="12"/>
  <c r="AC84" i="12"/>
  <c r="AC22" i="12"/>
  <c r="AC112" i="12"/>
  <c r="AC63" i="12"/>
  <c r="AC248" i="12"/>
  <c r="AC114" i="12"/>
  <c r="AC73" i="12"/>
  <c r="AC75" i="12"/>
  <c r="AC92" i="12"/>
  <c r="AC81" i="12"/>
  <c r="AC141" i="12"/>
  <c r="AC260" i="12"/>
  <c r="AC256" i="12"/>
  <c r="AC158" i="12"/>
  <c r="AC140" i="12"/>
  <c r="AC309" i="12"/>
  <c r="AC185" i="12"/>
  <c r="AC136" i="12"/>
  <c r="AC233" i="12"/>
  <c r="AC308" i="12"/>
  <c r="AC266" i="12"/>
  <c r="AC307" i="12"/>
  <c r="AC272" i="12"/>
  <c r="AC262" i="12"/>
  <c r="AC430" i="12"/>
  <c r="AC271" i="12"/>
  <c r="AC261" i="12"/>
  <c r="AC352" i="12"/>
  <c r="AC371" i="12"/>
  <c r="AC387" i="12"/>
  <c r="AC403" i="12"/>
  <c r="AC467" i="12"/>
  <c r="AC610" i="12"/>
  <c r="AC433" i="12"/>
  <c r="AC497" i="12"/>
  <c r="AC324" i="12"/>
  <c r="AC415" i="12"/>
  <c r="AC479" i="12"/>
  <c r="AC631" i="12"/>
  <c r="AC454" i="12"/>
  <c r="AC592" i="12"/>
  <c r="AC343" i="12"/>
  <c r="AC366" i="12"/>
  <c r="AC382" i="12"/>
  <c r="AC398" i="12"/>
  <c r="AC443" i="12"/>
  <c r="AC508" i="12"/>
  <c r="AC418" i="12"/>
  <c r="AC482" i="12"/>
  <c r="AC665" i="12"/>
  <c r="AC349" i="12"/>
  <c r="AC464" i="12"/>
  <c r="AC544" i="12"/>
  <c r="AC542" i="12"/>
  <c r="AC606" i="12"/>
  <c r="AC670" i="12"/>
  <c r="AC563" i="12"/>
  <c r="AC627" i="12"/>
  <c r="AC522" i="12"/>
  <c r="AC586" i="12"/>
  <c r="AC650" i="12"/>
  <c r="AC509" i="12"/>
  <c r="AC568" i="12"/>
  <c r="AC632" i="12"/>
  <c r="AC525" i="12"/>
  <c r="AC589" i="12"/>
  <c r="AC653" i="12"/>
  <c r="AC548" i="12"/>
  <c r="AC612" i="12"/>
  <c r="AC674" i="12"/>
  <c r="AC47" i="12"/>
  <c r="AC15" i="12"/>
  <c r="AC14" i="12"/>
  <c r="AC10" i="12"/>
  <c r="AC13" i="12"/>
  <c r="AC30" i="12"/>
  <c r="AC115" i="12"/>
  <c r="AC68" i="12"/>
  <c r="AC249" i="12"/>
  <c r="AC126" i="12"/>
  <c r="AC90" i="12"/>
  <c r="AC116" i="12"/>
  <c r="AC95" i="12"/>
  <c r="AC85" i="12"/>
  <c r="AC181" i="12"/>
  <c r="AC171" i="12"/>
  <c r="AC133" i="12"/>
  <c r="AC161" i="12"/>
  <c r="AC180" i="12"/>
  <c r="AC170" i="12"/>
  <c r="AC139" i="12"/>
  <c r="AC247" i="12"/>
  <c r="AC325" i="12"/>
  <c r="AC284" i="12"/>
  <c r="AC311" i="12"/>
  <c r="AC288" i="12"/>
  <c r="AC283" i="12"/>
  <c r="AC485" i="12"/>
  <c r="AC299" i="12"/>
  <c r="AC278" i="12"/>
  <c r="AC357" i="12"/>
  <c r="AC373" i="12"/>
  <c r="AC389" i="12"/>
  <c r="AC412" i="12"/>
  <c r="AC476" i="12"/>
  <c r="AC617" i="12"/>
  <c r="AC442" i="12"/>
  <c r="AC519" i="12"/>
  <c r="AC330" i="12"/>
  <c r="AC424" i="12"/>
  <c r="AC488" i="12"/>
  <c r="AC327" i="12"/>
  <c r="AC461" i="12"/>
  <c r="AC615" i="12"/>
  <c r="AC347" i="12"/>
  <c r="AC368" i="12"/>
  <c r="AC384" i="12"/>
  <c r="AC400" i="12"/>
  <c r="AC452" i="12"/>
  <c r="AC546" i="12"/>
  <c r="AC425" i="12"/>
  <c r="AC489" i="12"/>
  <c r="AC317" i="12"/>
  <c r="AC407" i="12"/>
  <c r="AC471" i="12"/>
  <c r="AC567" i="12"/>
  <c r="AC549" i="12"/>
  <c r="AC613" i="12"/>
  <c r="AC675" i="12"/>
  <c r="AC572" i="12"/>
  <c r="AC636" i="12"/>
  <c r="AC529" i="12"/>
  <c r="AC593" i="12"/>
  <c r="AC657" i="12"/>
  <c r="AC511" i="12"/>
  <c r="AC575" i="12"/>
  <c r="AC639" i="12"/>
  <c r="AC534" i="12"/>
  <c r="AC598" i="12"/>
  <c r="AC662" i="12"/>
  <c r="AC555" i="12"/>
  <c r="AC619" i="12"/>
  <c r="B105" i="9" l="1"/>
  <c r="H78" i="11"/>
  <c r="G78" i="11"/>
  <c r="E78" i="11"/>
  <c r="H77" i="11"/>
  <c r="G77" i="11"/>
  <c r="E77" i="11"/>
  <c r="H76" i="11"/>
  <c r="G76" i="11"/>
  <c r="E76" i="11"/>
  <c r="H75" i="11"/>
  <c r="G75" i="11"/>
  <c r="E75" i="11"/>
  <c r="H74" i="11"/>
  <c r="G74" i="11"/>
  <c r="E74" i="11"/>
  <c r="H73" i="11"/>
  <c r="G73" i="11"/>
  <c r="E73" i="11"/>
  <c r="H72" i="11"/>
  <c r="G72" i="11"/>
  <c r="E72" i="11"/>
  <c r="H70" i="11"/>
  <c r="G70" i="11"/>
  <c r="E70" i="11"/>
  <c r="H69" i="11"/>
  <c r="G69" i="11"/>
  <c r="E69" i="11"/>
  <c r="H68" i="11"/>
  <c r="G68" i="11"/>
  <c r="E68" i="11"/>
  <c r="H67" i="11"/>
  <c r="G67" i="11"/>
  <c r="E67" i="11"/>
  <c r="H66" i="11"/>
  <c r="G66" i="11"/>
  <c r="E66" i="11"/>
  <c r="H65" i="11"/>
  <c r="G65" i="11"/>
  <c r="E65" i="11"/>
  <c r="H64" i="11"/>
  <c r="G64" i="11"/>
  <c r="E64" i="11"/>
  <c r="H63" i="11"/>
  <c r="G63" i="11"/>
  <c r="E63" i="11"/>
  <c r="H62" i="11"/>
  <c r="G62" i="11"/>
  <c r="E62" i="11"/>
  <c r="H61" i="11"/>
  <c r="G61" i="11"/>
  <c r="E61" i="11"/>
  <c r="H60" i="11"/>
  <c r="G60" i="11"/>
  <c r="E60" i="11"/>
  <c r="H59" i="11"/>
  <c r="G59" i="11"/>
  <c r="E59" i="11"/>
  <c r="H58" i="11"/>
  <c r="G58" i="11"/>
  <c r="E58" i="11"/>
  <c r="H57" i="11"/>
  <c r="G57" i="11"/>
  <c r="E57" i="11"/>
  <c r="H56" i="11"/>
  <c r="G56" i="11"/>
  <c r="E56" i="11"/>
  <c r="H55" i="11"/>
  <c r="G55" i="11"/>
  <c r="E55" i="11"/>
  <c r="H54" i="11"/>
  <c r="G54" i="11"/>
  <c r="E54" i="11"/>
  <c r="H53" i="11"/>
  <c r="G53" i="11"/>
  <c r="E53" i="11"/>
  <c r="H52" i="11"/>
  <c r="G52" i="11"/>
  <c r="E52" i="11"/>
  <c r="H51" i="11"/>
  <c r="G51" i="11"/>
  <c r="E51" i="11"/>
  <c r="H50" i="11"/>
  <c r="G50" i="11"/>
  <c r="E50" i="11"/>
  <c r="H49" i="11"/>
  <c r="G49" i="11"/>
  <c r="E49" i="11"/>
  <c r="H48" i="11"/>
  <c r="G48" i="11"/>
  <c r="E48" i="11"/>
  <c r="H47" i="11"/>
  <c r="G47" i="11"/>
  <c r="E47" i="11"/>
  <c r="H46" i="11"/>
  <c r="G46" i="11"/>
  <c r="E46" i="11"/>
  <c r="H45" i="11"/>
  <c r="G45" i="11"/>
  <c r="E45" i="11"/>
  <c r="H44" i="11"/>
  <c r="G44" i="11"/>
  <c r="E44" i="11"/>
  <c r="H43" i="11"/>
  <c r="G43" i="11"/>
  <c r="E43" i="11"/>
  <c r="H42" i="11"/>
  <c r="G42" i="11"/>
  <c r="E42" i="11"/>
  <c r="H41" i="11"/>
  <c r="G41" i="11"/>
  <c r="E41" i="11"/>
  <c r="H40" i="11"/>
  <c r="G40" i="11"/>
  <c r="E40" i="11"/>
  <c r="H39" i="11"/>
  <c r="G39" i="11"/>
  <c r="E39" i="11"/>
  <c r="H34" i="11"/>
  <c r="G34" i="11"/>
  <c r="E34" i="11"/>
  <c r="H33" i="11"/>
  <c r="G33" i="11"/>
  <c r="E33" i="11"/>
  <c r="H32" i="11"/>
  <c r="G32" i="11"/>
  <c r="E32" i="11"/>
  <c r="H30" i="11"/>
  <c r="G30" i="11"/>
  <c r="E30" i="11"/>
  <c r="H29" i="11"/>
  <c r="G29" i="11"/>
  <c r="E29" i="11"/>
  <c r="H28" i="11"/>
  <c r="G28" i="11"/>
  <c r="E28" i="11"/>
  <c r="H27" i="11"/>
  <c r="G27" i="11"/>
  <c r="E27" i="11"/>
  <c r="H26" i="11"/>
  <c r="G26" i="11"/>
  <c r="E26" i="11"/>
  <c r="H25" i="11"/>
  <c r="G25" i="11"/>
  <c r="E25" i="11"/>
  <c r="H24" i="11"/>
  <c r="G24" i="11"/>
  <c r="E24" i="11"/>
  <c r="H23" i="11"/>
  <c r="G23" i="11"/>
  <c r="E23" i="11"/>
  <c r="H22" i="11"/>
  <c r="G22" i="11"/>
  <c r="E22" i="11"/>
  <c r="H21" i="11"/>
  <c r="G21" i="11"/>
  <c r="E21" i="11"/>
  <c r="H20" i="11"/>
  <c r="G20" i="11"/>
  <c r="E20" i="11"/>
  <c r="H19" i="11"/>
  <c r="G19" i="11"/>
  <c r="E19" i="11"/>
  <c r="H18" i="11"/>
  <c r="G18" i="11"/>
  <c r="E18" i="11"/>
  <c r="H17" i="11"/>
  <c r="G17" i="11"/>
  <c r="E17" i="11"/>
  <c r="H15" i="11"/>
  <c r="G15" i="11"/>
  <c r="E15" i="11"/>
  <c r="H14" i="11"/>
  <c r="G14" i="11"/>
  <c r="E14" i="11"/>
  <c r="H13" i="11"/>
  <c r="G13" i="11"/>
  <c r="E13" i="11"/>
  <c r="H12" i="11"/>
  <c r="G12" i="11"/>
  <c r="E12" i="11"/>
  <c r="H11" i="11"/>
  <c r="G11" i="11"/>
  <c r="E11" i="11"/>
  <c r="H10" i="11"/>
  <c r="G10" i="11"/>
  <c r="E10" i="11"/>
  <c r="H9" i="11"/>
  <c r="G9" i="11"/>
  <c r="E9" i="11"/>
  <c r="H8" i="11"/>
  <c r="G8" i="11"/>
  <c r="E8" i="11"/>
  <c r="H7" i="11"/>
  <c r="G7" i="11"/>
  <c r="E7" i="11"/>
  <c r="H6" i="11"/>
  <c r="G6" i="11"/>
  <c r="E6" i="11"/>
  <c r="I349" i="6"/>
  <c r="M349" i="6" s="1"/>
  <c r="N349" i="6" s="1"/>
  <c r="I351" i="6"/>
  <c r="M351" i="6" s="1"/>
  <c r="N351" i="6" s="1"/>
  <c r="O351" i="6" s="1"/>
  <c r="L351" i="6" s="1"/>
  <c r="I350" i="6"/>
  <c r="M350" i="6" s="1"/>
  <c r="N350" i="6" s="1"/>
  <c r="I348" i="6"/>
  <c r="M348" i="6" s="1"/>
  <c r="N348" i="6" s="1"/>
  <c r="I347" i="6"/>
  <c r="M347" i="6" s="1"/>
  <c r="N347" i="6" s="1"/>
  <c r="I346" i="6"/>
  <c r="M346" i="6" s="1"/>
  <c r="N346" i="6" s="1"/>
  <c r="I345" i="6"/>
  <c r="M345" i="6" s="1"/>
  <c r="N345" i="6" s="1"/>
  <c r="I344" i="6"/>
  <c r="M344" i="6" s="1"/>
  <c r="N344" i="6" s="1"/>
  <c r="I343" i="6"/>
  <c r="M343" i="6" s="1"/>
  <c r="N343" i="6" s="1"/>
  <c r="I342" i="6"/>
  <c r="M342" i="6" s="1"/>
  <c r="N342" i="6" s="1"/>
  <c r="I341" i="6"/>
  <c r="M341" i="6" s="1"/>
  <c r="N341" i="6" s="1"/>
  <c r="I340" i="6"/>
  <c r="M340" i="6" s="1"/>
  <c r="N340" i="6" s="1"/>
  <c r="I339" i="6"/>
  <c r="M339" i="6" s="1"/>
  <c r="N339" i="6" s="1"/>
  <c r="B104" i="9"/>
  <c r="B103" i="9"/>
  <c r="B102" i="9"/>
  <c r="B101" i="9"/>
  <c r="T5" i="12" s="1"/>
  <c r="B100" i="9"/>
  <c r="B99" i="9"/>
  <c r="B98" i="9"/>
  <c r="B97" i="9"/>
  <c r="B96" i="9"/>
  <c r="B95" i="9"/>
  <c r="B94" i="9"/>
  <c r="B93" i="9"/>
  <c r="B92" i="9"/>
  <c r="B91" i="9"/>
  <c r="B90" i="9"/>
  <c r="B89" i="9"/>
  <c r="B88" i="9"/>
  <c r="V5" i="12" s="1"/>
  <c r="B87" i="9"/>
  <c r="B86" i="9"/>
  <c r="B85" i="9"/>
  <c r="H5" i="6" s="1"/>
  <c r="B84" i="9"/>
  <c r="B83" i="9"/>
  <c r="B82" i="9"/>
  <c r="B81" i="9"/>
  <c r="H5" i="23" s="1"/>
  <c r="B80" i="9"/>
  <c r="B79" i="9"/>
  <c r="D2" i="23" s="1"/>
  <c r="B78" i="9"/>
  <c r="B77" i="9"/>
  <c r="B76" i="9"/>
  <c r="B75" i="9"/>
  <c r="B74" i="9"/>
  <c r="B73" i="9"/>
  <c r="B72" i="9"/>
  <c r="B71" i="9"/>
  <c r="B70" i="9"/>
  <c r="B69" i="9"/>
  <c r="B68" i="9"/>
  <c r="B67" i="9"/>
  <c r="B66" i="9"/>
  <c r="E5" i="12" s="1"/>
  <c r="B65" i="9"/>
  <c r="B64" i="9"/>
  <c r="B63" i="9"/>
  <c r="B62" i="9"/>
  <c r="F6" i="6" s="1"/>
  <c r="B61" i="9"/>
  <c r="B60" i="9"/>
  <c r="B59" i="9"/>
  <c r="B58" i="9"/>
  <c r="B57" i="9"/>
  <c r="B56" i="9"/>
  <c r="F7" i="6" s="1"/>
  <c r="B55" i="9"/>
  <c r="B54" i="9"/>
  <c r="B53" i="9"/>
  <c r="W5" i="12" s="1"/>
  <c r="B52" i="9"/>
  <c r="H5" i="12" s="1"/>
  <c r="B51" i="9"/>
  <c r="B50" i="9"/>
  <c r="B49" i="9"/>
  <c r="B48" i="9"/>
  <c r="L5" i="12" s="1"/>
  <c r="B46" i="9"/>
  <c r="B45" i="9"/>
  <c r="B44" i="9"/>
  <c r="P5" i="12" s="1"/>
  <c r="B43" i="9"/>
  <c r="B42" i="9"/>
  <c r="B41" i="9"/>
  <c r="B40" i="9"/>
  <c r="B39" i="9"/>
  <c r="B38" i="9"/>
  <c r="B37" i="9"/>
  <c r="B36" i="9"/>
  <c r="B35" i="9"/>
  <c r="B34" i="9"/>
  <c r="B33" i="9"/>
  <c r="B32" i="9"/>
  <c r="B31" i="9"/>
  <c r="B30" i="9"/>
  <c r="B29" i="9"/>
  <c r="B28" i="9"/>
  <c r="F5" i="12" s="1"/>
  <c r="B27" i="9"/>
  <c r="J5" i="12" s="1"/>
  <c r="B26" i="9"/>
  <c r="B25" i="9"/>
  <c r="B24" i="9"/>
  <c r="B23" i="9"/>
  <c r="B22" i="9"/>
  <c r="B21" i="9"/>
  <c r="B20" i="9"/>
  <c r="B2" i="12" s="1"/>
  <c r="B19" i="9"/>
  <c r="B18" i="9"/>
  <c r="B17" i="9"/>
  <c r="B16" i="9"/>
  <c r="B15" i="9"/>
  <c r="B14" i="9"/>
  <c r="B13" i="9"/>
  <c r="B12" i="9"/>
  <c r="B11" i="9"/>
  <c r="B10" i="9"/>
  <c r="B9" i="9"/>
  <c r="B7" i="9"/>
  <c r="B6" i="9"/>
  <c r="B5" i="9"/>
  <c r="B4" i="9"/>
  <c r="B3" i="9"/>
  <c r="B2" i="9"/>
  <c r="K417" i="8"/>
  <c r="E270" i="12" s="1"/>
  <c r="B417" i="8"/>
  <c r="K416" i="8"/>
  <c r="E301" i="12" s="1"/>
  <c r="B416" i="8"/>
  <c r="K415" i="8"/>
  <c r="E274" i="12" s="1"/>
  <c r="B415" i="8"/>
  <c r="K414" i="8"/>
  <c r="E273" i="12" s="1"/>
  <c r="B414" i="8"/>
  <c r="K413" i="8"/>
  <c r="E78" i="12" s="1"/>
  <c r="B413" i="8"/>
  <c r="K412" i="8"/>
  <c r="E340" i="12" s="1"/>
  <c r="B412" i="8"/>
  <c r="K411" i="8"/>
  <c r="E287" i="12" s="1"/>
  <c r="B411" i="8"/>
  <c r="K410" i="8"/>
  <c r="E323" i="12" s="1"/>
  <c r="B410" i="8"/>
  <c r="K409" i="8"/>
  <c r="E168" i="12" s="1"/>
  <c r="B409" i="8"/>
  <c r="K408" i="8"/>
  <c r="E167" i="12" s="1"/>
  <c r="B408" i="8"/>
  <c r="K407" i="8"/>
  <c r="E166" i="12" s="1"/>
  <c r="B407" i="8"/>
  <c r="K406" i="8"/>
  <c r="E252" i="12" s="1"/>
  <c r="B406" i="8"/>
  <c r="K405" i="8"/>
  <c r="E59" i="12" s="1"/>
  <c r="B405" i="8"/>
  <c r="K404" i="8"/>
  <c r="E58" i="12" s="1"/>
  <c r="B404" i="8"/>
  <c r="K403" i="8"/>
  <c r="E57" i="12" s="1"/>
  <c r="B403" i="8"/>
  <c r="K402" i="8"/>
  <c r="E286" i="12" s="1"/>
  <c r="B402" i="8"/>
  <c r="K401" i="8"/>
  <c r="E132" i="12" s="1"/>
  <c r="B401" i="8"/>
  <c r="K400" i="8"/>
  <c r="E165" i="12" s="1"/>
  <c r="B400" i="8"/>
  <c r="K399" i="8"/>
  <c r="E32" i="12" s="1"/>
  <c r="B399" i="8"/>
  <c r="K398" i="8"/>
  <c r="E154" i="12" s="1"/>
  <c r="B398" i="8"/>
  <c r="K397" i="8"/>
  <c r="E111" i="12" s="1"/>
  <c r="B397" i="8"/>
  <c r="K396" i="8"/>
  <c r="E110" i="12" s="1"/>
  <c r="B396" i="8"/>
  <c r="K395" i="8"/>
  <c r="E109" i="12" s="1"/>
  <c r="B395" i="8"/>
  <c r="K394" i="8"/>
  <c r="E108" i="12" s="1"/>
  <c r="B394" i="8"/>
  <c r="K393" i="8"/>
  <c r="E304" i="12" s="1"/>
  <c r="B393" i="8"/>
  <c r="K392" i="8"/>
  <c r="E128" i="12" s="1"/>
  <c r="B392" i="8"/>
  <c r="K391" i="8"/>
  <c r="E334" i="12" s="1"/>
  <c r="B391" i="8"/>
  <c r="K390" i="8"/>
  <c r="E123" i="12" s="1"/>
  <c r="B390" i="8"/>
  <c r="K389" i="8"/>
  <c r="E122" i="12" s="1"/>
  <c r="B389" i="8"/>
  <c r="K388" i="8"/>
  <c r="E121" i="12" s="1"/>
  <c r="B388" i="8"/>
  <c r="K387" i="8"/>
  <c r="E120" i="12" s="1"/>
  <c r="B387" i="8"/>
  <c r="K386" i="8"/>
  <c r="E119" i="12" s="1"/>
  <c r="B386" i="8"/>
  <c r="K385" i="8"/>
  <c r="E118" i="12" s="1"/>
  <c r="B385" i="8"/>
  <c r="K384" i="8"/>
  <c r="E272" i="12" s="1"/>
  <c r="B384" i="8"/>
  <c r="K383" i="8"/>
  <c r="E271" i="12" s="1"/>
  <c r="B383" i="8"/>
  <c r="K382" i="8"/>
  <c r="E267" i="12" s="1"/>
  <c r="B382" i="8"/>
  <c r="K381" i="8"/>
  <c r="E292" i="12" s="1"/>
  <c r="B381" i="8"/>
  <c r="K380" i="8"/>
  <c r="B380" i="8"/>
  <c r="K379" i="8"/>
  <c r="E291" i="12" s="1"/>
  <c r="B379" i="8"/>
  <c r="K378" i="8"/>
  <c r="E266" i="12" s="1"/>
  <c r="B378" i="8"/>
  <c r="K377" i="8"/>
  <c r="E159" i="12" s="1"/>
  <c r="B377" i="8"/>
  <c r="K376" i="8"/>
  <c r="E259" i="12" s="1"/>
  <c r="B376" i="8"/>
  <c r="K375" i="8"/>
  <c r="E350" i="12" s="1"/>
  <c r="B375" i="8"/>
  <c r="K374" i="8"/>
  <c r="E307" i="12" s="1"/>
  <c r="B374" i="8"/>
  <c r="K373" i="8"/>
  <c r="E161" i="12" s="1"/>
  <c r="B373" i="8"/>
  <c r="K372" i="8"/>
  <c r="E160" i="12" s="1"/>
  <c r="B372" i="8"/>
  <c r="K371" i="8"/>
  <c r="E158" i="12" s="1"/>
  <c r="B371" i="8"/>
  <c r="K370" i="8"/>
  <c r="E156" i="12" s="1"/>
  <c r="B370" i="8"/>
  <c r="K369" i="8"/>
  <c r="E155" i="12" s="1"/>
  <c r="B369" i="8"/>
  <c r="K368" i="8"/>
  <c r="E153" i="12" s="1"/>
  <c r="B368" i="8"/>
  <c r="K367" i="8"/>
  <c r="E152" i="12" s="1"/>
  <c r="B367" i="8"/>
  <c r="K366" i="8"/>
  <c r="E150" i="12" s="1"/>
  <c r="B366" i="8"/>
  <c r="K365" i="8"/>
  <c r="B365" i="8"/>
  <c r="K364" i="8"/>
  <c r="E147" i="12" s="1"/>
  <c r="B364" i="8"/>
  <c r="K363" i="8"/>
  <c r="E146" i="12" s="1"/>
  <c r="B363" i="8"/>
  <c r="K362" i="8"/>
  <c r="E145" i="12" s="1"/>
  <c r="B362" i="8"/>
  <c r="K361" i="8"/>
  <c r="E144" i="12" s="1"/>
  <c r="B361" i="8"/>
  <c r="K360" i="8"/>
  <c r="E143" i="12" s="1"/>
  <c r="B360" i="8"/>
  <c r="K359" i="8"/>
  <c r="E142" i="12" s="1"/>
  <c r="B359" i="8"/>
  <c r="K358" i="8"/>
  <c r="E141" i="12" s="1"/>
  <c r="B358" i="8"/>
  <c r="K357" i="8"/>
  <c r="E139" i="12" s="1"/>
  <c r="B357" i="8"/>
  <c r="K356" i="8"/>
  <c r="E138" i="12" s="1"/>
  <c r="B356" i="8"/>
  <c r="K355" i="8"/>
  <c r="E136" i="12" s="1"/>
  <c r="B355" i="8"/>
  <c r="K354" i="8"/>
  <c r="E135" i="12" s="1"/>
  <c r="B354" i="8"/>
  <c r="K353" i="8"/>
  <c r="E134" i="12" s="1"/>
  <c r="B353" i="8"/>
  <c r="K352" i="8"/>
  <c r="E133" i="12" s="1"/>
  <c r="B352" i="8"/>
  <c r="K351" i="8"/>
  <c r="E341" i="12" s="1"/>
  <c r="B351" i="8"/>
  <c r="K350" i="8"/>
  <c r="E31" i="12" s="1"/>
  <c r="B350" i="8"/>
  <c r="K349" i="8"/>
  <c r="E20" i="12" s="1"/>
  <c r="B349" i="8"/>
  <c r="K348" i="8"/>
  <c r="E285" i="12" s="1"/>
  <c r="B348" i="8"/>
  <c r="K347" i="8"/>
  <c r="E336" i="12" s="1"/>
  <c r="B347" i="8"/>
  <c r="K346" i="8"/>
  <c r="E215" i="12" s="1"/>
  <c r="B346" i="8"/>
  <c r="K345" i="8"/>
  <c r="E346" i="12" s="1"/>
  <c r="B345" i="8"/>
  <c r="K344" i="8"/>
  <c r="E343" i="12" s="1"/>
  <c r="B344" i="8"/>
  <c r="K343" i="8"/>
  <c r="E333" i="12" s="1"/>
  <c r="B343" i="8"/>
  <c r="K342" i="8"/>
  <c r="E332" i="12" s="1"/>
  <c r="B342" i="8"/>
  <c r="K341" i="8"/>
  <c r="E318" i="12" s="1"/>
  <c r="B341" i="8"/>
  <c r="K340" i="8"/>
  <c r="E312" i="12" s="1"/>
  <c r="B340" i="8"/>
  <c r="K339" i="8"/>
  <c r="E309" i="12" s="1"/>
  <c r="B339" i="8"/>
  <c r="K338" i="8"/>
  <c r="E306" i="12" s="1"/>
  <c r="B338" i="8"/>
  <c r="K337" i="8"/>
  <c r="E305" i="12" s="1"/>
  <c r="B337" i="8"/>
  <c r="K336" i="8"/>
  <c r="E300" i="12" s="1"/>
  <c r="B336" i="8"/>
  <c r="K335" i="8"/>
  <c r="E295" i="12" s="1"/>
  <c r="B335" i="8"/>
  <c r="K334" i="8"/>
  <c r="E251" i="12" s="1"/>
  <c r="B334" i="8"/>
  <c r="K333" i="8"/>
  <c r="E250" i="12" s="1"/>
  <c r="B333" i="8"/>
  <c r="K332" i="8"/>
  <c r="E249" i="12" s="1"/>
  <c r="B332" i="8"/>
  <c r="K331" i="8"/>
  <c r="E248" i="12" s="1"/>
  <c r="B331" i="8"/>
  <c r="K330" i="8"/>
  <c r="E247" i="12" s="1"/>
  <c r="B330" i="8"/>
  <c r="K329" i="8"/>
  <c r="E246" i="12" s="1"/>
  <c r="B329" i="8"/>
  <c r="K328" i="8"/>
  <c r="E245" i="12" s="1"/>
  <c r="B328" i="8"/>
  <c r="K327" i="8"/>
  <c r="E244" i="12" s="1"/>
  <c r="B327" i="8"/>
  <c r="K326" i="8"/>
  <c r="E243" i="12" s="1"/>
  <c r="B326" i="8"/>
  <c r="K325" i="8"/>
  <c r="E242" i="12" s="1"/>
  <c r="B325" i="8"/>
  <c r="K324" i="8"/>
  <c r="E241" i="12" s="1"/>
  <c r="B324" i="8"/>
  <c r="K323" i="8"/>
  <c r="E240" i="12" s="1"/>
  <c r="B323" i="8"/>
  <c r="K322" i="8"/>
  <c r="E239" i="12" s="1"/>
  <c r="B322" i="8"/>
  <c r="K321" i="8"/>
  <c r="E238" i="12" s="1"/>
  <c r="B321" i="8"/>
  <c r="K320" i="8"/>
  <c r="E237" i="12" s="1"/>
  <c r="B320" i="8"/>
  <c r="K319" i="8"/>
  <c r="E236" i="12" s="1"/>
  <c r="B319" i="8"/>
  <c r="K317" i="8"/>
  <c r="E234" i="12" s="1"/>
  <c r="B317" i="8"/>
  <c r="K316" i="8"/>
  <c r="E233" i="12" s="1"/>
  <c r="B316" i="8"/>
  <c r="K315" i="8"/>
  <c r="E231" i="12" s="1"/>
  <c r="B315" i="8"/>
  <c r="K314" i="8"/>
  <c r="E228" i="12" s="1"/>
  <c r="B314" i="8"/>
  <c r="K313" i="8"/>
  <c r="E226" i="12" s="1"/>
  <c r="B313" i="8"/>
  <c r="K312" i="8"/>
  <c r="E225" i="12" s="1"/>
  <c r="B312" i="8"/>
  <c r="K311" i="8"/>
  <c r="E224" i="12" s="1"/>
  <c r="B311" i="8"/>
  <c r="K310" i="8"/>
  <c r="E223" i="12" s="1"/>
  <c r="B310" i="8"/>
  <c r="K309" i="8"/>
  <c r="E222" i="12" s="1"/>
  <c r="B309" i="8"/>
  <c r="K308" i="8"/>
  <c r="E221" i="12" s="1"/>
  <c r="B308" i="8"/>
  <c r="K307" i="8"/>
  <c r="E220" i="12" s="1"/>
  <c r="B307" i="8"/>
  <c r="K306" i="8"/>
  <c r="E219" i="12" s="1"/>
  <c r="B306" i="8"/>
  <c r="K305" i="8"/>
  <c r="E218" i="12" s="1"/>
  <c r="B305" i="8"/>
  <c r="K304" i="8"/>
  <c r="E217" i="12" s="1"/>
  <c r="B304" i="8"/>
  <c r="K303" i="8"/>
  <c r="E216" i="12" s="1"/>
  <c r="B303" i="8"/>
  <c r="K302" i="8"/>
  <c r="B302" i="8"/>
  <c r="K301" i="8"/>
  <c r="B301" i="8"/>
  <c r="K300" i="8"/>
  <c r="B300" i="8"/>
  <c r="K299" i="8"/>
  <c r="B299" i="8"/>
  <c r="K298" i="8"/>
  <c r="B298" i="8"/>
  <c r="K297" i="8"/>
  <c r="B297" i="8"/>
  <c r="K296" i="8"/>
  <c r="B296" i="8"/>
  <c r="K295" i="8"/>
  <c r="B295" i="8"/>
  <c r="K294" i="8"/>
  <c r="B294" i="8"/>
  <c r="K293" i="8"/>
  <c r="B293" i="8"/>
  <c r="K292" i="8"/>
  <c r="B292" i="8"/>
  <c r="K291" i="8"/>
  <c r="B291" i="8"/>
  <c r="K290" i="8"/>
  <c r="B290" i="8"/>
  <c r="K289" i="8"/>
  <c r="B289" i="8"/>
  <c r="K288" i="8"/>
  <c r="B288" i="8"/>
  <c r="K287" i="8"/>
  <c r="B287" i="8"/>
  <c r="K286" i="8"/>
  <c r="B286" i="8"/>
  <c r="K285" i="8"/>
  <c r="B285" i="8"/>
  <c r="K284" i="8"/>
  <c r="B284" i="8"/>
  <c r="K283" i="8"/>
  <c r="B283" i="8"/>
  <c r="K282" i="8"/>
  <c r="B282" i="8"/>
  <c r="K281" i="8"/>
  <c r="B281" i="8"/>
  <c r="K280" i="8"/>
  <c r="B280" i="8"/>
  <c r="K279" i="8"/>
  <c r="B279" i="8"/>
  <c r="K278" i="8"/>
  <c r="B278" i="8"/>
  <c r="K277" i="8"/>
  <c r="B277" i="8"/>
  <c r="K276" i="8"/>
  <c r="B276" i="8"/>
  <c r="K275" i="8"/>
  <c r="B275" i="8"/>
  <c r="K274" i="8"/>
  <c r="B274" i="8"/>
  <c r="K273" i="8"/>
  <c r="B273" i="8"/>
  <c r="K272" i="8"/>
  <c r="B272" i="8"/>
  <c r="K271" i="8"/>
  <c r="B271" i="8"/>
  <c r="K270" i="8"/>
  <c r="B270" i="8"/>
  <c r="K269" i="8"/>
  <c r="B269" i="8"/>
  <c r="K268" i="8"/>
  <c r="B268" i="8"/>
  <c r="K267" i="8"/>
  <c r="B267" i="8"/>
  <c r="K266" i="8"/>
  <c r="B266" i="8"/>
  <c r="K265" i="8"/>
  <c r="B265" i="8"/>
  <c r="K264" i="8"/>
  <c r="B264" i="8"/>
  <c r="K263" i="8"/>
  <c r="B263" i="8"/>
  <c r="K262" i="8"/>
  <c r="B262" i="8"/>
  <c r="K261" i="8"/>
  <c r="B261" i="8"/>
  <c r="K260" i="8"/>
  <c r="B260" i="8"/>
  <c r="K259" i="8"/>
  <c r="E180" i="12" s="1"/>
  <c r="B259" i="8"/>
  <c r="K258" i="8"/>
  <c r="E85" i="12" s="1"/>
  <c r="B258" i="8"/>
  <c r="K257" i="8"/>
  <c r="E76" i="12" s="1"/>
  <c r="B257" i="8"/>
  <c r="K256" i="8"/>
  <c r="E74" i="12" s="1"/>
  <c r="B256" i="8"/>
  <c r="K255" i="8"/>
  <c r="E72" i="12" s="1"/>
  <c r="B255" i="8"/>
  <c r="K254" i="8"/>
  <c r="E70" i="12" s="1"/>
  <c r="B254" i="8"/>
  <c r="K252" i="8"/>
  <c r="E66" i="12" s="1"/>
  <c r="B252" i="8"/>
  <c r="K251" i="8"/>
  <c r="E64" i="12" s="1"/>
  <c r="B251" i="8"/>
  <c r="K250" i="8"/>
  <c r="E51" i="12" s="1"/>
  <c r="B250" i="8"/>
  <c r="K249" i="8"/>
  <c r="E34" i="12" s="1"/>
  <c r="B249" i="8"/>
  <c r="K248" i="8"/>
  <c r="B248" i="8"/>
  <c r="K247" i="8"/>
  <c r="E30" i="12" s="1"/>
  <c r="B247" i="8"/>
  <c r="K246" i="8"/>
  <c r="E29" i="12" s="1"/>
  <c r="B246" i="8"/>
  <c r="K245" i="8"/>
  <c r="E28" i="12" s="1"/>
  <c r="B245" i="8"/>
  <c r="K244" i="8"/>
  <c r="E27" i="12" s="1"/>
  <c r="B244" i="8"/>
  <c r="K243" i="8"/>
  <c r="E26" i="12" s="1"/>
  <c r="B243" i="8"/>
  <c r="K242" i="8"/>
  <c r="E25" i="12" s="1"/>
  <c r="B242" i="8"/>
  <c r="K241" i="8"/>
  <c r="E24" i="12" s="1"/>
  <c r="B241" i="8"/>
  <c r="K240" i="8"/>
  <c r="E23" i="12" s="1"/>
  <c r="B240" i="8"/>
  <c r="K239" i="8"/>
  <c r="E22" i="12" s="1"/>
  <c r="B239" i="8"/>
  <c r="K238" i="8"/>
  <c r="E8" i="12" s="1"/>
  <c r="B238" i="8"/>
  <c r="K237" i="8"/>
  <c r="E21" i="12" s="1"/>
  <c r="B237" i="8"/>
  <c r="K236" i="8"/>
  <c r="B236" i="8"/>
  <c r="K235" i="8"/>
  <c r="B235" i="8"/>
  <c r="K234" i="8"/>
  <c r="E19" i="12" s="1"/>
  <c r="B234" i="8"/>
  <c r="K233" i="8"/>
  <c r="E17" i="12" s="1"/>
  <c r="B233" i="8"/>
  <c r="K232" i="8"/>
  <c r="E16" i="12" s="1"/>
  <c r="B232" i="8"/>
  <c r="K231" i="8"/>
  <c r="E15" i="12" s="1"/>
  <c r="B231" i="8"/>
  <c r="K230" i="8"/>
  <c r="E14" i="12" s="1"/>
  <c r="B230" i="8"/>
  <c r="K229" i="8"/>
  <c r="B229" i="8"/>
  <c r="K228" i="8"/>
  <c r="E299" i="12" s="1"/>
  <c r="B228" i="8"/>
  <c r="K227" i="8"/>
  <c r="E298" i="12" s="1"/>
  <c r="B227" i="8"/>
  <c r="K226" i="8"/>
  <c r="E293" i="12" s="1"/>
  <c r="B226" i="8"/>
  <c r="K225" i="8"/>
  <c r="B225" i="8"/>
  <c r="K224" i="8"/>
  <c r="B224" i="8"/>
  <c r="K223" i="8"/>
  <c r="E290" i="12" s="1"/>
  <c r="B223" i="8"/>
  <c r="K222" i="8"/>
  <c r="E289" i="12" s="1"/>
  <c r="B222" i="8"/>
  <c r="K220" i="8"/>
  <c r="E288" i="12" s="1"/>
  <c r="B220" i="8"/>
  <c r="K219" i="8"/>
  <c r="B219" i="8"/>
  <c r="K218" i="8"/>
  <c r="B218" i="8"/>
  <c r="K217" i="8"/>
  <c r="E284" i="12" s="1"/>
  <c r="B217" i="8"/>
  <c r="K216" i="8"/>
  <c r="E278" i="12" s="1"/>
  <c r="B216" i="8"/>
  <c r="K215" i="8"/>
  <c r="E277" i="12" s="1"/>
  <c r="B215" i="8"/>
  <c r="K214" i="8"/>
  <c r="E276" i="12" s="1"/>
  <c r="B214" i="8"/>
  <c r="K213" i="8"/>
  <c r="E275" i="12" s="1"/>
  <c r="B213" i="8"/>
  <c r="K212" i="8"/>
  <c r="E283" i="12" s="1"/>
  <c r="B212" i="8"/>
  <c r="K211" i="8"/>
  <c r="B211" i="8"/>
  <c r="K210" i="8"/>
  <c r="B210" i="8"/>
  <c r="K209" i="8"/>
  <c r="E269" i="12" s="1"/>
  <c r="B209" i="8"/>
  <c r="K208" i="8"/>
  <c r="E268" i="12" s="1"/>
  <c r="B208" i="8"/>
  <c r="K207" i="8"/>
  <c r="B207" i="8"/>
  <c r="K206" i="8"/>
  <c r="B206" i="8"/>
  <c r="K202" i="8"/>
  <c r="E262" i="12" s="1"/>
  <c r="B202" i="8"/>
  <c r="K201" i="8"/>
  <c r="E261" i="12" s="1"/>
  <c r="B201" i="8"/>
  <c r="K200" i="8"/>
  <c r="E260" i="12" s="1"/>
  <c r="B200" i="8"/>
  <c r="K199" i="8"/>
  <c r="E258" i="12" s="1"/>
  <c r="B199" i="8"/>
  <c r="K198" i="8"/>
  <c r="E257" i="12" s="1"/>
  <c r="B198" i="8"/>
  <c r="K197" i="8"/>
  <c r="E256" i="12" s="1"/>
  <c r="B197" i="8"/>
  <c r="K196" i="8"/>
  <c r="E255" i="12" s="1"/>
  <c r="B196" i="8"/>
  <c r="K195" i="8"/>
  <c r="E254" i="12" s="1"/>
  <c r="B195" i="8"/>
  <c r="K194" i="8"/>
  <c r="E297" i="12" s="1"/>
  <c r="B194" i="8"/>
  <c r="K193" i="8"/>
  <c r="B193" i="8"/>
  <c r="K192" i="8"/>
  <c r="E214" i="12" s="1"/>
  <c r="B192" i="8"/>
  <c r="K191" i="8"/>
  <c r="E213" i="12" s="1"/>
  <c r="B191" i="8"/>
  <c r="K190" i="8"/>
  <c r="E212" i="12" s="1"/>
  <c r="B190" i="8"/>
  <c r="K189" i="8"/>
  <c r="E211" i="12" s="1"/>
  <c r="B189" i="8"/>
  <c r="K188" i="8"/>
  <c r="E210" i="12" s="1"/>
  <c r="B188" i="8"/>
  <c r="K187" i="8"/>
  <c r="E206" i="12" s="1"/>
  <c r="B187" i="8"/>
  <c r="K186" i="8"/>
  <c r="E205" i="12" s="1"/>
  <c r="B186" i="8"/>
  <c r="K185" i="8"/>
  <c r="E209" i="12" s="1"/>
  <c r="B185" i="8"/>
  <c r="K184" i="8"/>
  <c r="E208" i="12" s="1"/>
  <c r="B184" i="8"/>
  <c r="K183" i="8"/>
  <c r="E207" i="12" s="1"/>
  <c r="B183" i="8"/>
  <c r="K182" i="8"/>
  <c r="E335" i="12" s="1"/>
  <c r="B182" i="8"/>
  <c r="K181" i="8"/>
  <c r="E339" i="12" s="1"/>
  <c r="B181" i="8"/>
  <c r="K180" i="8"/>
  <c r="E338" i="12" s="1"/>
  <c r="B180" i="8"/>
  <c r="K179" i="8"/>
  <c r="E337" i="12" s="1"/>
  <c r="B179" i="8"/>
  <c r="K178" i="8"/>
  <c r="E330" i="12" s="1"/>
  <c r="B178" i="8"/>
  <c r="K177" i="8"/>
  <c r="E329" i="12" s="1"/>
  <c r="B177" i="8"/>
  <c r="K176" i="8"/>
  <c r="E204" i="12" s="1"/>
  <c r="B176" i="8"/>
  <c r="K175" i="8"/>
  <c r="E203" i="12" s="1"/>
  <c r="B175" i="8"/>
  <c r="K174" i="8"/>
  <c r="E202" i="12" s="1"/>
  <c r="B174" i="8"/>
  <c r="K173" i="8"/>
  <c r="E201" i="12" s="1"/>
  <c r="B173" i="8"/>
  <c r="K172" i="8"/>
  <c r="E200" i="12" s="1"/>
  <c r="B172" i="8"/>
  <c r="K171" i="8"/>
  <c r="E199" i="12" s="1"/>
  <c r="B171" i="8"/>
  <c r="K170" i="8"/>
  <c r="E198" i="12" s="1"/>
  <c r="B170" i="8"/>
  <c r="K169" i="8"/>
  <c r="E197" i="12" s="1"/>
  <c r="B169" i="8"/>
  <c r="K168" i="8"/>
  <c r="B168" i="8"/>
  <c r="K167" i="8"/>
  <c r="B167" i="8"/>
  <c r="K166" i="8"/>
  <c r="B166" i="8"/>
  <c r="K165" i="8"/>
  <c r="B165" i="8"/>
  <c r="K164" i="8"/>
  <c r="E328" i="12" s="1"/>
  <c r="B164" i="8"/>
  <c r="K163" i="8"/>
  <c r="E179" i="12" s="1"/>
  <c r="B163" i="8"/>
  <c r="K162" i="8"/>
  <c r="E178" i="12" s="1"/>
  <c r="B162" i="8"/>
  <c r="K161" i="8"/>
  <c r="E177" i="12" s="1"/>
  <c r="B161" i="8"/>
  <c r="K160" i="8"/>
  <c r="E176" i="12" s="1"/>
  <c r="B160" i="8"/>
  <c r="K159" i="8"/>
  <c r="E175" i="12" s="1"/>
  <c r="B159" i="8"/>
  <c r="K158" i="8"/>
  <c r="E174" i="12" s="1"/>
  <c r="B158" i="8"/>
  <c r="K157" i="8"/>
  <c r="E173" i="12" s="1"/>
  <c r="B157" i="8"/>
  <c r="K156" i="8"/>
  <c r="E327" i="12" s="1"/>
  <c r="B156" i="8"/>
  <c r="K155" i="8"/>
  <c r="E172" i="12" s="1"/>
  <c r="B155" i="8"/>
  <c r="K154" i="8"/>
  <c r="E171" i="12" s="1"/>
  <c r="B154" i="8"/>
  <c r="K153" i="8"/>
  <c r="E170" i="12" s="1"/>
  <c r="B153" i="8"/>
  <c r="K152" i="8"/>
  <c r="E169" i="12" s="1"/>
  <c r="B152" i="8"/>
  <c r="K151" i="8"/>
  <c r="E325" i="12" s="1"/>
  <c r="B151" i="8"/>
  <c r="K150" i="8"/>
  <c r="E324" i="12" s="1"/>
  <c r="B150" i="8"/>
  <c r="K149" i="8"/>
  <c r="E125" i="12" s="1"/>
  <c r="B149" i="8"/>
  <c r="K148" i="8"/>
  <c r="E124" i="12" s="1"/>
  <c r="B148" i="8"/>
  <c r="K147" i="8"/>
  <c r="E130" i="12" s="1"/>
  <c r="B147" i="8"/>
  <c r="K146" i="8"/>
  <c r="E129" i="12" s="1"/>
  <c r="B146" i="8"/>
  <c r="K145" i="8"/>
  <c r="E127" i="12" s="1"/>
  <c r="B145" i="8"/>
  <c r="K144" i="8"/>
  <c r="E126" i="12" s="1"/>
  <c r="B144" i="8"/>
  <c r="K143" i="8"/>
  <c r="E117" i="12" s="1"/>
  <c r="B143" i="8"/>
  <c r="K142" i="8"/>
  <c r="E116" i="12" s="1"/>
  <c r="B142" i="8"/>
  <c r="K141" i="8"/>
  <c r="E115" i="12" s="1"/>
  <c r="B141" i="8"/>
  <c r="K140" i="8"/>
  <c r="E114" i="12" s="1"/>
  <c r="B140" i="8"/>
  <c r="K139" i="8"/>
  <c r="E113" i="12" s="1"/>
  <c r="B139" i="8"/>
  <c r="K138" i="8"/>
  <c r="E112" i="12" s="1"/>
  <c r="B138" i="8"/>
  <c r="K137" i="8"/>
  <c r="E95" i="12" s="1"/>
  <c r="B137" i="8"/>
  <c r="K136" i="8"/>
  <c r="E94" i="12" s="1"/>
  <c r="B136" i="8"/>
  <c r="K135" i="8"/>
  <c r="E96" i="12" s="1"/>
  <c r="B135" i="8"/>
  <c r="K134" i="8"/>
  <c r="E93" i="12" s="1"/>
  <c r="B134" i="8"/>
  <c r="K133" i="8"/>
  <c r="E92" i="12" s="1"/>
  <c r="B133" i="8"/>
  <c r="K132" i="8"/>
  <c r="E91" i="12" s="1"/>
  <c r="B132" i="8"/>
  <c r="K131" i="8"/>
  <c r="E90" i="12" s="1"/>
  <c r="B131" i="8"/>
  <c r="K130" i="8"/>
  <c r="E89" i="12" s="1"/>
  <c r="B130" i="8"/>
  <c r="K129" i="8"/>
  <c r="E97" i="12" s="1"/>
  <c r="B129" i="8"/>
  <c r="K128" i="8"/>
  <c r="E88" i="12" s="1"/>
  <c r="B128" i="8"/>
  <c r="K127" i="8"/>
  <c r="E87" i="12" s="1"/>
  <c r="B127" i="8"/>
  <c r="K126" i="8"/>
  <c r="E86" i="12" s="1"/>
  <c r="B126" i="8"/>
  <c r="K125" i="8"/>
  <c r="E105" i="12" s="1"/>
  <c r="B125" i="8"/>
  <c r="K124" i="8"/>
  <c r="E107" i="12" s="1"/>
  <c r="B124" i="8"/>
  <c r="K123" i="8"/>
  <c r="E104" i="12" s="1"/>
  <c r="B123" i="8"/>
  <c r="K122" i="8"/>
  <c r="E106" i="12" s="1"/>
  <c r="B122" i="8"/>
  <c r="K121" i="8"/>
  <c r="E84" i="12" s="1"/>
  <c r="B121" i="8"/>
  <c r="K120" i="8"/>
  <c r="E303" i="12" s="1"/>
  <c r="B120" i="8"/>
  <c r="K119" i="8"/>
  <c r="E302" i="12" s="1"/>
  <c r="B119" i="8"/>
  <c r="K118" i="8"/>
  <c r="E322" i="12" s="1"/>
  <c r="B118" i="8"/>
  <c r="K117" i="8"/>
  <c r="E321" i="12" s="1"/>
  <c r="B117" i="8"/>
  <c r="K116" i="8"/>
  <c r="E320" i="12" s="1"/>
  <c r="B116" i="8"/>
  <c r="K115" i="8"/>
  <c r="E319" i="12" s="1"/>
  <c r="B115" i="8"/>
  <c r="K114" i="8"/>
  <c r="B114" i="8"/>
  <c r="K113" i="8"/>
  <c r="E326" i="12" s="1"/>
  <c r="B113" i="8"/>
  <c r="K112" i="8"/>
  <c r="E317" i="12" s="1"/>
  <c r="B112" i="8"/>
  <c r="K111" i="8"/>
  <c r="E316" i="12" s="1"/>
  <c r="B111" i="8"/>
  <c r="K110" i="8"/>
  <c r="E315" i="12" s="1"/>
  <c r="B110" i="8"/>
  <c r="K109" i="8"/>
  <c r="E314" i="12" s="1"/>
  <c r="B109" i="8"/>
  <c r="K108" i="8"/>
  <c r="E313" i="12" s="1"/>
  <c r="B108" i="8"/>
  <c r="K107" i="8"/>
  <c r="E311" i="12" s="1"/>
  <c r="B107" i="8"/>
  <c r="K106" i="8"/>
  <c r="E310" i="12" s="1"/>
  <c r="B106" i="8"/>
  <c r="K105" i="8"/>
  <c r="E308" i="12" s="1"/>
  <c r="B105" i="8"/>
  <c r="K104" i="8"/>
  <c r="E196" i="12" s="1"/>
  <c r="B104" i="8"/>
  <c r="K103" i="8"/>
  <c r="E195" i="12" s="1"/>
  <c r="B103" i="8"/>
  <c r="K102" i="8"/>
  <c r="E194" i="12" s="1"/>
  <c r="B102" i="8"/>
  <c r="K101" i="8"/>
  <c r="E193" i="12" s="1"/>
  <c r="B101" i="8"/>
  <c r="K100" i="8"/>
  <c r="E186" i="12" s="1"/>
  <c r="B100" i="8"/>
  <c r="K99" i="8"/>
  <c r="E185" i="12" s="1"/>
  <c r="B99" i="8"/>
  <c r="K98" i="8"/>
  <c r="E184" i="12" s="1"/>
  <c r="B98" i="8"/>
  <c r="K97" i="8"/>
  <c r="E192" i="12" s="1"/>
  <c r="B97" i="8"/>
  <c r="K96" i="8"/>
  <c r="E191" i="12" s="1"/>
  <c r="B96" i="8"/>
  <c r="K95" i="8"/>
  <c r="E190" i="12" s="1"/>
  <c r="B95" i="8"/>
  <c r="K94" i="8"/>
  <c r="E189" i="12" s="1"/>
  <c r="B94" i="8"/>
  <c r="K93" i="8"/>
  <c r="E188" i="12" s="1"/>
  <c r="B93" i="8"/>
  <c r="K92" i="8"/>
  <c r="E187" i="12" s="1"/>
  <c r="B92" i="8"/>
  <c r="K91" i="8"/>
  <c r="E183" i="12" s="1"/>
  <c r="B91" i="8"/>
  <c r="K90" i="8"/>
  <c r="E182" i="12" s="1"/>
  <c r="B90" i="8"/>
  <c r="K89" i="8"/>
  <c r="E181" i="12" s="1"/>
  <c r="B89" i="8"/>
  <c r="K88" i="8"/>
  <c r="B88" i="8"/>
  <c r="K87" i="8"/>
  <c r="B87" i="8"/>
  <c r="K86" i="8"/>
  <c r="B86" i="8"/>
  <c r="K85" i="8"/>
  <c r="E157" i="12" s="1"/>
  <c r="B85" i="8"/>
  <c r="K84" i="8"/>
  <c r="B84" i="8"/>
  <c r="K83" i="8"/>
  <c r="B83" i="8"/>
  <c r="K82" i="8"/>
  <c r="B82" i="8"/>
  <c r="K81" i="8"/>
  <c r="E151" i="12" s="1"/>
  <c r="B81" i="8"/>
  <c r="K79" i="8"/>
  <c r="E149" i="12" s="1"/>
  <c r="B79" i="8"/>
  <c r="K76" i="8"/>
  <c r="E148" i="12" s="1"/>
  <c r="B76" i="8"/>
  <c r="K75" i="8"/>
  <c r="B75" i="8"/>
  <c r="K74" i="8"/>
  <c r="B74" i="8"/>
  <c r="K73" i="8"/>
  <c r="B73" i="8"/>
  <c r="K72" i="8"/>
  <c r="E131" i="12" s="1"/>
  <c r="B72" i="8"/>
  <c r="K71" i="8"/>
  <c r="B71" i="8"/>
  <c r="K70" i="8"/>
  <c r="B70" i="8"/>
  <c r="K69" i="8"/>
  <c r="B69" i="8"/>
  <c r="K68" i="8"/>
  <c r="B68" i="8"/>
  <c r="K67" i="8"/>
  <c r="E140" i="12" s="1"/>
  <c r="B67" i="8"/>
  <c r="K66" i="8"/>
  <c r="B66" i="8"/>
  <c r="K65" i="8"/>
  <c r="E137" i="12" s="1"/>
  <c r="B65" i="8"/>
  <c r="K64" i="8"/>
  <c r="B64" i="8"/>
  <c r="K63" i="8"/>
  <c r="B63" i="8"/>
  <c r="K62" i="8"/>
  <c r="B62" i="8"/>
  <c r="K61" i="8"/>
  <c r="B61" i="8"/>
  <c r="K60" i="8"/>
  <c r="B60" i="8"/>
  <c r="K59" i="8"/>
  <c r="E62" i="12" s="1"/>
  <c r="B59" i="8"/>
  <c r="K58" i="8"/>
  <c r="E61" i="12" s="1"/>
  <c r="B58" i="8"/>
  <c r="K57" i="8"/>
  <c r="E60" i="12" s="1"/>
  <c r="B57" i="8"/>
  <c r="K56" i="8"/>
  <c r="E331" i="12" s="1"/>
  <c r="B56" i="8"/>
  <c r="K55" i="8"/>
  <c r="E253" i="12" s="1"/>
  <c r="B55" i="8"/>
  <c r="K54" i="8"/>
  <c r="E349" i="12" s="1"/>
  <c r="B54" i="8"/>
  <c r="K53" i="8"/>
  <c r="E348" i="12" s="1"/>
  <c r="B53" i="8"/>
  <c r="K52" i="8"/>
  <c r="E18" i="12" s="1"/>
  <c r="B52" i="8"/>
  <c r="K51" i="8"/>
  <c r="E82" i="12" s="1"/>
  <c r="B51" i="8"/>
  <c r="K50" i="8"/>
  <c r="E81" i="12" s="1"/>
  <c r="B50" i="8"/>
  <c r="K49" i="8"/>
  <c r="E80" i="12" s="1"/>
  <c r="B49" i="8"/>
  <c r="K48" i="8"/>
  <c r="E347" i="12" s="1"/>
  <c r="B48" i="8"/>
  <c r="K47" i="8"/>
  <c r="E345" i="12" s="1"/>
  <c r="B47" i="8"/>
  <c r="K46" i="8"/>
  <c r="E344" i="12" s="1"/>
  <c r="B46" i="8"/>
  <c r="K45" i="8"/>
  <c r="E79" i="12" s="1"/>
  <c r="B45" i="8"/>
  <c r="K44" i="8"/>
  <c r="E83" i="12" s="1"/>
  <c r="B44" i="8"/>
  <c r="K43" i="8"/>
  <c r="E77" i="12" s="1"/>
  <c r="B43" i="8"/>
  <c r="K42" i="8"/>
  <c r="E75" i="12" s="1"/>
  <c r="B42" i="8"/>
  <c r="K41" i="8"/>
  <c r="E73" i="12" s="1"/>
  <c r="B41" i="8"/>
  <c r="K40" i="8"/>
  <c r="E71" i="12" s="1"/>
  <c r="B40" i="8"/>
  <c r="K39" i="8"/>
  <c r="E69" i="12" s="1"/>
  <c r="B39" i="8"/>
  <c r="K38" i="8"/>
  <c r="E68" i="12" s="1"/>
  <c r="B38" i="8"/>
  <c r="K37" i="8"/>
  <c r="E65" i="12" s="1"/>
  <c r="B37" i="8"/>
  <c r="K36" i="8"/>
  <c r="E63" i="12" s="1"/>
  <c r="B36" i="8"/>
  <c r="K35" i="8"/>
  <c r="E56" i="12" s="1"/>
  <c r="B35" i="8"/>
  <c r="K34" i="8"/>
  <c r="E55" i="12" s="1"/>
  <c r="B34" i="8"/>
  <c r="K33" i="8"/>
  <c r="E54" i="12" s="1"/>
  <c r="B33" i="8"/>
  <c r="K32" i="8"/>
  <c r="E33" i="12" s="1"/>
  <c r="B32" i="8"/>
  <c r="K31" i="8"/>
  <c r="E53" i="12" s="1"/>
  <c r="B31" i="8"/>
  <c r="K30" i="8"/>
  <c r="E52" i="12" s="1"/>
  <c r="B30" i="8"/>
  <c r="K29" i="8"/>
  <c r="E13" i="12" s="1"/>
  <c r="B29" i="8"/>
  <c r="K28" i="8"/>
  <c r="E12" i="12" s="1"/>
  <c r="B28" i="8"/>
  <c r="K27" i="8"/>
  <c r="E11" i="12" s="1"/>
  <c r="B27" i="8"/>
  <c r="K26" i="8"/>
  <c r="E10" i="12" s="1"/>
  <c r="B26" i="8"/>
  <c r="K25" i="8"/>
  <c r="E296" i="12" s="1"/>
  <c r="B25" i="8"/>
  <c r="K24" i="8"/>
  <c r="E342" i="12" s="1"/>
  <c r="B24" i="8"/>
  <c r="K23" i="8"/>
  <c r="E294" i="12" s="1"/>
  <c r="B23" i="8"/>
  <c r="K22" i="8"/>
  <c r="E50" i="12" s="1"/>
  <c r="B22" i="8"/>
  <c r="K21" i="8"/>
  <c r="E49" i="12" s="1"/>
  <c r="B21" i="8"/>
  <c r="K20" i="8"/>
  <c r="E48" i="12" s="1"/>
  <c r="B20" i="8"/>
  <c r="K19" i="8"/>
  <c r="E47" i="12" s="1"/>
  <c r="B19" i="8"/>
  <c r="K18" i="8"/>
  <c r="E46" i="12" s="1"/>
  <c r="B18" i="8"/>
  <c r="K17" i="8"/>
  <c r="E45" i="12" s="1"/>
  <c r="B17" i="8"/>
  <c r="K16" i="8"/>
  <c r="E44" i="12" s="1"/>
  <c r="B16" i="8"/>
  <c r="K15" i="8"/>
  <c r="E43" i="12" s="1"/>
  <c r="B15" i="8"/>
  <c r="K14" i="8"/>
  <c r="E42" i="12" s="1"/>
  <c r="B14" i="8"/>
  <c r="K13" i="8"/>
  <c r="E41" i="12" s="1"/>
  <c r="B13" i="8"/>
  <c r="K12" i="8"/>
  <c r="E40" i="12" s="1"/>
  <c r="B12" i="8"/>
  <c r="K11" i="8"/>
  <c r="E39" i="12" s="1"/>
  <c r="B11" i="8"/>
  <c r="K10" i="8"/>
  <c r="E38" i="12" s="1"/>
  <c r="B10" i="8"/>
  <c r="K9" i="8"/>
  <c r="E37" i="12" s="1"/>
  <c r="B9" i="8"/>
  <c r="K8" i="8"/>
  <c r="E36" i="12" s="1"/>
  <c r="B8" i="8"/>
  <c r="K7" i="8"/>
  <c r="E35" i="12" s="1"/>
  <c r="B7" i="8"/>
  <c r="K6" i="8"/>
  <c r="B6" i="8"/>
  <c r="K5" i="8"/>
  <c r="B5" i="8"/>
  <c r="K4" i="8"/>
  <c r="E7" i="12" s="1"/>
  <c r="B4" i="8"/>
  <c r="K3" i="8"/>
  <c r="E9" i="12" s="1"/>
  <c r="B3" i="8"/>
  <c r="K2" i="8"/>
  <c r="B2" i="8"/>
  <c r="K392" i="7"/>
  <c r="W270" i="12" s="1"/>
  <c r="B392" i="7"/>
  <c r="K391" i="7"/>
  <c r="W301" i="12" s="1"/>
  <c r="B391" i="7"/>
  <c r="K390" i="7"/>
  <c r="W274" i="12" s="1"/>
  <c r="B390" i="7"/>
  <c r="K389" i="7"/>
  <c r="W273" i="12" s="1"/>
  <c r="B389" i="7"/>
  <c r="K388" i="7"/>
  <c r="W340" i="12" s="1"/>
  <c r="B388" i="7"/>
  <c r="K387" i="7"/>
  <c r="W287" i="12" s="1"/>
  <c r="B387" i="7"/>
  <c r="K386" i="7"/>
  <c r="W323" i="12" s="1"/>
  <c r="B386" i="7"/>
  <c r="K385" i="7"/>
  <c r="W168" i="12" s="1"/>
  <c r="B385" i="7"/>
  <c r="K384" i="7"/>
  <c r="W167" i="12" s="1"/>
  <c r="B384" i="7"/>
  <c r="K383" i="7"/>
  <c r="W166" i="12" s="1"/>
  <c r="B383" i="7"/>
  <c r="K382" i="7"/>
  <c r="W286" i="12" s="1"/>
  <c r="B382" i="7"/>
  <c r="K381" i="7"/>
  <c r="W252" i="12" s="1"/>
  <c r="B381" i="7"/>
  <c r="K380" i="7"/>
  <c r="W128" i="12" s="1"/>
  <c r="B380" i="7"/>
  <c r="K379" i="7"/>
  <c r="W123" i="12" s="1"/>
  <c r="B379" i="7"/>
  <c r="K378" i="7"/>
  <c r="W122" i="12" s="1"/>
  <c r="B378" i="7"/>
  <c r="K377" i="7"/>
  <c r="W121" i="12" s="1"/>
  <c r="B377" i="7"/>
  <c r="K376" i="7"/>
  <c r="W120" i="12" s="1"/>
  <c r="B376" i="7"/>
  <c r="K375" i="7"/>
  <c r="W119" i="12" s="1"/>
  <c r="B375" i="7"/>
  <c r="K374" i="7"/>
  <c r="W118" i="12" s="1"/>
  <c r="B374" i="7"/>
  <c r="K373" i="7"/>
  <c r="W111" i="12" s="1"/>
  <c r="B373" i="7"/>
  <c r="K372" i="7"/>
  <c r="W110" i="12" s="1"/>
  <c r="B372" i="7"/>
  <c r="K371" i="7"/>
  <c r="W109" i="12" s="1"/>
  <c r="B371" i="7"/>
  <c r="K370" i="7"/>
  <c r="W108" i="12" s="1"/>
  <c r="B370" i="7"/>
  <c r="K369" i="7"/>
  <c r="W304" i="12" s="1"/>
  <c r="B369" i="7"/>
  <c r="K368" i="7"/>
  <c r="W334" i="12" s="1"/>
  <c r="B368" i="7"/>
  <c r="K367" i="7"/>
  <c r="W154" i="12" s="1"/>
  <c r="B367" i="7"/>
  <c r="K366" i="7"/>
  <c r="W132" i="12" s="1"/>
  <c r="B366" i="7"/>
  <c r="K365" i="7"/>
  <c r="W59" i="12" s="1"/>
  <c r="B365" i="7"/>
  <c r="K364" i="7"/>
  <c r="W58" i="12" s="1"/>
  <c r="B364" i="7"/>
  <c r="K363" i="7"/>
  <c r="W57" i="12" s="1"/>
  <c r="B363" i="7"/>
  <c r="K362" i="7"/>
  <c r="W32" i="12" s="1"/>
  <c r="B362" i="7"/>
  <c r="K361" i="7"/>
  <c r="W299" i="12" s="1"/>
  <c r="B361" i="7"/>
  <c r="K360" i="7"/>
  <c r="W298" i="12" s="1"/>
  <c r="B360" i="7"/>
  <c r="K359" i="7"/>
  <c r="W293" i="12" s="1"/>
  <c r="B359" i="7"/>
  <c r="K358" i="7"/>
  <c r="B358" i="7"/>
  <c r="K357" i="7"/>
  <c r="B357" i="7"/>
  <c r="K356" i="7"/>
  <c r="W290" i="12" s="1"/>
  <c r="B356" i="7"/>
  <c r="K355" i="7"/>
  <c r="W289" i="12" s="1"/>
  <c r="B355" i="7"/>
  <c r="K354" i="7"/>
  <c r="W288" i="12" s="1"/>
  <c r="B354" i="7"/>
  <c r="K352" i="7"/>
  <c r="B352" i="7"/>
  <c r="K351" i="7"/>
  <c r="B351" i="7"/>
  <c r="K350" i="7"/>
  <c r="W284" i="12" s="1"/>
  <c r="B350" i="7"/>
  <c r="K349" i="7"/>
  <c r="W278" i="12" s="1"/>
  <c r="B349" i="7"/>
  <c r="K348" i="7"/>
  <c r="W277" i="12" s="1"/>
  <c r="B348" i="7"/>
  <c r="K347" i="7"/>
  <c r="W276" i="12" s="1"/>
  <c r="B347" i="7"/>
  <c r="K346" i="7"/>
  <c r="W275" i="12" s="1"/>
  <c r="B346" i="7"/>
  <c r="K345" i="7"/>
  <c r="W283" i="12" s="1"/>
  <c r="B345" i="7"/>
  <c r="K344" i="7"/>
  <c r="B344" i="7"/>
  <c r="K343" i="7"/>
  <c r="B343" i="7"/>
  <c r="K342" i="7"/>
  <c r="W269" i="12" s="1"/>
  <c r="B342" i="7"/>
  <c r="K341" i="7"/>
  <c r="W268" i="12" s="1"/>
  <c r="B341" i="7"/>
  <c r="K340" i="7"/>
  <c r="B340" i="7"/>
  <c r="K339" i="7"/>
  <c r="B339" i="7"/>
  <c r="K335" i="7"/>
  <c r="W262" i="12" s="1"/>
  <c r="B335" i="7"/>
  <c r="K334" i="7"/>
  <c r="W261" i="12" s="1"/>
  <c r="B334" i="7"/>
  <c r="K333" i="7"/>
  <c r="W260" i="12" s="1"/>
  <c r="B333" i="7"/>
  <c r="K332" i="7"/>
  <c r="W259" i="12" s="1"/>
  <c r="B332" i="7"/>
  <c r="K331" i="7"/>
  <c r="W258" i="12" s="1"/>
  <c r="B331" i="7"/>
  <c r="K330" i="7"/>
  <c r="W257" i="12" s="1"/>
  <c r="B330" i="7"/>
  <c r="K329" i="7"/>
  <c r="W292" i="12" s="1"/>
  <c r="B329" i="7"/>
  <c r="K328" i="7"/>
  <c r="W291" i="12" s="1"/>
  <c r="B328" i="7"/>
  <c r="K327" i="7"/>
  <c r="B327" i="7"/>
  <c r="K326" i="7"/>
  <c r="W272" i="12" s="1"/>
  <c r="B326" i="7"/>
  <c r="K325" i="7"/>
  <c r="W271" i="12" s="1"/>
  <c r="B325" i="7"/>
  <c r="K324" i="7"/>
  <c r="W266" i="12" s="1"/>
  <c r="B324" i="7"/>
  <c r="K323" i="7"/>
  <c r="W267" i="12" s="1"/>
  <c r="B323" i="7"/>
  <c r="K322" i="7"/>
  <c r="W256" i="12" s="1"/>
  <c r="B322" i="7"/>
  <c r="K321" i="7"/>
  <c r="W255" i="12" s="1"/>
  <c r="B321" i="7"/>
  <c r="K320" i="7"/>
  <c r="W254" i="12" s="1"/>
  <c r="B320" i="7"/>
  <c r="K319" i="7"/>
  <c r="W285" i="12" s="1"/>
  <c r="B319" i="7"/>
  <c r="K318" i="7"/>
  <c r="W297" i="12" s="1"/>
  <c r="B318" i="7"/>
  <c r="K317" i="7"/>
  <c r="W350" i="12" s="1"/>
  <c r="B317" i="7"/>
  <c r="K316" i="7"/>
  <c r="B316" i="7"/>
  <c r="K315" i="7"/>
  <c r="W249" i="12" s="1"/>
  <c r="B315" i="7"/>
  <c r="K314" i="7"/>
  <c r="W248" i="12" s="1"/>
  <c r="B314" i="7"/>
  <c r="K313" i="7"/>
  <c r="W247" i="12" s="1"/>
  <c r="B313" i="7"/>
  <c r="K312" i="7"/>
  <c r="W246" i="12" s="1"/>
  <c r="B312" i="7"/>
  <c r="K311" i="7"/>
  <c r="W245" i="12" s="1"/>
  <c r="B311" i="7"/>
  <c r="K310" i="7"/>
  <c r="W244" i="12" s="1"/>
  <c r="B310" i="7"/>
  <c r="K309" i="7"/>
  <c r="W243" i="12" s="1"/>
  <c r="B309" i="7"/>
  <c r="K308" i="7"/>
  <c r="W242" i="12" s="1"/>
  <c r="B308" i="7"/>
  <c r="K307" i="7"/>
  <c r="W241" i="12" s="1"/>
  <c r="B307" i="7"/>
  <c r="K306" i="7"/>
  <c r="W240" i="12" s="1"/>
  <c r="B306" i="7"/>
  <c r="K305" i="7"/>
  <c r="W239" i="12" s="1"/>
  <c r="B305" i="7"/>
  <c r="K304" i="7"/>
  <c r="W238" i="12" s="1"/>
  <c r="B304" i="7"/>
  <c r="K303" i="7"/>
  <c r="W341" i="12" s="1"/>
  <c r="B303" i="7"/>
  <c r="K302" i="7"/>
  <c r="B302" i="7"/>
  <c r="K301" i="7"/>
  <c r="B301" i="7"/>
  <c r="K300" i="7"/>
  <c r="B300" i="7"/>
  <c r="K299" i="7"/>
  <c r="B299" i="7"/>
  <c r="K298" i="7"/>
  <c r="B298" i="7"/>
  <c r="K297" i="7"/>
  <c r="B297" i="7"/>
  <c r="K296" i="7"/>
  <c r="B296" i="7"/>
  <c r="K295" i="7"/>
  <c r="B295" i="7"/>
  <c r="K294" i="7"/>
  <c r="B294" i="7"/>
  <c r="K293" i="7"/>
  <c r="W215" i="12" s="1"/>
  <c r="B293" i="7"/>
  <c r="K292" i="7"/>
  <c r="W214" i="12" s="1"/>
  <c r="B292" i="7"/>
  <c r="K291" i="7"/>
  <c r="W213" i="12" s="1"/>
  <c r="B291" i="7"/>
  <c r="K290" i="7"/>
  <c r="W250" i="12" s="1"/>
  <c r="B290" i="7"/>
  <c r="K289" i="7"/>
  <c r="W251" i="12" s="1"/>
  <c r="B289" i="7"/>
  <c r="K288" i="7"/>
  <c r="W336" i="12" s="1"/>
  <c r="B288" i="7"/>
  <c r="K287" i="7"/>
  <c r="W212" i="12" s="1"/>
  <c r="B287" i="7"/>
  <c r="K286" i="7"/>
  <c r="W211" i="12" s="1"/>
  <c r="B286" i="7"/>
  <c r="K285" i="7"/>
  <c r="W210" i="12" s="1"/>
  <c r="B285" i="7"/>
  <c r="K284" i="7"/>
  <c r="W206" i="12" s="1"/>
  <c r="B284" i="7"/>
  <c r="K283" i="7"/>
  <c r="W205" i="12" s="1"/>
  <c r="B283" i="7"/>
  <c r="K282" i="7"/>
  <c r="W209" i="12" s="1"/>
  <c r="B282" i="7"/>
  <c r="K281" i="7"/>
  <c r="W208" i="12" s="1"/>
  <c r="B281" i="7"/>
  <c r="K280" i="7"/>
  <c r="W207" i="12" s="1"/>
  <c r="B280" i="7"/>
  <c r="K279" i="7"/>
  <c r="W335" i="12" s="1"/>
  <c r="B279" i="7"/>
  <c r="K278" i="7"/>
  <c r="W339" i="12" s="1"/>
  <c r="B278" i="7"/>
  <c r="K277" i="7"/>
  <c r="W338" i="12" s="1"/>
  <c r="B277" i="7"/>
  <c r="K276" i="7"/>
  <c r="W337" i="12" s="1"/>
  <c r="B276" i="7"/>
  <c r="K275" i="7"/>
  <c r="W234" i="12" s="1"/>
  <c r="B275" i="7"/>
  <c r="K274" i="7"/>
  <c r="W226" i="12" s="1"/>
  <c r="B274" i="7"/>
  <c r="K272" i="7"/>
  <c r="W233" i="12" s="1"/>
  <c r="B272" i="7"/>
  <c r="K269" i="7"/>
  <c r="W231" i="12" s="1"/>
  <c r="B269" i="7"/>
  <c r="K268" i="7"/>
  <c r="W225" i="12" s="1"/>
  <c r="B268" i="7"/>
  <c r="K267" i="7"/>
  <c r="W224" i="12" s="1"/>
  <c r="B267" i="7"/>
  <c r="K266" i="7"/>
  <c r="W223" i="12" s="1"/>
  <c r="B266" i="7"/>
  <c r="K265" i="7"/>
  <c r="W222" i="12" s="1"/>
  <c r="B265" i="7"/>
  <c r="K264" i="7"/>
  <c r="W221" i="12" s="1"/>
  <c r="B264" i="7"/>
  <c r="K263" i="7"/>
  <c r="W220" i="12" s="1"/>
  <c r="B263" i="7"/>
  <c r="K262" i="7"/>
  <c r="W219" i="12" s="1"/>
  <c r="B262" i="7"/>
  <c r="K261" i="7"/>
  <c r="W218" i="12" s="1"/>
  <c r="B261" i="7"/>
  <c r="K260" i="7"/>
  <c r="W217" i="12" s="1"/>
  <c r="B260" i="7"/>
  <c r="K259" i="7"/>
  <c r="W216" i="12" s="1"/>
  <c r="B259" i="7"/>
  <c r="K258" i="7"/>
  <c r="W228" i="12" s="1"/>
  <c r="B258" i="7"/>
  <c r="K257" i="7"/>
  <c r="W330" i="12" s="1"/>
  <c r="B257" i="7"/>
  <c r="K256" i="7"/>
  <c r="W329" i="12" s="1"/>
  <c r="B256" i="7"/>
  <c r="K255" i="7"/>
  <c r="W204" i="12" s="1"/>
  <c r="B255" i="7"/>
  <c r="K254" i="7"/>
  <c r="W203" i="12" s="1"/>
  <c r="B254" i="7"/>
  <c r="K253" i="7"/>
  <c r="W202" i="12" s="1"/>
  <c r="B253" i="7"/>
  <c r="K252" i="7"/>
  <c r="W201" i="12" s="1"/>
  <c r="B252" i="7"/>
  <c r="K251" i="7"/>
  <c r="W200" i="12" s="1"/>
  <c r="B251" i="7"/>
  <c r="K250" i="7"/>
  <c r="W199" i="12" s="1"/>
  <c r="B250" i="7"/>
  <c r="K249" i="7"/>
  <c r="W198" i="12" s="1"/>
  <c r="B249" i="7"/>
  <c r="K248" i="7"/>
  <c r="W197" i="12" s="1"/>
  <c r="B248" i="7"/>
  <c r="K247" i="7"/>
  <c r="B247" i="7"/>
  <c r="K246" i="7"/>
  <c r="B246" i="7"/>
  <c r="K245" i="7"/>
  <c r="B245" i="7"/>
  <c r="K244" i="7"/>
  <c r="B244" i="7"/>
  <c r="K243" i="7"/>
  <c r="W328" i="12" s="1"/>
  <c r="B243" i="7"/>
  <c r="K242" i="7"/>
  <c r="W179" i="12" s="1"/>
  <c r="B242" i="7"/>
  <c r="K241" i="7"/>
  <c r="W178" i="12" s="1"/>
  <c r="B241" i="7"/>
  <c r="K240" i="7"/>
  <c r="W177" i="12" s="1"/>
  <c r="B240" i="7"/>
  <c r="K239" i="7"/>
  <c r="W176" i="12" s="1"/>
  <c r="B239" i="7"/>
  <c r="K238" i="7"/>
  <c r="W175" i="12" s="1"/>
  <c r="B238" i="7"/>
  <c r="K237" i="7"/>
  <c r="W174" i="12" s="1"/>
  <c r="B237" i="7"/>
  <c r="K236" i="7"/>
  <c r="W173" i="12" s="1"/>
  <c r="B236" i="7"/>
  <c r="K235" i="7"/>
  <c r="W327" i="12" s="1"/>
  <c r="B235" i="7"/>
  <c r="K234" i="7"/>
  <c r="W172" i="12" s="1"/>
  <c r="B234" i="7"/>
  <c r="K233" i="7"/>
  <c r="W171" i="12" s="1"/>
  <c r="B233" i="7"/>
  <c r="K232" i="7"/>
  <c r="W180" i="12" s="1"/>
  <c r="B232" i="7"/>
  <c r="K231" i="7"/>
  <c r="W170" i="12" s="1"/>
  <c r="B231" i="7"/>
  <c r="K230" i="7"/>
  <c r="W169" i="12" s="1"/>
  <c r="B230" i="7"/>
  <c r="K229" i="7"/>
  <c r="W325" i="12" s="1"/>
  <c r="B229" i="7"/>
  <c r="K228" i="7"/>
  <c r="W324" i="12" s="1"/>
  <c r="B228" i="7"/>
  <c r="K227" i="7"/>
  <c r="W125" i="12" s="1"/>
  <c r="B227" i="7"/>
  <c r="K226" i="7"/>
  <c r="W124" i="12" s="1"/>
  <c r="B226" i="7"/>
  <c r="K225" i="7"/>
  <c r="W130" i="12" s="1"/>
  <c r="B225" i="7"/>
  <c r="K224" i="7"/>
  <c r="W129" i="12" s="1"/>
  <c r="B224" i="7"/>
  <c r="K223" i="7"/>
  <c r="W127" i="12" s="1"/>
  <c r="B223" i="7"/>
  <c r="K222" i="7"/>
  <c r="W126" i="12" s="1"/>
  <c r="B222" i="7"/>
  <c r="K221" i="7"/>
  <c r="W117" i="12" s="1"/>
  <c r="B221" i="7"/>
  <c r="K220" i="7"/>
  <c r="W116" i="12" s="1"/>
  <c r="B220" i="7"/>
  <c r="K219" i="7"/>
  <c r="W115" i="12" s="1"/>
  <c r="B219" i="7"/>
  <c r="K218" i="7"/>
  <c r="W114" i="12" s="1"/>
  <c r="B218" i="7"/>
  <c r="K217" i="7"/>
  <c r="W113" i="12" s="1"/>
  <c r="B217" i="7"/>
  <c r="K216" i="7"/>
  <c r="W112" i="12" s="1"/>
  <c r="B216" i="7"/>
  <c r="K215" i="7"/>
  <c r="W95" i="12" s="1"/>
  <c r="B215" i="7"/>
  <c r="K214" i="7"/>
  <c r="W94" i="12" s="1"/>
  <c r="B214" i="7"/>
  <c r="K213" i="7"/>
  <c r="W96" i="12" s="1"/>
  <c r="B213" i="7"/>
  <c r="K212" i="7"/>
  <c r="W93" i="12" s="1"/>
  <c r="B212" i="7"/>
  <c r="K211" i="7"/>
  <c r="W92" i="12" s="1"/>
  <c r="B211" i="7"/>
  <c r="K210" i="7"/>
  <c r="W91" i="12" s="1"/>
  <c r="B210" i="7"/>
  <c r="K209" i="7"/>
  <c r="W90" i="12" s="1"/>
  <c r="B209" i="7"/>
  <c r="K208" i="7"/>
  <c r="W89" i="12" s="1"/>
  <c r="B208" i="7"/>
  <c r="K207" i="7"/>
  <c r="W97" i="12" s="1"/>
  <c r="B207" i="7"/>
  <c r="K206" i="7"/>
  <c r="W88" i="12" s="1"/>
  <c r="B206" i="7"/>
  <c r="K205" i="7"/>
  <c r="W87" i="12" s="1"/>
  <c r="B205" i="7"/>
  <c r="K204" i="7"/>
  <c r="W86" i="12" s="1"/>
  <c r="B204" i="7"/>
  <c r="K203" i="7"/>
  <c r="W105" i="12" s="1"/>
  <c r="B203" i="7"/>
  <c r="K202" i="7"/>
  <c r="W107" i="12" s="1"/>
  <c r="B202" i="7"/>
  <c r="K201" i="7"/>
  <c r="W104" i="12" s="1"/>
  <c r="B201" i="7"/>
  <c r="K200" i="7"/>
  <c r="W106" i="12" s="1"/>
  <c r="B200" i="7"/>
  <c r="K199" i="7"/>
  <c r="W85" i="12" s="1"/>
  <c r="B199" i="7"/>
  <c r="K198" i="7"/>
  <c r="W84" i="12" s="1"/>
  <c r="B198" i="7"/>
  <c r="K197" i="7"/>
  <c r="W303" i="12" s="1"/>
  <c r="B197" i="7"/>
  <c r="K196" i="7"/>
  <c r="W237" i="12" s="1"/>
  <c r="B196" i="7"/>
  <c r="K195" i="7"/>
  <c r="W236" i="12" s="1"/>
  <c r="B195" i="7"/>
  <c r="K194" i="7"/>
  <c r="W302" i="12" s="1"/>
  <c r="B194" i="7"/>
  <c r="K193" i="7"/>
  <c r="W332" i="12" s="1"/>
  <c r="B193" i="7"/>
  <c r="K192" i="7"/>
  <c r="B192" i="7"/>
  <c r="K191" i="7"/>
  <c r="W322" i="12" s="1"/>
  <c r="B191" i="7"/>
  <c r="K190" i="7"/>
  <c r="W321" i="12" s="1"/>
  <c r="B190" i="7"/>
  <c r="K189" i="7"/>
  <c r="W320" i="12" s="1"/>
  <c r="B189" i="7"/>
  <c r="K188" i="7"/>
  <c r="W307" i="12" s="1"/>
  <c r="B188" i="7"/>
  <c r="K187" i="7"/>
  <c r="W306" i="12" s="1"/>
  <c r="B187" i="7"/>
  <c r="K186" i="7"/>
  <c r="W305" i="12" s="1"/>
  <c r="B186" i="7"/>
  <c r="K185" i="7"/>
  <c r="W319" i="12" s="1"/>
  <c r="B185" i="7"/>
  <c r="K184" i="7"/>
  <c r="B184" i="7"/>
  <c r="K183" i="7"/>
  <c r="W326" i="12" s="1"/>
  <c r="B183" i="7"/>
  <c r="K182" i="7"/>
  <c r="B182" i="7"/>
  <c r="K181" i="7"/>
  <c r="W318" i="12" s="1"/>
  <c r="B181" i="7"/>
  <c r="K180" i="7"/>
  <c r="W333" i="12" s="1"/>
  <c r="B180" i="7"/>
  <c r="K179" i="7"/>
  <c r="B179" i="7"/>
  <c r="K178" i="7"/>
  <c r="W317" i="12" s="1"/>
  <c r="B178" i="7"/>
  <c r="K177" i="7"/>
  <c r="W316" i="12" s="1"/>
  <c r="B177" i="7"/>
  <c r="K176" i="7"/>
  <c r="W315" i="12" s="1"/>
  <c r="B176" i="7"/>
  <c r="K175" i="7"/>
  <c r="W314" i="12" s="1"/>
  <c r="B175" i="7"/>
  <c r="K174" i="7"/>
  <c r="W313" i="12" s="1"/>
  <c r="B174" i="7"/>
  <c r="K173" i="7"/>
  <c r="W312" i="12" s="1"/>
  <c r="B173" i="7"/>
  <c r="K172" i="7"/>
  <c r="W309" i="12" s="1"/>
  <c r="B172" i="7"/>
  <c r="K171" i="7"/>
  <c r="B171" i="7"/>
  <c r="K170" i="7"/>
  <c r="W311" i="12" s="1"/>
  <c r="B170" i="7"/>
  <c r="K169" i="7"/>
  <c r="W310" i="12" s="1"/>
  <c r="B169" i="7"/>
  <c r="K168" i="7"/>
  <c r="B168" i="7"/>
  <c r="K167" i="7"/>
  <c r="W308" i="12" s="1"/>
  <c r="B167" i="7"/>
  <c r="K166" i="7"/>
  <c r="W196" i="12" s="1"/>
  <c r="B166" i="7"/>
  <c r="K165" i="7"/>
  <c r="W195" i="12" s="1"/>
  <c r="B165" i="7"/>
  <c r="K164" i="7"/>
  <c r="W194" i="12" s="1"/>
  <c r="B164" i="7"/>
  <c r="K163" i="7"/>
  <c r="W193" i="12" s="1"/>
  <c r="B163" i="7"/>
  <c r="K162" i="7"/>
  <c r="W186" i="12" s="1"/>
  <c r="B162" i="7"/>
  <c r="K161" i="7"/>
  <c r="W185" i="12" s="1"/>
  <c r="B161" i="7"/>
  <c r="K160" i="7"/>
  <c r="W184" i="12" s="1"/>
  <c r="B160" i="7"/>
  <c r="K159" i="7"/>
  <c r="W192" i="12" s="1"/>
  <c r="B159" i="7"/>
  <c r="K158" i="7"/>
  <c r="W191" i="12" s="1"/>
  <c r="B158" i="7"/>
  <c r="K157" i="7"/>
  <c r="W190" i="12" s="1"/>
  <c r="B157" i="7"/>
  <c r="K156" i="7"/>
  <c r="W189" i="12" s="1"/>
  <c r="B156" i="7"/>
  <c r="K155" i="7"/>
  <c r="W188" i="12" s="1"/>
  <c r="B155" i="7"/>
  <c r="K154" i="7"/>
  <c r="W187" i="12" s="1"/>
  <c r="B154" i="7"/>
  <c r="K153" i="7"/>
  <c r="W183" i="12" s="1"/>
  <c r="B153" i="7"/>
  <c r="K152" i="7"/>
  <c r="W182" i="12" s="1"/>
  <c r="B152" i="7"/>
  <c r="K151" i="7"/>
  <c r="W181" i="12" s="1"/>
  <c r="B151" i="7"/>
  <c r="K150" i="7"/>
  <c r="W165" i="12" s="1"/>
  <c r="B150" i="7"/>
  <c r="K149" i="7"/>
  <c r="W161" i="12" s="1"/>
  <c r="B149" i="7"/>
  <c r="K148" i="7"/>
  <c r="B148" i="7"/>
  <c r="K147" i="7"/>
  <c r="B147" i="7"/>
  <c r="K146" i="7"/>
  <c r="W159" i="12" s="1"/>
  <c r="B146" i="7"/>
  <c r="K145" i="7"/>
  <c r="W160" i="12" s="1"/>
  <c r="B145" i="7"/>
  <c r="K144" i="7"/>
  <c r="B144" i="7"/>
  <c r="K143" i="7"/>
  <c r="W158" i="12" s="1"/>
  <c r="B143" i="7"/>
  <c r="K142" i="7"/>
  <c r="W157" i="12" s="1"/>
  <c r="B142" i="7"/>
  <c r="K141" i="7"/>
  <c r="W156" i="12" s="1"/>
  <c r="B141" i="7"/>
  <c r="K140" i="7"/>
  <c r="B140" i="7"/>
  <c r="K139" i="7"/>
  <c r="W155" i="12" s="1"/>
  <c r="B139" i="7"/>
  <c r="K138" i="7"/>
  <c r="B138" i="7"/>
  <c r="K137" i="7"/>
  <c r="W153" i="12" s="1"/>
  <c r="B137" i="7"/>
  <c r="K136" i="7"/>
  <c r="B136" i="7"/>
  <c r="K135" i="7"/>
  <c r="W152" i="12" s="1"/>
  <c r="B135" i="7"/>
  <c r="K134" i="7"/>
  <c r="W151" i="12" s="1"/>
  <c r="B134" i="7"/>
  <c r="K133" i="7"/>
  <c r="W150" i="12" s="1"/>
  <c r="B133" i="7"/>
  <c r="K131" i="7"/>
  <c r="W149" i="12" s="1"/>
  <c r="B131" i="7"/>
  <c r="K130" i="7"/>
  <c r="W148" i="12" s="1"/>
  <c r="B130" i="7"/>
  <c r="K129" i="7"/>
  <c r="W147" i="12" s="1"/>
  <c r="B129" i="7"/>
  <c r="K128" i="7"/>
  <c r="W146" i="12" s="1"/>
  <c r="B128" i="7"/>
  <c r="K127" i="7"/>
  <c r="W145" i="12" s="1"/>
  <c r="B127" i="7"/>
  <c r="K126" i="7"/>
  <c r="W144" i="12" s="1"/>
  <c r="B126" i="7"/>
  <c r="K125" i="7"/>
  <c r="W143" i="12" s="1"/>
  <c r="B125" i="7"/>
  <c r="K124" i="7"/>
  <c r="B124" i="7"/>
  <c r="K123" i="7"/>
  <c r="B123" i="7"/>
  <c r="K122" i="7"/>
  <c r="B122" i="7"/>
  <c r="K121" i="7"/>
  <c r="W131" i="12" s="1"/>
  <c r="B121" i="7"/>
  <c r="K120" i="7"/>
  <c r="W142" i="12" s="1"/>
  <c r="B120" i="7"/>
  <c r="K119" i="7"/>
  <c r="B119" i="7"/>
  <c r="K118" i="7"/>
  <c r="B118" i="7"/>
  <c r="K117" i="7"/>
  <c r="W141" i="12" s="1"/>
  <c r="B117" i="7"/>
  <c r="K116" i="7"/>
  <c r="B116" i="7"/>
  <c r="K115" i="7"/>
  <c r="B115" i="7"/>
  <c r="K114" i="7"/>
  <c r="W140" i="12" s="1"/>
  <c r="B114" i="7"/>
  <c r="K113" i="7"/>
  <c r="W139" i="12" s="1"/>
  <c r="B113" i="7"/>
  <c r="K112" i="7"/>
  <c r="B112" i="7"/>
  <c r="K111" i="7"/>
  <c r="W138" i="12" s="1"/>
  <c r="B111" i="7"/>
  <c r="K110" i="7"/>
  <c r="W137" i="12" s="1"/>
  <c r="B110" i="7"/>
  <c r="K109" i="7"/>
  <c r="W136" i="12" s="1"/>
  <c r="B109" i="7"/>
  <c r="K108" i="7"/>
  <c r="B108" i="7"/>
  <c r="K107" i="7"/>
  <c r="W135" i="12" s="1"/>
  <c r="B107" i="7"/>
  <c r="K106" i="7"/>
  <c r="B106" i="7"/>
  <c r="K105" i="7"/>
  <c r="W134" i="12" s="1"/>
  <c r="B105" i="7"/>
  <c r="K104" i="7"/>
  <c r="B104" i="7"/>
  <c r="K103" i="7"/>
  <c r="W133" i="12" s="1"/>
  <c r="B103" i="7"/>
  <c r="K102" i="7"/>
  <c r="B102" i="7"/>
  <c r="K101" i="7"/>
  <c r="B101" i="7"/>
  <c r="K100" i="7"/>
  <c r="W62" i="12" s="1"/>
  <c r="B100" i="7"/>
  <c r="K99" i="7"/>
  <c r="W61" i="12" s="1"/>
  <c r="B99" i="7"/>
  <c r="K98" i="7"/>
  <c r="W60" i="12" s="1"/>
  <c r="B98" i="7"/>
  <c r="K97" i="7"/>
  <c r="W300" i="12" s="1"/>
  <c r="B97" i="7"/>
  <c r="K96" i="7"/>
  <c r="W17" i="12" s="1"/>
  <c r="B96" i="7"/>
  <c r="K95" i="7"/>
  <c r="W331" i="12" s="1"/>
  <c r="B95" i="7"/>
  <c r="K94" i="7"/>
  <c r="W253" i="12" s="1"/>
  <c r="B94" i="7"/>
  <c r="K93" i="7"/>
  <c r="W349" i="12" s="1"/>
  <c r="B93" i="7"/>
  <c r="K92" i="7"/>
  <c r="W348" i="12" s="1"/>
  <c r="B92" i="7"/>
  <c r="K91" i="7"/>
  <c r="W19" i="12" s="1"/>
  <c r="B91" i="7"/>
  <c r="K90" i="7"/>
  <c r="W18" i="12" s="1"/>
  <c r="B90" i="7"/>
  <c r="K89" i="7"/>
  <c r="W82" i="12" s="1"/>
  <c r="B89" i="7"/>
  <c r="K88" i="7"/>
  <c r="W81" i="12" s="1"/>
  <c r="B88" i="7"/>
  <c r="K87" i="7"/>
  <c r="W80" i="12" s="1"/>
  <c r="B87" i="7"/>
  <c r="K86" i="7"/>
  <c r="W347" i="12" s="1"/>
  <c r="B86" i="7"/>
  <c r="K85" i="7"/>
  <c r="W346" i="12" s="1"/>
  <c r="B85" i="7"/>
  <c r="K84" i="7"/>
  <c r="B84" i="7"/>
  <c r="K83" i="7"/>
  <c r="W345" i="12" s="1"/>
  <c r="B83" i="7"/>
  <c r="K82" i="7"/>
  <c r="W344" i="12" s="1"/>
  <c r="B82" i="7"/>
  <c r="K81" i="7"/>
  <c r="W79" i="12" s="1"/>
  <c r="B81" i="7"/>
  <c r="K80" i="7"/>
  <c r="W83" i="12" s="1"/>
  <c r="B80" i="7"/>
  <c r="K79" i="7"/>
  <c r="W78" i="12" s="1"/>
  <c r="B79" i="7"/>
  <c r="K78" i="7"/>
  <c r="B78" i="7"/>
  <c r="K77" i="7"/>
  <c r="B77" i="7"/>
  <c r="K76" i="7"/>
  <c r="B76" i="7"/>
  <c r="K75" i="7"/>
  <c r="B75" i="7"/>
  <c r="K74" i="7"/>
  <c r="B74" i="7"/>
  <c r="K73" i="7"/>
  <c r="W77" i="12" s="1"/>
  <c r="B73" i="7"/>
  <c r="K72" i="7"/>
  <c r="W76" i="12" s="1"/>
  <c r="B72" i="7"/>
  <c r="K71" i="7"/>
  <c r="W75" i="12" s="1"/>
  <c r="B71" i="7"/>
  <c r="K70" i="7"/>
  <c r="W74" i="12" s="1"/>
  <c r="B70" i="7"/>
  <c r="K69" i="7"/>
  <c r="W73" i="12" s="1"/>
  <c r="B69" i="7"/>
  <c r="K68" i="7"/>
  <c r="W72" i="12" s="1"/>
  <c r="B68" i="7"/>
  <c r="K67" i="7"/>
  <c r="W71" i="12" s="1"/>
  <c r="B67" i="7"/>
  <c r="K66" i="7"/>
  <c r="W70" i="12" s="1"/>
  <c r="B66" i="7"/>
  <c r="K65" i="7"/>
  <c r="W69" i="12" s="1"/>
  <c r="B65" i="7"/>
  <c r="K63" i="7"/>
  <c r="W66" i="12" s="1"/>
  <c r="B63" i="7"/>
  <c r="K62" i="7"/>
  <c r="W64" i="12" s="1"/>
  <c r="B62" i="7"/>
  <c r="K61" i="7"/>
  <c r="W68" i="12" s="1"/>
  <c r="B61" i="7"/>
  <c r="K60" i="7"/>
  <c r="W65" i="12" s="1"/>
  <c r="B60" i="7"/>
  <c r="K59" i="7"/>
  <c r="W63" i="12" s="1"/>
  <c r="B59" i="7"/>
  <c r="K58" i="7"/>
  <c r="W56" i="12" s="1"/>
  <c r="B58" i="7"/>
  <c r="K57" i="7"/>
  <c r="W55" i="12" s="1"/>
  <c r="B57" i="7"/>
  <c r="K56" i="7"/>
  <c r="W54" i="12" s="1"/>
  <c r="B56" i="7"/>
  <c r="K55" i="7"/>
  <c r="W34" i="12" s="1"/>
  <c r="B55" i="7"/>
  <c r="K54" i="7"/>
  <c r="W16" i="12" s="1"/>
  <c r="B54" i="7"/>
  <c r="K53" i="7"/>
  <c r="W15" i="12" s="1"/>
  <c r="B53" i="7"/>
  <c r="K52" i="7"/>
  <c r="W14" i="12" s="1"/>
  <c r="B52" i="7"/>
  <c r="K51" i="7"/>
  <c r="W33" i="12" s="1"/>
  <c r="B51" i="7"/>
  <c r="K50" i="7"/>
  <c r="W53" i="12" s="1"/>
  <c r="B50" i="7"/>
  <c r="K49" i="7"/>
  <c r="W52" i="12" s="1"/>
  <c r="B49" i="7"/>
  <c r="K48" i="7"/>
  <c r="W13" i="12" s="1"/>
  <c r="B48" i="7"/>
  <c r="K47" i="7"/>
  <c r="W12" i="12" s="1"/>
  <c r="B47" i="7"/>
  <c r="K46" i="7"/>
  <c r="W11" i="12" s="1"/>
  <c r="B46" i="7"/>
  <c r="K45" i="7"/>
  <c r="W10" i="12" s="1"/>
  <c r="B45" i="7"/>
  <c r="K44" i="7"/>
  <c r="W296" i="12" s="1"/>
  <c r="B44" i="7"/>
  <c r="K43" i="7"/>
  <c r="W343" i="12" s="1"/>
  <c r="B43" i="7"/>
  <c r="K42" i="7"/>
  <c r="W295" i="12" s="1"/>
  <c r="B42" i="7"/>
  <c r="K41" i="7"/>
  <c r="W342" i="12" s="1"/>
  <c r="B41" i="7"/>
  <c r="K40" i="7"/>
  <c r="W294" i="12" s="1"/>
  <c r="B40" i="7"/>
  <c r="K39" i="7"/>
  <c r="W51" i="12" s="1"/>
  <c r="B39" i="7"/>
  <c r="B38" i="7"/>
  <c r="K37" i="7"/>
  <c r="W49" i="12" s="1"/>
  <c r="B37" i="7"/>
  <c r="K36" i="7"/>
  <c r="W48" i="12" s="1"/>
  <c r="B36" i="7"/>
  <c r="K35" i="7"/>
  <c r="W47" i="12" s="1"/>
  <c r="B35" i="7"/>
  <c r="K34" i="7"/>
  <c r="W46" i="12" s="1"/>
  <c r="B34" i="7"/>
  <c r="K33" i="7"/>
  <c r="W45" i="12" s="1"/>
  <c r="B33" i="7"/>
  <c r="K32" i="7"/>
  <c r="W44" i="12" s="1"/>
  <c r="B32" i="7"/>
  <c r="K31" i="7"/>
  <c r="W43" i="12" s="1"/>
  <c r="B31" i="7"/>
  <c r="K30" i="7"/>
  <c r="W42" i="12" s="1"/>
  <c r="B30" i="7"/>
  <c r="K29" i="7"/>
  <c r="W41" i="12" s="1"/>
  <c r="B29" i="7"/>
  <c r="K28" i="7"/>
  <c r="W40" i="12" s="1"/>
  <c r="B28" i="7"/>
  <c r="K27" i="7"/>
  <c r="W39" i="12" s="1"/>
  <c r="B27" i="7"/>
  <c r="K26" i="7"/>
  <c r="W38" i="12" s="1"/>
  <c r="B26" i="7"/>
  <c r="K25" i="7"/>
  <c r="W37" i="12" s="1"/>
  <c r="B25" i="7"/>
  <c r="K24" i="7"/>
  <c r="W36" i="12" s="1"/>
  <c r="B24" i="7"/>
  <c r="K23" i="7"/>
  <c r="W35" i="12" s="1"/>
  <c r="B23" i="7"/>
  <c r="K22" i="7"/>
  <c r="W31" i="12" s="1"/>
  <c r="B22" i="7"/>
  <c r="K21" i="7"/>
  <c r="W22" i="12" s="1"/>
  <c r="B21" i="7"/>
  <c r="K20" i="7"/>
  <c r="B20" i="7"/>
  <c r="K19" i="7"/>
  <c r="W20" i="12" s="1"/>
  <c r="B19" i="7"/>
  <c r="K18" i="7"/>
  <c r="W21" i="12" s="1"/>
  <c r="B18" i="7"/>
  <c r="K17" i="7"/>
  <c r="B17" i="7"/>
  <c r="K16" i="7"/>
  <c r="B16" i="7"/>
  <c r="K15" i="7"/>
  <c r="W30" i="12" s="1"/>
  <c r="B15" i="7"/>
  <c r="K14" i="7"/>
  <c r="W29" i="12" s="1"/>
  <c r="B14" i="7"/>
  <c r="K13" i="7"/>
  <c r="W28" i="12" s="1"/>
  <c r="B13" i="7"/>
  <c r="K12" i="7"/>
  <c r="W27" i="12" s="1"/>
  <c r="B12" i="7"/>
  <c r="K11" i="7"/>
  <c r="W26" i="12" s="1"/>
  <c r="B11" i="7"/>
  <c r="K10" i="7"/>
  <c r="W25" i="12" s="1"/>
  <c r="B10" i="7"/>
  <c r="K9" i="7"/>
  <c r="W24" i="12" s="1"/>
  <c r="B9" i="7"/>
  <c r="K8" i="7"/>
  <c r="W23" i="12" s="1"/>
  <c r="B8" i="7"/>
  <c r="K7" i="7"/>
  <c r="W8" i="12" s="1"/>
  <c r="B7" i="7"/>
  <c r="K6" i="7"/>
  <c r="B6" i="7"/>
  <c r="K5" i="7"/>
  <c r="B5" i="7"/>
  <c r="K4" i="7"/>
  <c r="W7" i="12" s="1"/>
  <c r="B4" i="7"/>
  <c r="K3" i="7"/>
  <c r="W9" i="12" s="1"/>
  <c r="B3" i="7"/>
  <c r="K2" i="7"/>
  <c r="B2" i="7"/>
  <c r="I338" i="6"/>
  <c r="M338" i="6" s="1"/>
  <c r="N338" i="6" s="1"/>
  <c r="I337" i="6"/>
  <c r="M337" i="6" s="1"/>
  <c r="N337" i="6" s="1"/>
  <c r="I336" i="6"/>
  <c r="M336" i="6" s="1"/>
  <c r="N336" i="6" s="1"/>
  <c r="I335" i="6"/>
  <c r="M335" i="6" s="1"/>
  <c r="N335" i="6" s="1"/>
  <c r="I334" i="6"/>
  <c r="M334" i="6" s="1"/>
  <c r="N334" i="6" s="1"/>
  <c r="I333" i="6"/>
  <c r="M333" i="6" s="1"/>
  <c r="N333" i="6" s="1"/>
  <c r="I332" i="6"/>
  <c r="M332" i="6" s="1"/>
  <c r="N332" i="6" s="1"/>
  <c r="I331" i="6"/>
  <c r="M331" i="6" s="1"/>
  <c r="N331" i="6" s="1"/>
  <c r="I330" i="6"/>
  <c r="M330" i="6" s="1"/>
  <c r="N330" i="6" s="1"/>
  <c r="I329" i="6"/>
  <c r="M329" i="6" s="1"/>
  <c r="N329" i="6" s="1"/>
  <c r="I328" i="6"/>
  <c r="M328" i="6" s="1"/>
  <c r="N328" i="6" s="1"/>
  <c r="I327" i="6"/>
  <c r="M327" i="6" s="1"/>
  <c r="N327" i="6" s="1"/>
  <c r="I326" i="6"/>
  <c r="M326" i="6" s="1"/>
  <c r="N326" i="6" s="1"/>
  <c r="I325" i="6"/>
  <c r="M325" i="6" s="1"/>
  <c r="N325" i="6" s="1"/>
  <c r="I324" i="6"/>
  <c r="M324" i="6" s="1"/>
  <c r="N324" i="6" s="1"/>
  <c r="I323" i="6"/>
  <c r="M323" i="6" s="1"/>
  <c r="N323" i="6" s="1"/>
  <c r="I322" i="6"/>
  <c r="M322" i="6" s="1"/>
  <c r="N322" i="6" s="1"/>
  <c r="I321" i="6"/>
  <c r="M321" i="6" s="1"/>
  <c r="N321" i="6" s="1"/>
  <c r="I320" i="6"/>
  <c r="M320" i="6" s="1"/>
  <c r="N320" i="6" s="1"/>
  <c r="I319" i="6"/>
  <c r="M319" i="6" s="1"/>
  <c r="N319" i="6" s="1"/>
  <c r="I318" i="6"/>
  <c r="M318" i="6" s="1"/>
  <c r="N318" i="6" s="1"/>
  <c r="I317" i="6"/>
  <c r="M317" i="6" s="1"/>
  <c r="N317" i="6" s="1"/>
  <c r="I316" i="6"/>
  <c r="M316" i="6" s="1"/>
  <c r="N316" i="6" s="1"/>
  <c r="I315" i="6"/>
  <c r="M315" i="6" s="1"/>
  <c r="N315" i="6" s="1"/>
  <c r="I314" i="6"/>
  <c r="M314" i="6" s="1"/>
  <c r="N314" i="6" s="1"/>
  <c r="I313" i="6"/>
  <c r="M313" i="6" s="1"/>
  <c r="N313" i="6" s="1"/>
  <c r="I312" i="6"/>
  <c r="M312" i="6" s="1"/>
  <c r="N312" i="6" s="1"/>
  <c r="I311" i="6"/>
  <c r="M311" i="6" s="1"/>
  <c r="N311" i="6" s="1"/>
  <c r="I310" i="6"/>
  <c r="M310" i="6" s="1"/>
  <c r="N310" i="6" s="1"/>
  <c r="I309" i="6"/>
  <c r="M309" i="6" s="1"/>
  <c r="N309" i="6" s="1"/>
  <c r="I308" i="6"/>
  <c r="M308" i="6" s="1"/>
  <c r="N308" i="6" s="1"/>
  <c r="I307" i="6"/>
  <c r="M307" i="6" s="1"/>
  <c r="N307" i="6" s="1"/>
  <c r="I306" i="6"/>
  <c r="M306" i="6" s="1"/>
  <c r="N306" i="6" s="1"/>
  <c r="I305" i="6"/>
  <c r="M305" i="6" s="1"/>
  <c r="N305" i="6" s="1"/>
  <c r="I304" i="6"/>
  <c r="M304" i="6" s="1"/>
  <c r="N304" i="6" s="1"/>
  <c r="I303" i="6"/>
  <c r="M303" i="6" s="1"/>
  <c r="N303" i="6" s="1"/>
  <c r="I302" i="6"/>
  <c r="M302" i="6" s="1"/>
  <c r="N302" i="6" s="1"/>
  <c r="I301" i="6"/>
  <c r="M301" i="6" s="1"/>
  <c r="N301" i="6" s="1"/>
  <c r="I300" i="6"/>
  <c r="M300" i="6" s="1"/>
  <c r="N300" i="6" s="1"/>
  <c r="I299" i="6"/>
  <c r="M299" i="6" s="1"/>
  <c r="N299" i="6" s="1"/>
  <c r="I298" i="6"/>
  <c r="M298" i="6" s="1"/>
  <c r="N298" i="6" s="1"/>
  <c r="I297" i="6"/>
  <c r="M297" i="6" s="1"/>
  <c r="N297" i="6" s="1"/>
  <c r="I296" i="6"/>
  <c r="M296" i="6" s="1"/>
  <c r="N296" i="6" s="1"/>
  <c r="I295" i="6"/>
  <c r="M295" i="6" s="1"/>
  <c r="N295" i="6" s="1"/>
  <c r="I294" i="6"/>
  <c r="M294" i="6" s="1"/>
  <c r="N294" i="6" s="1"/>
  <c r="I293" i="6"/>
  <c r="M293" i="6" s="1"/>
  <c r="N293" i="6" s="1"/>
  <c r="I292" i="6"/>
  <c r="M292" i="6" s="1"/>
  <c r="N292" i="6" s="1"/>
  <c r="I291" i="6"/>
  <c r="M291" i="6" s="1"/>
  <c r="N291" i="6" s="1"/>
  <c r="I290" i="6"/>
  <c r="M290" i="6" s="1"/>
  <c r="N290" i="6" s="1"/>
  <c r="I289" i="6"/>
  <c r="M289" i="6" s="1"/>
  <c r="N289" i="6" s="1"/>
  <c r="I288" i="6"/>
  <c r="M288" i="6" s="1"/>
  <c r="N288" i="6" s="1"/>
  <c r="I287" i="6"/>
  <c r="M287" i="6" s="1"/>
  <c r="N287" i="6" s="1"/>
  <c r="I286" i="6"/>
  <c r="M286" i="6" s="1"/>
  <c r="N286" i="6" s="1"/>
  <c r="I285" i="6"/>
  <c r="M285" i="6" s="1"/>
  <c r="N285" i="6" s="1"/>
  <c r="I284" i="6"/>
  <c r="M284" i="6" s="1"/>
  <c r="N284" i="6" s="1"/>
  <c r="I279" i="6"/>
  <c r="M279" i="6" s="1"/>
  <c r="N279" i="6" s="1"/>
  <c r="I278" i="6"/>
  <c r="M278" i="6" s="1"/>
  <c r="N278" i="6" s="1"/>
  <c r="I277" i="6"/>
  <c r="M277" i="6" s="1"/>
  <c r="N277" i="6" s="1"/>
  <c r="I276" i="6"/>
  <c r="M276" i="6" s="1"/>
  <c r="N276" i="6" s="1"/>
  <c r="I275" i="6"/>
  <c r="M275" i="6" s="1"/>
  <c r="N275" i="6" s="1"/>
  <c r="I274" i="6"/>
  <c r="M274" i="6" s="1"/>
  <c r="N274" i="6" s="1"/>
  <c r="I273" i="6"/>
  <c r="M273" i="6" s="1"/>
  <c r="N273" i="6" s="1"/>
  <c r="I272" i="6"/>
  <c r="M272" i="6" s="1"/>
  <c r="N272" i="6" s="1"/>
  <c r="I271" i="6"/>
  <c r="M271" i="6" s="1"/>
  <c r="N271" i="6" s="1"/>
  <c r="I270" i="6"/>
  <c r="M270" i="6" s="1"/>
  <c r="N270" i="6" s="1"/>
  <c r="I269" i="6"/>
  <c r="M269" i="6" s="1"/>
  <c r="N269" i="6" s="1"/>
  <c r="I268" i="6"/>
  <c r="M268" i="6" s="1"/>
  <c r="N268" i="6" s="1"/>
  <c r="I267" i="6"/>
  <c r="M267" i="6" s="1"/>
  <c r="N267" i="6" s="1"/>
  <c r="I263" i="6"/>
  <c r="M263" i="6" s="1"/>
  <c r="N263" i="6" s="1"/>
  <c r="I262" i="6"/>
  <c r="M262" i="6" s="1"/>
  <c r="N262" i="6" s="1"/>
  <c r="I261" i="6"/>
  <c r="M261" i="6" s="1"/>
  <c r="N261" i="6" s="1"/>
  <c r="I260" i="6"/>
  <c r="M260" i="6" s="1"/>
  <c r="N260" i="6" s="1"/>
  <c r="I259" i="6"/>
  <c r="M259" i="6" s="1"/>
  <c r="N259" i="6" s="1"/>
  <c r="I258" i="6"/>
  <c r="M258" i="6" s="1"/>
  <c r="N258" i="6" s="1"/>
  <c r="I257" i="6"/>
  <c r="M257" i="6" s="1"/>
  <c r="N257" i="6" s="1"/>
  <c r="I256" i="6"/>
  <c r="M256" i="6" s="1"/>
  <c r="N256" i="6" s="1"/>
  <c r="I255" i="6"/>
  <c r="M255" i="6" s="1"/>
  <c r="N255" i="6" s="1"/>
  <c r="I254" i="6"/>
  <c r="M254" i="6" s="1"/>
  <c r="N254" i="6" s="1"/>
  <c r="I253" i="6"/>
  <c r="M253" i="6" s="1"/>
  <c r="N253" i="6" s="1"/>
  <c r="I252" i="6"/>
  <c r="M252" i="6" s="1"/>
  <c r="N252" i="6" s="1"/>
  <c r="I251" i="6"/>
  <c r="M251" i="6" s="1"/>
  <c r="N251" i="6" s="1"/>
  <c r="I250" i="6"/>
  <c r="M250" i="6" s="1"/>
  <c r="N250" i="6" s="1"/>
  <c r="I249" i="6"/>
  <c r="M249" i="6" s="1"/>
  <c r="N249" i="6" s="1"/>
  <c r="I248" i="6"/>
  <c r="M248" i="6" s="1"/>
  <c r="N248" i="6" s="1"/>
  <c r="I247" i="6"/>
  <c r="M247" i="6" s="1"/>
  <c r="N247" i="6" s="1"/>
  <c r="I246" i="6"/>
  <c r="M246" i="6" s="1"/>
  <c r="N246" i="6" s="1"/>
  <c r="I245" i="6"/>
  <c r="M245" i="6" s="1"/>
  <c r="N245" i="6" s="1"/>
  <c r="I244" i="6"/>
  <c r="M244" i="6" s="1"/>
  <c r="N244" i="6" s="1"/>
  <c r="I243" i="6"/>
  <c r="M243" i="6" s="1"/>
  <c r="N243" i="6" s="1"/>
  <c r="I242" i="6"/>
  <c r="M242" i="6" s="1"/>
  <c r="N242" i="6" s="1"/>
  <c r="I241" i="6"/>
  <c r="M241" i="6" s="1"/>
  <c r="N241" i="6" s="1"/>
  <c r="I240" i="6"/>
  <c r="M240" i="6" s="1"/>
  <c r="N240" i="6" s="1"/>
  <c r="I239" i="6"/>
  <c r="M239" i="6" s="1"/>
  <c r="N239" i="6" s="1"/>
  <c r="I238" i="6"/>
  <c r="M238" i="6" s="1"/>
  <c r="N238" i="6" s="1"/>
  <c r="I237" i="6"/>
  <c r="M237" i="6" s="1"/>
  <c r="N237" i="6" s="1"/>
  <c r="I235" i="6"/>
  <c r="M235" i="6" s="1"/>
  <c r="N235" i="6" s="1"/>
  <c r="I234" i="6"/>
  <c r="M234" i="6" s="1"/>
  <c r="N234" i="6" s="1"/>
  <c r="I232" i="6"/>
  <c r="M232" i="6" s="1"/>
  <c r="N232" i="6" s="1"/>
  <c r="I229" i="6"/>
  <c r="M229" i="6" s="1"/>
  <c r="N229" i="6" s="1"/>
  <c r="I227" i="6"/>
  <c r="M227" i="6" s="1"/>
  <c r="N227" i="6" s="1"/>
  <c r="I226" i="6"/>
  <c r="M226" i="6" s="1"/>
  <c r="N226" i="6" s="1"/>
  <c r="I225" i="6"/>
  <c r="M225" i="6" s="1"/>
  <c r="N225" i="6" s="1"/>
  <c r="I224" i="6"/>
  <c r="M224" i="6" s="1"/>
  <c r="N224" i="6" s="1"/>
  <c r="I223" i="6"/>
  <c r="M223" i="6" s="1"/>
  <c r="N223" i="6" s="1"/>
  <c r="I222" i="6"/>
  <c r="M222" i="6" s="1"/>
  <c r="N222" i="6" s="1"/>
  <c r="I221" i="6"/>
  <c r="M221" i="6" s="1"/>
  <c r="N221" i="6" s="1"/>
  <c r="I220" i="6"/>
  <c r="M220" i="6" s="1"/>
  <c r="N220" i="6" s="1"/>
  <c r="I219" i="6"/>
  <c r="M219" i="6" s="1"/>
  <c r="N219" i="6" s="1"/>
  <c r="I218" i="6"/>
  <c r="M218" i="6" s="1"/>
  <c r="N218" i="6" s="1"/>
  <c r="I217" i="6"/>
  <c r="M217" i="6" s="1"/>
  <c r="N217" i="6" s="1"/>
  <c r="I216" i="6"/>
  <c r="M216" i="6" s="1"/>
  <c r="N216" i="6" s="1"/>
  <c r="I215" i="6"/>
  <c r="M215" i="6" s="1"/>
  <c r="N215" i="6" s="1"/>
  <c r="I214" i="6"/>
  <c r="M214" i="6" s="1"/>
  <c r="N214" i="6" s="1"/>
  <c r="I213" i="6"/>
  <c r="M213" i="6" s="1"/>
  <c r="N213" i="6" s="1"/>
  <c r="I212" i="6"/>
  <c r="M212" i="6" s="1"/>
  <c r="N212" i="6" s="1"/>
  <c r="I211" i="6"/>
  <c r="M211" i="6" s="1"/>
  <c r="N211" i="6" s="1"/>
  <c r="I210" i="6"/>
  <c r="M210" i="6" s="1"/>
  <c r="N210" i="6" s="1"/>
  <c r="I209" i="6"/>
  <c r="M209" i="6" s="1"/>
  <c r="N209" i="6" s="1"/>
  <c r="I208" i="6"/>
  <c r="M208" i="6" s="1"/>
  <c r="N208" i="6" s="1"/>
  <c r="I207" i="6"/>
  <c r="M207" i="6" s="1"/>
  <c r="N207" i="6" s="1"/>
  <c r="I206" i="6"/>
  <c r="M206" i="6" s="1"/>
  <c r="N206" i="6" s="1"/>
  <c r="I205" i="6"/>
  <c r="M205" i="6" s="1"/>
  <c r="N205" i="6" s="1"/>
  <c r="I204" i="6"/>
  <c r="M204" i="6" s="1"/>
  <c r="N204" i="6" s="1"/>
  <c r="I203" i="6"/>
  <c r="M203" i="6" s="1"/>
  <c r="N203" i="6" s="1"/>
  <c r="I202" i="6"/>
  <c r="M202" i="6" s="1"/>
  <c r="N202" i="6" s="1"/>
  <c r="I201" i="6"/>
  <c r="M201" i="6" s="1"/>
  <c r="N201" i="6" s="1"/>
  <c r="I200" i="6"/>
  <c r="M200" i="6" s="1"/>
  <c r="N200" i="6" s="1"/>
  <c r="I199" i="6"/>
  <c r="M199" i="6" s="1"/>
  <c r="N199" i="6" s="1"/>
  <c r="I198" i="6"/>
  <c r="M198" i="6" s="1"/>
  <c r="N198" i="6" s="1"/>
  <c r="I197" i="6"/>
  <c r="M197" i="6" s="1"/>
  <c r="N197" i="6" s="1"/>
  <c r="I196" i="6"/>
  <c r="M196" i="6" s="1"/>
  <c r="N196" i="6" s="1"/>
  <c r="I195" i="6"/>
  <c r="M195" i="6" s="1"/>
  <c r="N195" i="6" s="1"/>
  <c r="I194" i="6"/>
  <c r="M194" i="6" s="1"/>
  <c r="N194" i="6" s="1"/>
  <c r="I193" i="6"/>
  <c r="M193" i="6" s="1"/>
  <c r="N193" i="6" s="1"/>
  <c r="I192" i="6"/>
  <c r="M192" i="6" s="1"/>
  <c r="N192" i="6" s="1"/>
  <c r="I191" i="6"/>
  <c r="M191" i="6" s="1"/>
  <c r="N191" i="6" s="1"/>
  <c r="I190" i="6"/>
  <c r="M190" i="6" s="1"/>
  <c r="N190" i="6" s="1"/>
  <c r="I189" i="6"/>
  <c r="M189" i="6" s="1"/>
  <c r="N189" i="6" s="1"/>
  <c r="I188" i="6"/>
  <c r="M188" i="6" s="1"/>
  <c r="N188" i="6" s="1"/>
  <c r="I187" i="6"/>
  <c r="M187" i="6" s="1"/>
  <c r="N187" i="6" s="1"/>
  <c r="I186" i="6"/>
  <c r="M186" i="6" s="1"/>
  <c r="N186" i="6" s="1"/>
  <c r="I185" i="6"/>
  <c r="M185" i="6" s="1"/>
  <c r="N185" i="6" s="1"/>
  <c r="I184" i="6"/>
  <c r="M184" i="6" s="1"/>
  <c r="N184" i="6" s="1"/>
  <c r="I183" i="6"/>
  <c r="M183" i="6" s="1"/>
  <c r="N183" i="6" s="1"/>
  <c r="I182" i="6"/>
  <c r="M182" i="6" s="1"/>
  <c r="N182" i="6" s="1"/>
  <c r="I181" i="6"/>
  <c r="M181" i="6" s="1"/>
  <c r="N181" i="6" s="1"/>
  <c r="I180" i="6"/>
  <c r="M180" i="6" s="1"/>
  <c r="N180" i="6" s="1"/>
  <c r="I179" i="6"/>
  <c r="M179" i="6" s="1"/>
  <c r="N179" i="6" s="1"/>
  <c r="I178" i="6"/>
  <c r="M178" i="6" s="1"/>
  <c r="N178" i="6" s="1"/>
  <c r="I177" i="6"/>
  <c r="M177" i="6" s="1"/>
  <c r="N177" i="6" s="1"/>
  <c r="I176" i="6"/>
  <c r="M176" i="6" s="1"/>
  <c r="N176" i="6" s="1"/>
  <c r="I175" i="6"/>
  <c r="M175" i="6" s="1"/>
  <c r="N175" i="6" s="1"/>
  <c r="I174" i="6"/>
  <c r="M174" i="6" s="1"/>
  <c r="N174" i="6" s="1"/>
  <c r="I173" i="6"/>
  <c r="M173" i="6" s="1"/>
  <c r="N173" i="6" s="1"/>
  <c r="I172" i="6"/>
  <c r="M172" i="6" s="1"/>
  <c r="N172" i="6" s="1"/>
  <c r="I170" i="6"/>
  <c r="M170" i="6" s="1"/>
  <c r="N170" i="6" s="1"/>
  <c r="I169" i="6"/>
  <c r="M169" i="6" s="1"/>
  <c r="N169" i="6" s="1"/>
  <c r="I168" i="6"/>
  <c r="M168" i="6" s="1"/>
  <c r="N168" i="6" s="1"/>
  <c r="I167" i="6"/>
  <c r="M167" i="6" s="1"/>
  <c r="N167" i="6" s="1"/>
  <c r="I166" i="6"/>
  <c r="M166" i="6" s="1"/>
  <c r="N166" i="6" s="1"/>
  <c r="I162" i="6"/>
  <c r="M162" i="6" s="1"/>
  <c r="N162" i="6" s="1"/>
  <c r="I161" i="6"/>
  <c r="M161" i="6" s="1"/>
  <c r="N161" i="6" s="1"/>
  <c r="I160" i="6"/>
  <c r="M160" i="6" s="1"/>
  <c r="N160" i="6" s="1"/>
  <c r="I159" i="6"/>
  <c r="M159" i="6" s="1"/>
  <c r="N159" i="6" s="1"/>
  <c r="I158" i="6"/>
  <c r="M158" i="6" s="1"/>
  <c r="N158" i="6" s="1"/>
  <c r="I157" i="6"/>
  <c r="M157" i="6" s="1"/>
  <c r="N157" i="6" s="1"/>
  <c r="I156" i="6"/>
  <c r="M156" i="6" s="1"/>
  <c r="N156" i="6" s="1"/>
  <c r="I155" i="6"/>
  <c r="M155" i="6" s="1"/>
  <c r="N155" i="6" s="1"/>
  <c r="I154" i="6"/>
  <c r="M154" i="6" s="1"/>
  <c r="N154" i="6" s="1"/>
  <c r="I151" i="6"/>
  <c r="M151" i="6" s="1"/>
  <c r="N151" i="6" s="1"/>
  <c r="I150" i="6"/>
  <c r="M150" i="6" s="1"/>
  <c r="N150" i="6" s="1"/>
  <c r="I149" i="6"/>
  <c r="M149" i="6" s="1"/>
  <c r="N149" i="6" s="1"/>
  <c r="I148" i="6"/>
  <c r="M148" i="6" s="1"/>
  <c r="N148" i="6" s="1"/>
  <c r="I147" i="6"/>
  <c r="M147" i="6" s="1"/>
  <c r="N147" i="6" s="1"/>
  <c r="I146" i="6"/>
  <c r="M146" i="6" s="1"/>
  <c r="N146" i="6" s="1"/>
  <c r="I145" i="6"/>
  <c r="M145" i="6" s="1"/>
  <c r="N145" i="6" s="1"/>
  <c r="I144" i="6"/>
  <c r="M144" i="6" s="1"/>
  <c r="N144" i="6" s="1"/>
  <c r="I143" i="6"/>
  <c r="M143" i="6" s="1"/>
  <c r="N143" i="6" s="1"/>
  <c r="I142" i="6"/>
  <c r="M142" i="6" s="1"/>
  <c r="N142" i="6" s="1"/>
  <c r="I141" i="6"/>
  <c r="M141" i="6" s="1"/>
  <c r="N141" i="6" s="1"/>
  <c r="I140" i="6"/>
  <c r="M140" i="6" s="1"/>
  <c r="N140" i="6" s="1"/>
  <c r="I139" i="6"/>
  <c r="M139" i="6" s="1"/>
  <c r="N139" i="6" s="1"/>
  <c r="I138" i="6"/>
  <c r="M138" i="6" s="1"/>
  <c r="N138" i="6" s="1"/>
  <c r="I137" i="6"/>
  <c r="M137" i="6" s="1"/>
  <c r="N137" i="6" s="1"/>
  <c r="I136" i="6"/>
  <c r="M136" i="6" s="1"/>
  <c r="N136" i="6" s="1"/>
  <c r="I135" i="6"/>
  <c r="M135" i="6" s="1"/>
  <c r="N135" i="6" s="1"/>
  <c r="I134" i="6"/>
  <c r="M134" i="6" s="1"/>
  <c r="N134" i="6" s="1"/>
  <c r="I133" i="6"/>
  <c r="M133" i="6" s="1"/>
  <c r="N133" i="6" s="1"/>
  <c r="I132" i="6"/>
  <c r="M132" i="6" s="1"/>
  <c r="N132" i="6" s="1"/>
  <c r="I131" i="6"/>
  <c r="M131" i="6" s="1"/>
  <c r="N131" i="6" s="1"/>
  <c r="I130" i="6"/>
  <c r="M130" i="6" s="1"/>
  <c r="N130" i="6" s="1"/>
  <c r="I129" i="6"/>
  <c r="M129" i="6" s="1"/>
  <c r="N129" i="6" s="1"/>
  <c r="I128" i="6"/>
  <c r="M128" i="6" s="1"/>
  <c r="N128" i="6" s="1"/>
  <c r="I127" i="6"/>
  <c r="M127" i="6" s="1"/>
  <c r="N127" i="6" s="1"/>
  <c r="I126" i="6"/>
  <c r="M126" i="6" s="1"/>
  <c r="N126" i="6" s="1"/>
  <c r="I125" i="6"/>
  <c r="M125" i="6" s="1"/>
  <c r="N125" i="6" s="1"/>
  <c r="I124" i="6"/>
  <c r="M124" i="6" s="1"/>
  <c r="N124" i="6" s="1"/>
  <c r="I123" i="6"/>
  <c r="M123" i="6" s="1"/>
  <c r="N123" i="6" s="1"/>
  <c r="I122" i="6"/>
  <c r="M122" i="6" s="1"/>
  <c r="N122" i="6" s="1"/>
  <c r="I121" i="6"/>
  <c r="M121" i="6" s="1"/>
  <c r="N121" i="6" s="1"/>
  <c r="I120" i="6"/>
  <c r="M120" i="6" s="1"/>
  <c r="N120" i="6" s="1"/>
  <c r="I119" i="6"/>
  <c r="M119" i="6" s="1"/>
  <c r="N119" i="6" s="1"/>
  <c r="I118" i="6"/>
  <c r="M118" i="6" s="1"/>
  <c r="N118" i="6" s="1"/>
  <c r="I117" i="6"/>
  <c r="M117" i="6" s="1"/>
  <c r="N117" i="6" s="1"/>
  <c r="I116" i="6"/>
  <c r="M116" i="6" s="1"/>
  <c r="N116" i="6" s="1"/>
  <c r="I115" i="6"/>
  <c r="M115" i="6" s="1"/>
  <c r="N115" i="6" s="1"/>
  <c r="I114" i="6"/>
  <c r="M114" i="6" s="1"/>
  <c r="N114" i="6" s="1"/>
  <c r="I113" i="6"/>
  <c r="M113" i="6" s="1"/>
  <c r="N113" i="6" s="1"/>
  <c r="I112" i="6"/>
  <c r="M112" i="6" s="1"/>
  <c r="N112" i="6" s="1"/>
  <c r="I111" i="6"/>
  <c r="M111" i="6" s="1"/>
  <c r="N111" i="6" s="1"/>
  <c r="I110" i="6"/>
  <c r="M110" i="6" s="1"/>
  <c r="N110" i="6" s="1"/>
  <c r="I109" i="6"/>
  <c r="M109" i="6" s="1"/>
  <c r="N109" i="6" s="1"/>
  <c r="I108" i="6"/>
  <c r="M108" i="6" s="1"/>
  <c r="N108" i="6" s="1"/>
  <c r="I107" i="6"/>
  <c r="M107" i="6" s="1"/>
  <c r="N107" i="6" s="1"/>
  <c r="I106" i="6"/>
  <c r="M106" i="6" s="1"/>
  <c r="N106" i="6" s="1"/>
  <c r="I105" i="6"/>
  <c r="M105" i="6" s="1"/>
  <c r="N105" i="6" s="1"/>
  <c r="I98" i="6"/>
  <c r="M98" i="6" s="1"/>
  <c r="N98" i="6" s="1"/>
  <c r="I97" i="6"/>
  <c r="M97" i="6" s="1"/>
  <c r="N97" i="6" s="1"/>
  <c r="I96" i="6"/>
  <c r="M96" i="6" s="1"/>
  <c r="N96" i="6" s="1"/>
  <c r="I95" i="6"/>
  <c r="M95" i="6" s="1"/>
  <c r="N95" i="6" s="1"/>
  <c r="I94" i="6"/>
  <c r="M94" i="6" s="1"/>
  <c r="N94" i="6" s="1"/>
  <c r="I93" i="6"/>
  <c r="M93" i="6" s="1"/>
  <c r="N93" i="6" s="1"/>
  <c r="I92" i="6"/>
  <c r="M92" i="6" s="1"/>
  <c r="N92" i="6" s="1"/>
  <c r="I91" i="6"/>
  <c r="M91" i="6" s="1"/>
  <c r="N91" i="6" s="1"/>
  <c r="I90" i="6"/>
  <c r="M90" i="6" s="1"/>
  <c r="N90" i="6" s="1"/>
  <c r="I89" i="6"/>
  <c r="M89" i="6" s="1"/>
  <c r="N89" i="6" s="1"/>
  <c r="I88" i="6"/>
  <c r="M88" i="6" s="1"/>
  <c r="N88" i="6" s="1"/>
  <c r="I87" i="6"/>
  <c r="M87" i="6" s="1"/>
  <c r="N87" i="6" s="1"/>
  <c r="I86" i="6"/>
  <c r="M86" i="6" s="1"/>
  <c r="N86" i="6" s="1"/>
  <c r="I85" i="6"/>
  <c r="M85" i="6" s="1"/>
  <c r="N85" i="6" s="1"/>
  <c r="I84" i="6"/>
  <c r="M84" i="6" s="1"/>
  <c r="N84" i="6" s="1"/>
  <c r="I83" i="6"/>
  <c r="M83" i="6" s="1"/>
  <c r="N83" i="6" s="1"/>
  <c r="I82" i="6"/>
  <c r="M82" i="6" s="1"/>
  <c r="N82" i="6" s="1"/>
  <c r="I81" i="6"/>
  <c r="M81" i="6" s="1"/>
  <c r="N81" i="6" s="1"/>
  <c r="I80" i="6"/>
  <c r="M80" i="6" s="1"/>
  <c r="N80" i="6" s="1"/>
  <c r="I79" i="6"/>
  <c r="M79" i="6" s="1"/>
  <c r="N79" i="6" s="1"/>
  <c r="I78" i="6"/>
  <c r="M78" i="6" s="1"/>
  <c r="N78" i="6" s="1"/>
  <c r="I77" i="6"/>
  <c r="M77" i="6" s="1"/>
  <c r="N77" i="6" s="1"/>
  <c r="I76" i="6"/>
  <c r="M76" i="6" s="1"/>
  <c r="N76" i="6" s="1"/>
  <c r="I75" i="6"/>
  <c r="M75" i="6" s="1"/>
  <c r="N75" i="6" s="1"/>
  <c r="I74" i="6"/>
  <c r="M74" i="6" s="1"/>
  <c r="N74" i="6" s="1"/>
  <c r="I73" i="6"/>
  <c r="M73" i="6" s="1"/>
  <c r="N73" i="6" s="1"/>
  <c r="I72" i="6"/>
  <c r="M72" i="6" s="1"/>
  <c r="N72" i="6" s="1"/>
  <c r="I71" i="6"/>
  <c r="M71" i="6" s="1"/>
  <c r="N71" i="6" s="1"/>
  <c r="I70" i="6"/>
  <c r="M70" i="6" s="1"/>
  <c r="N70" i="6" s="1"/>
  <c r="I69" i="6"/>
  <c r="M69" i="6" s="1"/>
  <c r="N69" i="6" s="1"/>
  <c r="I67" i="6"/>
  <c r="M67" i="6" s="1"/>
  <c r="N67" i="6" s="1"/>
  <c r="I66" i="6"/>
  <c r="M66" i="6" s="1"/>
  <c r="N66" i="6" s="1"/>
  <c r="I65" i="6"/>
  <c r="M65" i="6" s="1"/>
  <c r="N65" i="6" s="1"/>
  <c r="I64" i="6"/>
  <c r="M64" i="6" s="1"/>
  <c r="N64" i="6" s="1"/>
  <c r="I63" i="6"/>
  <c r="M63" i="6" s="1"/>
  <c r="N63" i="6" s="1"/>
  <c r="I62" i="6"/>
  <c r="M62" i="6" s="1"/>
  <c r="N62" i="6" s="1"/>
  <c r="I61" i="6"/>
  <c r="M61" i="6" s="1"/>
  <c r="N61" i="6" s="1"/>
  <c r="I60" i="6"/>
  <c r="M60" i="6" s="1"/>
  <c r="N60" i="6" s="1"/>
  <c r="I59" i="6"/>
  <c r="M59" i="6" s="1"/>
  <c r="N59" i="6" s="1"/>
  <c r="I58" i="6"/>
  <c r="M58" i="6" s="1"/>
  <c r="N58" i="6" s="1"/>
  <c r="I57" i="6"/>
  <c r="M57" i="6" s="1"/>
  <c r="N57" i="6" s="1"/>
  <c r="I56" i="6"/>
  <c r="M56" i="6" s="1"/>
  <c r="N56" i="6" s="1"/>
  <c r="I55" i="6"/>
  <c r="M55" i="6" s="1"/>
  <c r="N55" i="6" s="1"/>
  <c r="I54" i="6"/>
  <c r="M54" i="6" s="1"/>
  <c r="N54" i="6" s="1"/>
  <c r="I53" i="6"/>
  <c r="M53" i="6" s="1"/>
  <c r="N53" i="6" s="1"/>
  <c r="I52" i="6"/>
  <c r="M52" i="6" s="1"/>
  <c r="N52" i="6" s="1"/>
  <c r="I51" i="6"/>
  <c r="M51" i="6" s="1"/>
  <c r="N51" i="6" s="1"/>
  <c r="I50" i="6"/>
  <c r="M50" i="6" s="1"/>
  <c r="N50" i="6" s="1"/>
  <c r="I49" i="6"/>
  <c r="M49" i="6" s="1"/>
  <c r="N49" i="6" s="1"/>
  <c r="I48" i="6"/>
  <c r="M48" i="6" s="1"/>
  <c r="N48" i="6" s="1"/>
  <c r="I47" i="6"/>
  <c r="M47" i="6" s="1"/>
  <c r="N47" i="6" s="1"/>
  <c r="I46" i="6"/>
  <c r="M46" i="6" s="1"/>
  <c r="N46" i="6" s="1"/>
  <c r="I45" i="6"/>
  <c r="M45" i="6" s="1"/>
  <c r="N45" i="6" s="1"/>
  <c r="I44" i="6"/>
  <c r="M44" i="6" s="1"/>
  <c r="N44" i="6" s="1"/>
  <c r="I43" i="6"/>
  <c r="M43" i="6" s="1"/>
  <c r="N43" i="6" s="1"/>
  <c r="I42" i="6"/>
  <c r="M42" i="6" s="1"/>
  <c r="N42" i="6" s="1"/>
  <c r="I41" i="6"/>
  <c r="M41" i="6" s="1"/>
  <c r="N41" i="6" s="1"/>
  <c r="I40" i="6"/>
  <c r="M40" i="6" s="1"/>
  <c r="N40" i="6" s="1"/>
  <c r="I39" i="6"/>
  <c r="M39" i="6" s="1"/>
  <c r="N39" i="6" s="1"/>
  <c r="I38" i="6"/>
  <c r="M38" i="6" s="1"/>
  <c r="N38" i="6" s="1"/>
  <c r="I37" i="6"/>
  <c r="M37" i="6" s="1"/>
  <c r="N37" i="6" s="1"/>
  <c r="I36" i="6"/>
  <c r="M36" i="6" s="1"/>
  <c r="N36" i="6" s="1"/>
  <c r="I35" i="6"/>
  <c r="M35" i="6" s="1"/>
  <c r="N35" i="6" s="1"/>
  <c r="I34" i="6"/>
  <c r="M34" i="6" s="1"/>
  <c r="N34" i="6" s="1"/>
  <c r="I33" i="6"/>
  <c r="M33" i="6" s="1"/>
  <c r="N33" i="6" s="1"/>
  <c r="I32" i="6"/>
  <c r="M32" i="6" s="1"/>
  <c r="N32" i="6" s="1"/>
  <c r="I31" i="6"/>
  <c r="M31" i="6" s="1"/>
  <c r="N31" i="6" s="1"/>
  <c r="I30" i="6"/>
  <c r="M30" i="6" s="1"/>
  <c r="N30" i="6" s="1"/>
  <c r="I29" i="6"/>
  <c r="M29" i="6" s="1"/>
  <c r="N29" i="6" s="1"/>
  <c r="I28" i="6"/>
  <c r="M28" i="6" s="1"/>
  <c r="N28" i="6" s="1"/>
  <c r="I27" i="6"/>
  <c r="M27" i="6" s="1"/>
  <c r="N27" i="6" s="1"/>
  <c r="I26" i="6"/>
  <c r="M26" i="6" s="1"/>
  <c r="N26" i="6" s="1"/>
  <c r="I25" i="6"/>
  <c r="M25" i="6" s="1"/>
  <c r="N25" i="6" s="1"/>
  <c r="I24" i="6"/>
  <c r="M24" i="6" s="1"/>
  <c r="N24" i="6" s="1"/>
  <c r="I23" i="6"/>
  <c r="M23" i="6" s="1"/>
  <c r="N23" i="6" s="1"/>
  <c r="I22" i="6"/>
  <c r="M22" i="6" s="1"/>
  <c r="N22" i="6" s="1"/>
  <c r="I21" i="6"/>
  <c r="M21" i="6" s="1"/>
  <c r="N21" i="6" s="1"/>
  <c r="I20" i="6"/>
  <c r="M20" i="6" s="1"/>
  <c r="N20" i="6" s="1"/>
  <c r="I19" i="6"/>
  <c r="M19" i="6" s="1"/>
  <c r="N19" i="6" s="1"/>
  <c r="I18" i="6"/>
  <c r="M18" i="6" s="1"/>
  <c r="N18" i="6" s="1"/>
  <c r="I17" i="6"/>
  <c r="M17" i="6" s="1"/>
  <c r="N17" i="6" s="1"/>
  <c r="I16" i="6"/>
  <c r="M16" i="6" s="1"/>
  <c r="N16" i="6" s="1"/>
  <c r="I15" i="6"/>
  <c r="M15" i="6" s="1"/>
  <c r="N15" i="6" s="1"/>
  <c r="I14" i="6"/>
  <c r="M14" i="6" s="1"/>
  <c r="N14" i="6" s="1"/>
  <c r="I13" i="6"/>
  <c r="M13" i="6" s="1"/>
  <c r="N13" i="6" s="1"/>
  <c r="I12" i="6"/>
  <c r="M12" i="6" s="1"/>
  <c r="N12" i="6" s="1"/>
  <c r="I11" i="6"/>
  <c r="M11" i="6" s="1"/>
  <c r="N11" i="6" s="1"/>
  <c r="I9" i="6"/>
  <c r="M9" i="6" s="1"/>
  <c r="N9" i="6" s="1"/>
  <c r="B355" i="12" l="1"/>
  <c r="B354" i="12"/>
  <c r="B353" i="12"/>
  <c r="C153" i="6"/>
  <c r="D28" i="19"/>
  <c r="H4" i="23"/>
  <c r="E2" i="23"/>
  <c r="C4" i="23"/>
  <c r="C28" i="19"/>
  <c r="B4" i="23"/>
  <c r="D4" i="23"/>
  <c r="K2" i="6"/>
  <c r="D153" i="6"/>
  <c r="C23" i="19"/>
  <c r="C31" i="11"/>
  <c r="C32" i="18"/>
  <c r="C152" i="6"/>
  <c r="C151" i="12"/>
  <c r="C37" i="17"/>
  <c r="D23" i="19"/>
  <c r="D31" i="11"/>
  <c r="D32" i="18"/>
  <c r="D152" i="6"/>
  <c r="D151" i="12"/>
  <c r="D37" i="17"/>
  <c r="D35" i="18"/>
  <c r="D40" i="17"/>
  <c r="C40" i="17"/>
  <c r="C35" i="18"/>
  <c r="F5" i="23"/>
  <c r="E5" i="23"/>
  <c r="O42" i="6"/>
  <c r="L42" i="6" s="1"/>
  <c r="O50" i="6"/>
  <c r="L50" i="6" s="1"/>
  <c r="O58" i="6"/>
  <c r="L58" i="6" s="1"/>
  <c r="O71" i="6"/>
  <c r="L71" i="6" s="1"/>
  <c r="O75" i="6"/>
  <c r="L75" i="6" s="1"/>
  <c r="O46" i="6"/>
  <c r="L46" i="6" s="1"/>
  <c r="O54" i="6"/>
  <c r="L54" i="6" s="1"/>
  <c r="O79" i="6"/>
  <c r="L79" i="6" s="1"/>
  <c r="O8" i="6"/>
  <c r="L8" i="6" s="1"/>
  <c r="O81" i="6"/>
  <c r="L81" i="6" s="1"/>
  <c r="O89" i="6"/>
  <c r="L89" i="6" s="1"/>
  <c r="O93" i="6"/>
  <c r="L93" i="6" s="1"/>
  <c r="O107" i="6"/>
  <c r="L107" i="6" s="1"/>
  <c r="O18" i="6"/>
  <c r="L18" i="6" s="1"/>
  <c r="O26" i="6"/>
  <c r="L26" i="6" s="1"/>
  <c r="O30" i="6"/>
  <c r="L30" i="6" s="1"/>
  <c r="O82" i="6"/>
  <c r="L82" i="6" s="1"/>
  <c r="O90" i="6"/>
  <c r="L90" i="6" s="1"/>
  <c r="O98" i="6"/>
  <c r="L98" i="6" s="1"/>
  <c r="O112" i="6"/>
  <c r="L112" i="6" s="1"/>
  <c r="O116" i="6"/>
  <c r="L116" i="6" s="1"/>
  <c r="O128" i="6"/>
  <c r="L128" i="6" s="1"/>
  <c r="O132" i="6"/>
  <c r="L132" i="6" s="1"/>
  <c r="O136" i="6"/>
  <c r="L136" i="6" s="1"/>
  <c r="O140" i="6"/>
  <c r="L140" i="6" s="1"/>
  <c r="O144" i="6"/>
  <c r="L144" i="6" s="1"/>
  <c r="O148" i="6"/>
  <c r="L148" i="6" s="1"/>
  <c r="O86" i="6"/>
  <c r="L86" i="6" s="1"/>
  <c r="O94" i="6"/>
  <c r="L94" i="6" s="1"/>
  <c r="O138" i="6"/>
  <c r="L138" i="6" s="1"/>
  <c r="O142" i="6"/>
  <c r="L142" i="6" s="1"/>
  <c r="O146" i="6"/>
  <c r="L146" i="6" s="1"/>
  <c r="O170" i="6"/>
  <c r="L170" i="6" s="1"/>
  <c r="O124" i="6"/>
  <c r="L124" i="6" s="1"/>
  <c r="G5" i="6"/>
  <c r="E4" i="23"/>
  <c r="K6" i="6"/>
  <c r="G4" i="23"/>
  <c r="F4" i="23"/>
  <c r="O134" i="6"/>
  <c r="L134" i="6" s="1"/>
  <c r="L7" i="6"/>
  <c r="E6" i="6"/>
  <c r="O11" i="6"/>
  <c r="L11" i="6" s="1"/>
  <c r="O23" i="6"/>
  <c r="L23" i="6" s="1"/>
  <c r="O35" i="6"/>
  <c r="L35" i="6" s="1"/>
  <c r="O43" i="6"/>
  <c r="L43" i="6" s="1"/>
  <c r="O55" i="6"/>
  <c r="L55" i="6" s="1"/>
  <c r="O63" i="6"/>
  <c r="L63" i="6" s="1"/>
  <c r="O76" i="6"/>
  <c r="L76" i="6" s="1"/>
  <c r="O19" i="6"/>
  <c r="L19" i="6" s="1"/>
  <c r="O51" i="6"/>
  <c r="L51" i="6" s="1"/>
  <c r="O59" i="6"/>
  <c r="L59" i="6" s="1"/>
  <c r="O67" i="6"/>
  <c r="L67" i="6" s="1"/>
  <c r="O72" i="6"/>
  <c r="L72" i="6" s="1"/>
  <c r="O80" i="6"/>
  <c r="L80" i="6" s="1"/>
  <c r="O87" i="6"/>
  <c r="L87" i="6" s="1"/>
  <c r="O95" i="6"/>
  <c r="L95" i="6" s="1"/>
  <c r="O109" i="6"/>
  <c r="L109" i="6" s="1"/>
  <c r="O113" i="6"/>
  <c r="L113" i="6" s="1"/>
  <c r="O121" i="6"/>
  <c r="L121" i="6" s="1"/>
  <c r="O125" i="6"/>
  <c r="L125" i="6" s="1"/>
  <c r="O158" i="6"/>
  <c r="L158" i="6" s="1"/>
  <c r="O162" i="6"/>
  <c r="L162" i="6" s="1"/>
  <c r="O169" i="6"/>
  <c r="L169" i="6" s="1"/>
  <c r="O339" i="6"/>
  <c r="L339" i="6" s="1"/>
  <c r="O347" i="6"/>
  <c r="L347" i="6" s="1"/>
  <c r="O97" i="6"/>
  <c r="L97" i="6" s="1"/>
  <c r="O115" i="6"/>
  <c r="L115" i="6" s="1"/>
  <c r="O119" i="6"/>
  <c r="L119" i="6" s="1"/>
  <c r="O127" i="6"/>
  <c r="L127" i="6" s="1"/>
  <c r="O131" i="6"/>
  <c r="L131" i="6" s="1"/>
  <c r="O135" i="6"/>
  <c r="L135" i="6" s="1"/>
  <c r="O139" i="6"/>
  <c r="L139" i="6" s="1"/>
  <c r="O143" i="6"/>
  <c r="L143" i="6" s="1"/>
  <c r="O147" i="6"/>
  <c r="L147" i="6" s="1"/>
  <c r="O151" i="6"/>
  <c r="L151" i="6" s="1"/>
  <c r="O167" i="6"/>
  <c r="L167" i="6" s="1"/>
  <c r="O171" i="6"/>
  <c r="L171" i="6" s="1"/>
  <c r="O186" i="6"/>
  <c r="L186" i="6" s="1"/>
  <c r="O239" i="6"/>
  <c r="L239" i="6" s="1"/>
  <c r="O243" i="6"/>
  <c r="L243" i="6" s="1"/>
  <c r="O247" i="6"/>
  <c r="L247" i="6" s="1"/>
  <c r="O251" i="6"/>
  <c r="L251" i="6" s="1"/>
  <c r="O293" i="6"/>
  <c r="L293" i="6" s="1"/>
  <c r="O297" i="6"/>
  <c r="L297" i="6" s="1"/>
  <c r="O305" i="6"/>
  <c r="L305" i="6" s="1"/>
  <c r="O321" i="6"/>
  <c r="L321" i="6" s="1"/>
  <c r="O329" i="6"/>
  <c r="L329" i="6" s="1"/>
  <c r="O336" i="6"/>
  <c r="L336" i="6" s="1"/>
  <c r="O88" i="6"/>
  <c r="L88" i="6" s="1"/>
  <c r="O92" i="6"/>
  <c r="L92" i="6" s="1"/>
  <c r="O106" i="6"/>
  <c r="L106" i="6" s="1"/>
  <c r="O110" i="6"/>
  <c r="L110" i="6" s="1"/>
  <c r="O118" i="6"/>
  <c r="L118" i="6" s="1"/>
  <c r="O122" i="6"/>
  <c r="L122" i="6" s="1"/>
  <c r="O130" i="6"/>
  <c r="L130" i="6" s="1"/>
  <c r="O187" i="6"/>
  <c r="L187" i="6" s="1"/>
  <c r="O203" i="6"/>
  <c r="L203" i="6" s="1"/>
  <c r="O207" i="6"/>
  <c r="L207" i="6" s="1"/>
  <c r="O211" i="6"/>
  <c r="L211" i="6" s="1"/>
  <c r="O215" i="6"/>
  <c r="L215" i="6" s="1"/>
  <c r="O219" i="6"/>
  <c r="L219" i="6" s="1"/>
  <c r="O223" i="6"/>
  <c r="L223" i="6" s="1"/>
  <c r="O302" i="6"/>
  <c r="L302" i="6" s="1"/>
  <c r="O306" i="6"/>
  <c r="L306" i="6" s="1"/>
  <c r="O310" i="6"/>
  <c r="L310" i="6" s="1"/>
  <c r="O314" i="6"/>
  <c r="L314" i="6" s="1"/>
  <c r="O318" i="6"/>
  <c r="L318" i="6" s="1"/>
  <c r="O330" i="6"/>
  <c r="L330" i="6" s="1"/>
  <c r="O334" i="6"/>
  <c r="L334" i="6" s="1"/>
  <c r="O20" i="6"/>
  <c r="L20" i="6" s="1"/>
  <c r="O28" i="6"/>
  <c r="L28" i="6" s="1"/>
  <c r="O36" i="6"/>
  <c r="L36" i="6" s="1"/>
  <c r="O48" i="6"/>
  <c r="L48" i="6" s="1"/>
  <c r="O56" i="6"/>
  <c r="L56" i="6" s="1"/>
  <c r="O69" i="6"/>
  <c r="L69" i="6" s="1"/>
  <c r="O24" i="6"/>
  <c r="L24" i="6" s="1"/>
  <c r="O32" i="6"/>
  <c r="L32" i="6" s="1"/>
  <c r="O52" i="6"/>
  <c r="L52" i="6" s="1"/>
  <c r="O64" i="6"/>
  <c r="L64" i="6" s="1"/>
  <c r="O73" i="6"/>
  <c r="L73" i="6" s="1"/>
  <c r="O77" i="6"/>
  <c r="L77" i="6" s="1"/>
  <c r="O192" i="6"/>
  <c r="L192" i="6" s="1"/>
  <c r="O196" i="6"/>
  <c r="L196" i="6" s="1"/>
  <c r="O204" i="6"/>
  <c r="L204" i="6" s="1"/>
  <c r="O208" i="6"/>
  <c r="L208" i="6" s="1"/>
  <c r="O212" i="6"/>
  <c r="L212" i="6" s="1"/>
  <c r="O216" i="6"/>
  <c r="L216" i="6" s="1"/>
  <c r="O220" i="6"/>
  <c r="L220" i="6" s="1"/>
  <c r="O224" i="6"/>
  <c r="L224" i="6" s="1"/>
  <c r="O291" i="6"/>
  <c r="L291" i="6" s="1"/>
  <c r="O295" i="6"/>
  <c r="L295" i="6" s="1"/>
  <c r="O299" i="6"/>
  <c r="L299" i="6" s="1"/>
  <c r="O307" i="6"/>
  <c r="L307" i="6" s="1"/>
  <c r="O327" i="6"/>
  <c r="L327" i="6" s="1"/>
  <c r="O331" i="6"/>
  <c r="L331" i="6" s="1"/>
  <c r="O340" i="6"/>
  <c r="L340" i="6" s="1"/>
  <c r="O344" i="6"/>
  <c r="L344" i="6" s="1"/>
  <c r="O17" i="6"/>
  <c r="L17" i="6" s="1"/>
  <c r="O25" i="6"/>
  <c r="L25" i="6" s="1"/>
  <c r="O29" i="6"/>
  <c r="L29" i="6" s="1"/>
  <c r="O41" i="6"/>
  <c r="L41" i="6" s="1"/>
  <c r="O49" i="6"/>
  <c r="L49" i="6" s="1"/>
  <c r="O57" i="6"/>
  <c r="L57" i="6" s="1"/>
  <c r="O65" i="6"/>
  <c r="L65" i="6" s="1"/>
  <c r="O74" i="6"/>
  <c r="L74" i="6" s="1"/>
  <c r="O13" i="6"/>
  <c r="L13" i="6" s="1"/>
  <c r="O21" i="6"/>
  <c r="L21" i="6" s="1"/>
  <c r="O37" i="6"/>
  <c r="L37" i="6" s="1"/>
  <c r="O45" i="6"/>
  <c r="L45" i="6" s="1"/>
  <c r="O53" i="6"/>
  <c r="L53" i="6" s="1"/>
  <c r="O78" i="6"/>
  <c r="L78" i="6" s="1"/>
  <c r="O9" i="6"/>
  <c r="L9" i="6" s="1"/>
  <c r="O173" i="6"/>
  <c r="L173" i="6" s="1"/>
  <c r="O177" i="6"/>
  <c r="L177" i="6" s="1"/>
  <c r="O181" i="6"/>
  <c r="L181" i="6" s="1"/>
  <c r="O185" i="6"/>
  <c r="L185" i="6" s="1"/>
  <c r="O201" i="6"/>
  <c r="L201" i="6" s="1"/>
  <c r="O238" i="6"/>
  <c r="L238" i="6" s="1"/>
  <c r="O242" i="6"/>
  <c r="L242" i="6" s="1"/>
  <c r="O246" i="6"/>
  <c r="L246" i="6" s="1"/>
  <c r="O250" i="6"/>
  <c r="L250" i="6" s="1"/>
  <c r="O288" i="6"/>
  <c r="L288" i="6" s="1"/>
  <c r="O296" i="6"/>
  <c r="L296" i="6" s="1"/>
  <c r="O308" i="6"/>
  <c r="L308" i="6" s="1"/>
  <c r="O312" i="6"/>
  <c r="L312" i="6" s="1"/>
  <c r="O324" i="6"/>
  <c r="L324" i="6" s="1"/>
  <c r="O328" i="6"/>
  <c r="L328" i="6" s="1"/>
  <c r="O341" i="6"/>
  <c r="L341" i="6" s="1"/>
  <c r="O150" i="6"/>
  <c r="L150" i="6" s="1"/>
  <c r="O189" i="6"/>
  <c r="L189" i="6" s="1"/>
  <c r="O200" i="6"/>
  <c r="L200" i="6" s="1"/>
  <c r="O227" i="6"/>
  <c r="L227" i="6" s="1"/>
  <c r="O234" i="6"/>
  <c r="L234" i="6" s="1"/>
  <c r="O309" i="6"/>
  <c r="L309" i="6" s="1"/>
  <c r="O316" i="6"/>
  <c r="L316" i="6" s="1"/>
  <c r="O319" i="6"/>
  <c r="L319" i="6" s="1"/>
  <c r="O322" i="6"/>
  <c r="L322" i="6" s="1"/>
  <c r="O325" i="6"/>
  <c r="L325" i="6" s="1"/>
  <c r="O12" i="6"/>
  <c r="L12" i="6" s="1"/>
  <c r="O15" i="6"/>
  <c r="L15" i="6" s="1"/>
  <c r="O22" i="6"/>
  <c r="L22" i="6" s="1"/>
  <c r="O39" i="6"/>
  <c r="L39" i="6" s="1"/>
  <c r="O61" i="6"/>
  <c r="L61" i="6" s="1"/>
  <c r="O84" i="6"/>
  <c r="L84" i="6" s="1"/>
  <c r="O91" i="6"/>
  <c r="L91" i="6" s="1"/>
  <c r="O155" i="6"/>
  <c r="L155" i="6" s="1"/>
  <c r="O159" i="6"/>
  <c r="L159" i="6" s="1"/>
  <c r="O166" i="6"/>
  <c r="L166" i="6" s="1"/>
  <c r="O174" i="6"/>
  <c r="L174" i="6" s="1"/>
  <c r="O178" i="6"/>
  <c r="L178" i="6" s="1"/>
  <c r="O182" i="6"/>
  <c r="L182" i="6" s="1"/>
  <c r="O193" i="6"/>
  <c r="L193" i="6" s="1"/>
  <c r="O197" i="6"/>
  <c r="L197" i="6" s="1"/>
  <c r="O254" i="6"/>
  <c r="L254" i="6" s="1"/>
  <c r="O257" i="6"/>
  <c r="L257" i="6" s="1"/>
  <c r="O260" i="6"/>
  <c r="L260" i="6" s="1"/>
  <c r="O263" i="6"/>
  <c r="L263" i="6" s="1"/>
  <c r="O269" i="6"/>
  <c r="L269" i="6" s="1"/>
  <c r="O272" i="6"/>
  <c r="L272" i="6" s="1"/>
  <c r="O275" i="6"/>
  <c r="L275" i="6" s="1"/>
  <c r="O278" i="6"/>
  <c r="L278" i="6" s="1"/>
  <c r="O285" i="6"/>
  <c r="L285" i="6" s="1"/>
  <c r="O290" i="6"/>
  <c r="L290" i="6" s="1"/>
  <c r="O337" i="6"/>
  <c r="L337" i="6" s="1"/>
  <c r="O300" i="6"/>
  <c r="L300" i="6" s="1"/>
  <c r="O303" i="6"/>
  <c r="L303" i="6" s="1"/>
  <c r="O313" i="6"/>
  <c r="L313" i="6" s="1"/>
  <c r="O332" i="6"/>
  <c r="L332" i="6" s="1"/>
  <c r="O342" i="6"/>
  <c r="L342" i="6" s="1"/>
  <c r="O345" i="6"/>
  <c r="L345" i="6" s="1"/>
  <c r="O348" i="6"/>
  <c r="L348" i="6" s="1"/>
  <c r="O16" i="6"/>
  <c r="L16" i="6" s="1"/>
  <c r="O33" i="6"/>
  <c r="L33" i="6" s="1"/>
  <c r="O40" i="6"/>
  <c r="L40" i="6" s="1"/>
  <c r="O62" i="6"/>
  <c r="L62" i="6" s="1"/>
  <c r="O85" i="6"/>
  <c r="L85" i="6" s="1"/>
  <c r="O156" i="6"/>
  <c r="L156" i="6" s="1"/>
  <c r="O160" i="6"/>
  <c r="L160" i="6" s="1"/>
  <c r="O175" i="6"/>
  <c r="L175" i="6" s="1"/>
  <c r="O179" i="6"/>
  <c r="L179" i="6" s="1"/>
  <c r="O183" i="6"/>
  <c r="L183" i="6" s="1"/>
  <c r="O190" i="6"/>
  <c r="L190" i="6" s="1"/>
  <c r="O194" i="6"/>
  <c r="L194" i="6" s="1"/>
  <c r="O229" i="6"/>
  <c r="L229" i="6" s="1"/>
  <c r="O235" i="6"/>
  <c r="L235" i="6" s="1"/>
  <c r="O294" i="6"/>
  <c r="L294" i="6" s="1"/>
  <c r="O317" i="6"/>
  <c r="L317" i="6" s="1"/>
  <c r="O320" i="6"/>
  <c r="L320" i="6" s="1"/>
  <c r="O323" i="6"/>
  <c r="L323" i="6" s="1"/>
  <c r="O326" i="6"/>
  <c r="L326" i="6" s="1"/>
  <c r="O198" i="6"/>
  <c r="L198" i="6" s="1"/>
  <c r="O205" i="6"/>
  <c r="L205" i="6" s="1"/>
  <c r="O209" i="6"/>
  <c r="L209" i="6" s="1"/>
  <c r="O213" i="6"/>
  <c r="L213" i="6" s="1"/>
  <c r="O217" i="6"/>
  <c r="L217" i="6" s="1"/>
  <c r="O221" i="6"/>
  <c r="L221" i="6" s="1"/>
  <c r="O225" i="6"/>
  <c r="L225" i="6" s="1"/>
  <c r="O240" i="6"/>
  <c r="L240" i="6" s="1"/>
  <c r="O244" i="6"/>
  <c r="L244" i="6" s="1"/>
  <c r="O248" i="6"/>
  <c r="L248" i="6" s="1"/>
  <c r="O252" i="6"/>
  <c r="L252" i="6" s="1"/>
  <c r="O255" i="6"/>
  <c r="L255" i="6" s="1"/>
  <c r="O258" i="6"/>
  <c r="L258" i="6" s="1"/>
  <c r="O261" i="6"/>
  <c r="L261" i="6" s="1"/>
  <c r="O267" i="6"/>
  <c r="L267" i="6" s="1"/>
  <c r="O270" i="6"/>
  <c r="L270" i="6" s="1"/>
  <c r="O273" i="6"/>
  <c r="L273" i="6" s="1"/>
  <c r="O276" i="6"/>
  <c r="L276" i="6" s="1"/>
  <c r="O279" i="6"/>
  <c r="L279" i="6" s="1"/>
  <c r="O286" i="6"/>
  <c r="L286" i="6" s="1"/>
  <c r="O338" i="6"/>
  <c r="L338" i="6" s="1"/>
  <c r="O298" i="6"/>
  <c r="L298" i="6" s="1"/>
  <c r="O301" i="6"/>
  <c r="L301" i="6" s="1"/>
  <c r="O304" i="6"/>
  <c r="L304" i="6" s="1"/>
  <c r="O333" i="6"/>
  <c r="L333" i="6" s="1"/>
  <c r="O335" i="6"/>
  <c r="L335" i="6" s="1"/>
  <c r="O343" i="6"/>
  <c r="L343" i="6" s="1"/>
  <c r="O346" i="6"/>
  <c r="L346" i="6" s="1"/>
  <c r="O349" i="6"/>
  <c r="L349" i="6" s="1"/>
  <c r="O27" i="6"/>
  <c r="L27" i="6" s="1"/>
  <c r="O34" i="6"/>
  <c r="L34" i="6" s="1"/>
  <c r="O44" i="6"/>
  <c r="L44" i="6" s="1"/>
  <c r="O47" i="6"/>
  <c r="L47" i="6" s="1"/>
  <c r="O66" i="6"/>
  <c r="L66" i="6" s="1"/>
  <c r="O70" i="6"/>
  <c r="L70" i="6" s="1"/>
  <c r="O96" i="6"/>
  <c r="L96" i="6" s="1"/>
  <c r="O105" i="6"/>
  <c r="L105" i="6" s="1"/>
  <c r="O108" i="6"/>
  <c r="L108" i="6" s="1"/>
  <c r="O111" i="6"/>
  <c r="L111" i="6" s="1"/>
  <c r="O114" i="6"/>
  <c r="L114" i="6" s="1"/>
  <c r="O117" i="6"/>
  <c r="L117" i="6" s="1"/>
  <c r="O120" i="6"/>
  <c r="L120" i="6" s="1"/>
  <c r="O123" i="6"/>
  <c r="L123" i="6" s="1"/>
  <c r="O126" i="6"/>
  <c r="L126" i="6" s="1"/>
  <c r="O129" i="6"/>
  <c r="L129" i="6" s="1"/>
  <c r="O157" i="6"/>
  <c r="L157" i="6" s="1"/>
  <c r="O161" i="6"/>
  <c r="L161" i="6" s="1"/>
  <c r="O172" i="6"/>
  <c r="L172" i="6" s="1"/>
  <c r="O176" i="6"/>
  <c r="L176" i="6" s="1"/>
  <c r="O180" i="6"/>
  <c r="L180" i="6" s="1"/>
  <c r="O191" i="6"/>
  <c r="L191" i="6" s="1"/>
  <c r="O195" i="6"/>
  <c r="L195" i="6" s="1"/>
  <c r="O202" i="6"/>
  <c r="L202" i="6" s="1"/>
  <c r="O311" i="6"/>
  <c r="L311" i="6" s="1"/>
  <c r="O133" i="6"/>
  <c r="L133" i="6" s="1"/>
  <c r="O137" i="6"/>
  <c r="L137" i="6" s="1"/>
  <c r="O141" i="6"/>
  <c r="L141" i="6" s="1"/>
  <c r="O145" i="6"/>
  <c r="L145" i="6" s="1"/>
  <c r="O168" i="6"/>
  <c r="L168" i="6" s="1"/>
  <c r="O184" i="6"/>
  <c r="L184" i="6" s="1"/>
  <c r="O199" i="6"/>
  <c r="L199" i="6" s="1"/>
  <c r="O206" i="6"/>
  <c r="L206" i="6" s="1"/>
  <c r="O210" i="6"/>
  <c r="L210" i="6" s="1"/>
  <c r="O214" i="6"/>
  <c r="L214" i="6" s="1"/>
  <c r="O218" i="6"/>
  <c r="L218" i="6" s="1"/>
  <c r="O222" i="6"/>
  <c r="L222" i="6" s="1"/>
  <c r="O226" i="6"/>
  <c r="L226" i="6" s="1"/>
  <c r="O232" i="6"/>
  <c r="L232" i="6" s="1"/>
  <c r="O237" i="6"/>
  <c r="L237" i="6" s="1"/>
  <c r="O241" i="6"/>
  <c r="L241" i="6" s="1"/>
  <c r="O245" i="6"/>
  <c r="L245" i="6" s="1"/>
  <c r="O249" i="6"/>
  <c r="L249" i="6" s="1"/>
  <c r="O14" i="6"/>
  <c r="L14" i="6" s="1"/>
  <c r="O31" i="6"/>
  <c r="L31" i="6" s="1"/>
  <c r="O38" i="6"/>
  <c r="L38" i="6" s="1"/>
  <c r="O60" i="6"/>
  <c r="L60" i="6" s="1"/>
  <c r="O83" i="6"/>
  <c r="L83" i="6" s="1"/>
  <c r="O149" i="6"/>
  <c r="L149" i="6" s="1"/>
  <c r="O154" i="6"/>
  <c r="L154" i="6" s="1"/>
  <c r="O188" i="6"/>
  <c r="L188" i="6" s="1"/>
  <c r="O253" i="6"/>
  <c r="L253" i="6" s="1"/>
  <c r="O256" i="6"/>
  <c r="L256" i="6" s="1"/>
  <c r="O259" i="6"/>
  <c r="L259" i="6" s="1"/>
  <c r="O262" i="6"/>
  <c r="L262" i="6" s="1"/>
  <c r="O268" i="6"/>
  <c r="L268" i="6" s="1"/>
  <c r="O271" i="6"/>
  <c r="L271" i="6" s="1"/>
  <c r="O274" i="6"/>
  <c r="L274" i="6" s="1"/>
  <c r="O277" i="6"/>
  <c r="L277" i="6" s="1"/>
  <c r="O284" i="6"/>
  <c r="L284" i="6" s="1"/>
  <c r="O287" i="6"/>
  <c r="L287" i="6" s="1"/>
  <c r="O289" i="6"/>
  <c r="L289" i="6" s="1"/>
  <c r="O292" i="6"/>
  <c r="L292" i="6" s="1"/>
  <c r="O315" i="6"/>
  <c r="L315" i="6" s="1"/>
  <c r="O350" i="6"/>
  <c r="L350" i="6" s="1"/>
  <c r="L6" i="6"/>
  <c r="K4" i="6"/>
  <c r="D22" i="19"/>
  <c r="C22" i="19"/>
  <c r="C132" i="6"/>
  <c r="C15" i="6"/>
  <c r="C278" i="6"/>
  <c r="C74" i="6"/>
  <c r="C276" i="6"/>
  <c r="C274" i="6"/>
  <c r="C277" i="6"/>
  <c r="C275" i="6"/>
  <c r="C49" i="17"/>
  <c r="C20" i="19"/>
  <c r="C30" i="17"/>
  <c r="C41" i="19"/>
  <c r="C46" i="19"/>
  <c r="D10" i="19"/>
  <c r="B5" i="19"/>
  <c r="C32" i="19"/>
  <c r="D26" i="17"/>
  <c r="D43" i="19"/>
  <c r="D11" i="19"/>
  <c r="D30" i="17"/>
  <c r="C12" i="19"/>
  <c r="D20" i="17"/>
  <c r="D12" i="19"/>
  <c r="D21" i="17"/>
  <c r="D46" i="19"/>
  <c r="H6" i="6"/>
  <c r="C11" i="19"/>
  <c r="C17" i="17"/>
  <c r="D25" i="19"/>
  <c r="D41" i="19"/>
  <c r="D13" i="19"/>
  <c r="D17" i="17"/>
  <c r="C21" i="17"/>
  <c r="D3" i="6"/>
  <c r="C26" i="17"/>
  <c r="C15" i="19"/>
  <c r="C30" i="19"/>
  <c r="D48" i="19"/>
  <c r="D5" i="19"/>
  <c r="C13" i="19"/>
  <c r="C40" i="19"/>
  <c r="C42" i="19"/>
  <c r="C5" i="19"/>
  <c r="C16" i="11"/>
  <c r="C25" i="19"/>
  <c r="C29" i="19"/>
  <c r="C35" i="19"/>
  <c r="C14" i="19"/>
  <c r="C20" i="17"/>
  <c r="C45" i="19"/>
  <c r="D49" i="17"/>
  <c r="B2" i="6"/>
  <c r="C39" i="19"/>
  <c r="C26" i="19"/>
  <c r="D32" i="19"/>
  <c r="D35" i="19"/>
  <c r="D6" i="19"/>
  <c r="D19" i="19"/>
  <c r="C7" i="19"/>
  <c r="C35" i="11"/>
  <c r="C43" i="17"/>
  <c r="C38" i="18"/>
  <c r="C39" i="18"/>
  <c r="C44" i="17"/>
  <c r="C36" i="11"/>
  <c r="D16" i="19"/>
  <c r="D16" i="11"/>
  <c r="D16" i="18"/>
  <c r="D16" i="17"/>
  <c r="D27" i="19"/>
  <c r="D35" i="11"/>
  <c r="D43" i="17"/>
  <c r="D38" i="18"/>
  <c r="C21" i="19"/>
  <c r="C45" i="17"/>
  <c r="C40" i="18"/>
  <c r="C37" i="11"/>
  <c r="D39" i="18"/>
  <c r="D36" i="11"/>
  <c r="D44" i="17"/>
  <c r="C16" i="18"/>
  <c r="C16" i="17"/>
  <c r="C46" i="17"/>
  <c r="C38" i="11"/>
  <c r="C41" i="18"/>
  <c r="D45" i="17"/>
  <c r="D37" i="11"/>
  <c r="D40" i="18"/>
  <c r="D41" i="18"/>
  <c r="D38" i="11"/>
  <c r="D46" i="17"/>
  <c r="J7" i="6"/>
  <c r="R5" i="12"/>
  <c r="C24" i="19"/>
  <c r="C16" i="19"/>
  <c r="C33" i="19"/>
  <c r="D17" i="19"/>
  <c r="D30" i="19"/>
  <c r="D24" i="19"/>
  <c r="C17" i="19"/>
  <c r="C19" i="19"/>
  <c r="C36" i="19"/>
  <c r="C38" i="19"/>
  <c r="D42" i="19"/>
  <c r="D21" i="19"/>
  <c r="D39" i="19"/>
  <c r="D15" i="19"/>
  <c r="D36" i="19"/>
  <c r="D7" i="19"/>
  <c r="D37" i="19"/>
  <c r="D40" i="19"/>
  <c r="D45" i="19"/>
  <c r="D31" i="19"/>
  <c r="D8" i="19"/>
  <c r="D20" i="19"/>
  <c r="D29" i="19"/>
  <c r="D9" i="19"/>
  <c r="D14" i="19"/>
  <c r="D26" i="19"/>
  <c r="D33" i="19"/>
  <c r="D44" i="19"/>
  <c r="D38" i="19"/>
  <c r="C44" i="19"/>
  <c r="C27" i="19"/>
  <c r="C8" i="19"/>
  <c r="C37" i="19"/>
  <c r="C43" i="19"/>
  <c r="C48" i="19"/>
  <c r="C9" i="19"/>
  <c r="C10" i="19"/>
  <c r="C6" i="19"/>
  <c r="C31" i="19"/>
  <c r="C140" i="6"/>
  <c r="F13" i="11"/>
  <c r="F21" i="11"/>
  <c r="F29" i="11"/>
  <c r="C22" i="17"/>
  <c r="C19" i="18"/>
  <c r="C18" i="19"/>
  <c r="G5" i="18"/>
  <c r="G5" i="19"/>
  <c r="B4" i="18"/>
  <c r="B4" i="19"/>
  <c r="B86" i="18"/>
  <c r="B52" i="19"/>
  <c r="B87" i="18"/>
  <c r="B53" i="19"/>
  <c r="D56" i="17"/>
  <c r="D47" i="19"/>
  <c r="D50" i="18"/>
  <c r="C56" i="17"/>
  <c r="C50" i="18"/>
  <c r="C47" i="19"/>
  <c r="H5" i="18"/>
  <c r="H5" i="19"/>
  <c r="D22" i="17"/>
  <c r="D18" i="19"/>
  <c r="D19" i="18"/>
  <c r="B85" i="18"/>
  <c r="B51" i="19"/>
  <c r="B3" i="18"/>
  <c r="B3" i="19"/>
  <c r="B2" i="18"/>
  <c r="B2" i="19"/>
  <c r="E5" i="18"/>
  <c r="E5" i="19"/>
  <c r="C14" i="17"/>
  <c r="C14" i="18"/>
  <c r="C48" i="17"/>
  <c r="C43" i="18"/>
  <c r="C54" i="17"/>
  <c r="C48" i="18"/>
  <c r="C77" i="17"/>
  <c r="C71" i="18"/>
  <c r="C84" i="17"/>
  <c r="C78" i="18"/>
  <c r="C12" i="17"/>
  <c r="C12" i="18"/>
  <c r="C53" i="17"/>
  <c r="C47" i="18"/>
  <c r="C64" i="17"/>
  <c r="C58" i="18"/>
  <c r="C72" i="17"/>
  <c r="C66" i="18"/>
  <c r="C78" i="17"/>
  <c r="C72" i="18"/>
  <c r="D65" i="17"/>
  <c r="D59" i="18"/>
  <c r="D70" i="17"/>
  <c r="D64" i="18"/>
  <c r="C31" i="17"/>
  <c r="C26" i="18"/>
  <c r="C61" i="17"/>
  <c r="C55" i="18"/>
  <c r="C75" i="17"/>
  <c r="C69" i="18"/>
  <c r="C79" i="17"/>
  <c r="C73" i="18"/>
  <c r="D41" i="17"/>
  <c r="D36" i="18"/>
  <c r="D47" i="17"/>
  <c r="D42" i="18"/>
  <c r="D61" i="17"/>
  <c r="D55" i="18"/>
  <c r="D15" i="17"/>
  <c r="D15" i="18"/>
  <c r="D10" i="17"/>
  <c r="D10" i="18"/>
  <c r="D62" i="17"/>
  <c r="D56" i="18"/>
  <c r="C9" i="17"/>
  <c r="C9" i="18"/>
  <c r="C18" i="17"/>
  <c r="C17" i="18"/>
  <c r="C5" i="17"/>
  <c r="C5" i="18"/>
  <c r="C15" i="17"/>
  <c r="C15" i="18"/>
  <c r="C39" i="17"/>
  <c r="C34" i="18"/>
  <c r="C51" i="17"/>
  <c r="C45" i="18"/>
  <c r="C60" i="17"/>
  <c r="C54" i="18"/>
  <c r="C88" i="17"/>
  <c r="C82" i="18"/>
  <c r="D28" i="17"/>
  <c r="D24" i="18"/>
  <c r="D50" i="17"/>
  <c r="D44" i="18"/>
  <c r="D60" i="17"/>
  <c r="D54" i="18"/>
  <c r="C6" i="17"/>
  <c r="C6" i="18"/>
  <c r="C27" i="17"/>
  <c r="C23" i="18"/>
  <c r="C34" i="17"/>
  <c r="C29" i="18"/>
  <c r="C36" i="17"/>
  <c r="C31" i="18"/>
  <c r="C41" i="17"/>
  <c r="C36" i="18"/>
  <c r="C50" i="17"/>
  <c r="C44" i="18"/>
  <c r="C52" i="17"/>
  <c r="C46" i="18"/>
  <c r="C55" i="17"/>
  <c r="C49" i="18"/>
  <c r="C57" i="17"/>
  <c r="C51" i="18"/>
  <c r="C65" i="17"/>
  <c r="C59" i="18"/>
  <c r="C70" i="17"/>
  <c r="C64" i="18"/>
  <c r="C71" i="17"/>
  <c r="C65" i="18"/>
  <c r="C73" i="17"/>
  <c r="C67" i="18"/>
  <c r="D23" i="17"/>
  <c r="D20" i="18"/>
  <c r="D66" i="17"/>
  <c r="D60" i="18"/>
  <c r="D69" i="17"/>
  <c r="D63" i="18"/>
  <c r="D75" i="17"/>
  <c r="D69" i="18"/>
  <c r="D58" i="17"/>
  <c r="D52" i="18"/>
  <c r="D31" i="17"/>
  <c r="D26" i="18"/>
  <c r="D38" i="17"/>
  <c r="D33" i="18"/>
  <c r="D42" i="17"/>
  <c r="D37" i="18"/>
  <c r="C7" i="17"/>
  <c r="C7" i="18"/>
  <c r="C13" i="17"/>
  <c r="C13" i="18"/>
  <c r="C23" i="17"/>
  <c r="C20" i="18"/>
  <c r="C28" i="17"/>
  <c r="C24" i="18"/>
  <c r="C32" i="17"/>
  <c r="C27" i="18"/>
  <c r="C35" i="17"/>
  <c r="C30" i="18"/>
  <c r="C38" i="17"/>
  <c r="C33" i="18"/>
  <c r="C42" i="17"/>
  <c r="C37" i="18"/>
  <c r="C47" i="17"/>
  <c r="C42" i="18"/>
  <c r="C58" i="17"/>
  <c r="C52" i="18"/>
  <c r="C62" i="17"/>
  <c r="C56" i="18"/>
  <c r="C66" i="17"/>
  <c r="C60" i="18"/>
  <c r="C69" i="17"/>
  <c r="C63" i="18"/>
  <c r="C76" i="17"/>
  <c r="C70" i="18"/>
  <c r="C80" i="17"/>
  <c r="C74" i="18"/>
  <c r="C86" i="17"/>
  <c r="C80" i="18"/>
  <c r="D6" i="17"/>
  <c r="D6" i="18"/>
  <c r="D24" i="17"/>
  <c r="D21" i="18"/>
  <c r="D35" i="17"/>
  <c r="D30" i="18"/>
  <c r="D63" i="17"/>
  <c r="D57" i="18"/>
  <c r="D67" i="17"/>
  <c r="D61" i="18"/>
  <c r="D68" i="17"/>
  <c r="D62" i="18"/>
  <c r="D72" i="17"/>
  <c r="D66" i="18"/>
  <c r="D86" i="17"/>
  <c r="D80" i="18"/>
  <c r="D8" i="17"/>
  <c r="D8" i="18"/>
  <c r="D11" i="17"/>
  <c r="D11" i="18"/>
  <c r="D14" i="17"/>
  <c r="D14" i="18"/>
  <c r="D19" i="17"/>
  <c r="D18" i="18"/>
  <c r="D76" i="17"/>
  <c r="D70" i="18"/>
  <c r="D78" i="17"/>
  <c r="D72" i="18"/>
  <c r="D59" i="17"/>
  <c r="D53" i="18"/>
  <c r="D85" i="17"/>
  <c r="D79" i="18"/>
  <c r="D29" i="17"/>
  <c r="D25" i="18"/>
  <c r="D33" i="17"/>
  <c r="D28" i="18"/>
  <c r="D39" i="17"/>
  <c r="D34" i="18"/>
  <c r="C19" i="17"/>
  <c r="C18" i="18"/>
  <c r="C83" i="17"/>
  <c r="C77" i="18"/>
  <c r="D32" i="17"/>
  <c r="D27" i="18"/>
  <c r="D52" i="17"/>
  <c r="D46" i="18"/>
  <c r="D71" i="17"/>
  <c r="D65" i="18"/>
  <c r="D84" i="17"/>
  <c r="D78" i="18"/>
  <c r="D9" i="17"/>
  <c r="D9" i="18"/>
  <c r="D80" i="17"/>
  <c r="D74" i="18"/>
  <c r="C8" i="17"/>
  <c r="C8" i="18"/>
  <c r="C25" i="17"/>
  <c r="C22" i="18"/>
  <c r="D13" i="17"/>
  <c r="D13" i="18"/>
  <c r="D77" i="17"/>
  <c r="D71" i="18"/>
  <c r="D82" i="17"/>
  <c r="D76" i="18"/>
  <c r="C10" i="17"/>
  <c r="C10" i="18"/>
  <c r="C24" i="17"/>
  <c r="C21" i="18"/>
  <c r="C29" i="17"/>
  <c r="C25" i="18"/>
  <c r="C33" i="17"/>
  <c r="C28" i="18"/>
  <c r="C59" i="17"/>
  <c r="C53" i="18"/>
  <c r="C63" i="17"/>
  <c r="C57" i="18"/>
  <c r="C67" i="17"/>
  <c r="C61" i="18"/>
  <c r="C68" i="17"/>
  <c r="C62" i="18"/>
  <c r="C74" i="17"/>
  <c r="C68" i="18"/>
  <c r="C82" i="17"/>
  <c r="C76" i="18"/>
  <c r="C85" i="17"/>
  <c r="C79" i="18"/>
  <c r="C87" i="17"/>
  <c r="C81" i="18"/>
  <c r="D7" i="17"/>
  <c r="D7" i="18"/>
  <c r="D18" i="17"/>
  <c r="D17" i="18"/>
  <c r="D25" i="17"/>
  <c r="D22" i="18"/>
  <c r="D36" i="17"/>
  <c r="D31" i="18"/>
  <c r="D48" i="17"/>
  <c r="D43" i="18"/>
  <c r="D51" i="17"/>
  <c r="D45" i="18"/>
  <c r="D54" i="17"/>
  <c r="D48" i="18"/>
  <c r="D57" i="17"/>
  <c r="D51" i="18"/>
  <c r="D64" i="17"/>
  <c r="D58" i="18"/>
  <c r="D73" i="17"/>
  <c r="D67" i="18"/>
  <c r="D83" i="17"/>
  <c r="D77" i="18"/>
  <c r="D87" i="17"/>
  <c r="D81" i="18"/>
  <c r="D88" i="17"/>
  <c r="D82" i="18"/>
  <c r="D12" i="17"/>
  <c r="D12" i="18"/>
  <c r="D74" i="17"/>
  <c r="D68" i="18"/>
  <c r="D79" i="17"/>
  <c r="D73" i="18"/>
  <c r="D55" i="17"/>
  <c r="D49" i="18"/>
  <c r="D53" i="17"/>
  <c r="D47" i="18"/>
  <c r="D27" i="17"/>
  <c r="D23" i="18"/>
  <c r="D34" i="17"/>
  <c r="D29" i="18"/>
  <c r="B5" i="17"/>
  <c r="B5" i="18"/>
  <c r="D5" i="17"/>
  <c r="D5" i="18"/>
  <c r="C11" i="17"/>
  <c r="C11" i="18"/>
  <c r="F75" i="11"/>
  <c r="F42" i="11"/>
  <c r="F58" i="11"/>
  <c r="F66" i="11"/>
  <c r="F50" i="11"/>
  <c r="F6" i="11"/>
  <c r="F14" i="11"/>
  <c r="F9" i="11"/>
  <c r="F17" i="11"/>
  <c r="F25" i="11"/>
  <c r="F34" i="11"/>
  <c r="F46" i="11"/>
  <c r="F54" i="11"/>
  <c r="F62" i="11"/>
  <c r="F70" i="11"/>
  <c r="F10" i="11"/>
  <c r="F18" i="11"/>
  <c r="F26" i="11"/>
  <c r="F39" i="11"/>
  <c r="F47" i="11"/>
  <c r="F55" i="11"/>
  <c r="F63" i="11"/>
  <c r="F72" i="11"/>
  <c r="F24" i="11"/>
  <c r="F45" i="11"/>
  <c r="F61" i="11"/>
  <c r="F69" i="11"/>
  <c r="F78" i="11"/>
  <c r="F8" i="11"/>
  <c r="F33" i="11"/>
  <c r="F53" i="11"/>
  <c r="F67" i="11"/>
  <c r="F76" i="11"/>
  <c r="F22" i="11"/>
  <c r="F30" i="11"/>
  <c r="F43" i="11"/>
  <c r="F51" i="11"/>
  <c r="F59" i="11"/>
  <c r="F12" i="11"/>
  <c r="F20" i="11"/>
  <c r="F28" i="11"/>
  <c r="F41" i="11"/>
  <c r="F49" i="11"/>
  <c r="F57" i="11"/>
  <c r="F65" i="11"/>
  <c r="F74" i="11"/>
  <c r="F7" i="11"/>
  <c r="F15" i="11"/>
  <c r="F23" i="11"/>
  <c r="F32" i="11"/>
  <c r="F44" i="11"/>
  <c r="F52" i="11"/>
  <c r="F60" i="11"/>
  <c r="F68" i="11"/>
  <c r="F77" i="11"/>
  <c r="F11" i="11"/>
  <c r="F19" i="11"/>
  <c r="F27" i="11"/>
  <c r="F40" i="11"/>
  <c r="F48" i="11"/>
  <c r="F56" i="11"/>
  <c r="F64" i="11"/>
  <c r="F73" i="11"/>
  <c r="B3" i="12"/>
  <c r="B3" i="17"/>
  <c r="B81" i="11"/>
  <c r="B91" i="17"/>
  <c r="B4" i="17"/>
  <c r="B82" i="11"/>
  <c r="B92" i="17"/>
  <c r="H7" i="6"/>
  <c r="G5" i="17"/>
  <c r="B2" i="11"/>
  <c r="B2" i="17"/>
  <c r="H5" i="11"/>
  <c r="H5" i="17"/>
  <c r="B83" i="11"/>
  <c r="B93" i="17"/>
  <c r="E5" i="11"/>
  <c r="E5" i="17"/>
  <c r="C14" i="12"/>
  <c r="C347" i="6"/>
  <c r="C346" i="12"/>
  <c r="C137" i="6"/>
  <c r="C136" i="12"/>
  <c r="C192" i="6"/>
  <c r="C191" i="12"/>
  <c r="C318" i="6"/>
  <c r="C317" i="12"/>
  <c r="C108" i="6"/>
  <c r="C107" i="12"/>
  <c r="C125" i="6"/>
  <c r="C124" i="12"/>
  <c r="C234" i="6"/>
  <c r="C233" i="12"/>
  <c r="C216" i="6"/>
  <c r="C215" i="12"/>
  <c r="C256" i="6"/>
  <c r="C255" i="12"/>
  <c r="C122" i="6"/>
  <c r="C121" i="12"/>
  <c r="D39" i="6"/>
  <c r="D38" i="12"/>
  <c r="D69" i="6"/>
  <c r="D68" i="12"/>
  <c r="D309" i="6"/>
  <c r="D308" i="12"/>
  <c r="D98" i="6"/>
  <c r="D97" i="12"/>
  <c r="D171" i="6"/>
  <c r="D170" i="12"/>
  <c r="D330" i="6"/>
  <c r="D329" i="12"/>
  <c r="D262" i="6"/>
  <c r="D261" i="12"/>
  <c r="D71" i="6"/>
  <c r="D70" i="12"/>
  <c r="D351" i="6"/>
  <c r="D350" i="12"/>
  <c r="C26" i="6"/>
  <c r="C25" i="12"/>
  <c r="C22" i="6"/>
  <c r="C21" i="12"/>
  <c r="C39" i="6"/>
  <c r="C38" i="12"/>
  <c r="C51" i="6"/>
  <c r="C50" i="12"/>
  <c r="C52" i="6"/>
  <c r="C51" i="12"/>
  <c r="C344" i="6"/>
  <c r="C343" i="12"/>
  <c r="C13" i="6"/>
  <c r="C12" i="12"/>
  <c r="C34" i="6"/>
  <c r="C33" i="12"/>
  <c r="C35" i="6"/>
  <c r="C34" i="12"/>
  <c r="C64" i="6"/>
  <c r="C63" i="12"/>
  <c r="C67" i="6"/>
  <c r="C66" i="12"/>
  <c r="C73" i="6"/>
  <c r="C72" i="12"/>
  <c r="C77" i="6"/>
  <c r="C76" i="12"/>
  <c r="C84" i="6"/>
  <c r="C83" i="12"/>
  <c r="C82" i="6"/>
  <c r="C81" i="12"/>
  <c r="C349" i="6"/>
  <c r="C348" i="12"/>
  <c r="C18" i="6"/>
  <c r="C17" i="12"/>
  <c r="C63" i="6"/>
  <c r="C62" i="12"/>
  <c r="C143" i="6"/>
  <c r="C142" i="12"/>
  <c r="C147" i="6"/>
  <c r="C146" i="12"/>
  <c r="C151" i="6"/>
  <c r="C150" i="12"/>
  <c r="C154" i="6"/>
  <c r="C153" i="12"/>
  <c r="C157" i="6"/>
  <c r="C156" i="12"/>
  <c r="C161" i="6"/>
  <c r="C160" i="12"/>
  <c r="C162" i="6"/>
  <c r="C161" i="12"/>
  <c r="C184" i="6"/>
  <c r="C183" i="12"/>
  <c r="C191" i="6"/>
  <c r="C190" i="12"/>
  <c r="C186" i="6"/>
  <c r="C185" i="12"/>
  <c r="C196" i="6"/>
  <c r="C195" i="12"/>
  <c r="C311" i="6"/>
  <c r="C310" i="12"/>
  <c r="C313" i="6"/>
  <c r="C312" i="12"/>
  <c r="C317" i="6"/>
  <c r="C316" i="12"/>
  <c r="C319" i="6"/>
  <c r="C318" i="12"/>
  <c r="C320" i="6"/>
  <c r="C319" i="12"/>
  <c r="C321" i="6"/>
  <c r="C320" i="12"/>
  <c r="C333" i="6"/>
  <c r="C332" i="12"/>
  <c r="C304" i="6"/>
  <c r="C303" i="12"/>
  <c r="C105" i="6"/>
  <c r="C104" i="12"/>
  <c r="C88" i="6"/>
  <c r="C87" i="12"/>
  <c r="C91" i="6"/>
  <c r="C90" i="12"/>
  <c r="C97" i="6"/>
  <c r="C96" i="12"/>
  <c r="C114" i="6"/>
  <c r="C113" i="12"/>
  <c r="C118" i="6"/>
  <c r="C117" i="12"/>
  <c r="C131" i="6"/>
  <c r="C130" i="12"/>
  <c r="C326" i="6"/>
  <c r="C325" i="12"/>
  <c r="C172" i="6"/>
  <c r="C171" i="12"/>
  <c r="C175" i="6"/>
  <c r="C174" i="12"/>
  <c r="C179" i="6"/>
  <c r="C178" i="12"/>
  <c r="C199" i="6"/>
  <c r="C198" i="12"/>
  <c r="C203" i="6"/>
  <c r="C202" i="12"/>
  <c r="C331" i="6"/>
  <c r="C330" i="12"/>
  <c r="C219" i="6"/>
  <c r="C218" i="12"/>
  <c r="C223" i="6"/>
  <c r="C222" i="12"/>
  <c r="C232" i="6"/>
  <c r="C231" i="12"/>
  <c r="C338" i="6"/>
  <c r="C337" i="12"/>
  <c r="C208" i="6"/>
  <c r="C207" i="12"/>
  <c r="C207" i="6"/>
  <c r="C206" i="12"/>
  <c r="C337" i="6"/>
  <c r="C336" i="12"/>
  <c r="C215" i="6"/>
  <c r="C214" i="12"/>
  <c r="C239" i="6"/>
  <c r="C238" i="12"/>
  <c r="C243" i="6"/>
  <c r="C242" i="12"/>
  <c r="C247" i="6"/>
  <c r="C246" i="12"/>
  <c r="C255" i="6"/>
  <c r="C254" i="12"/>
  <c r="C267" i="6"/>
  <c r="C266" i="12"/>
  <c r="C292" i="6"/>
  <c r="C291" i="12"/>
  <c r="C260" i="6"/>
  <c r="C259" i="12"/>
  <c r="C276" i="12"/>
  <c r="C291" i="6"/>
  <c r="C290" i="12"/>
  <c r="C299" i="6"/>
  <c r="C298" i="12"/>
  <c r="C59" i="6"/>
  <c r="C58" i="12"/>
  <c r="C335" i="6"/>
  <c r="C334" i="12"/>
  <c r="C111" i="6"/>
  <c r="C110" i="12"/>
  <c r="C121" i="6"/>
  <c r="C120" i="12"/>
  <c r="C129" i="6"/>
  <c r="C128" i="12"/>
  <c r="C168" i="6"/>
  <c r="C167" i="12"/>
  <c r="C341" i="6"/>
  <c r="C340" i="12"/>
  <c r="C271" i="6"/>
  <c r="C270" i="12"/>
  <c r="D38" i="6"/>
  <c r="D37" i="12"/>
  <c r="D42" i="6"/>
  <c r="D41" i="12"/>
  <c r="D46" i="6"/>
  <c r="D45" i="12"/>
  <c r="D50" i="6"/>
  <c r="D49" i="12"/>
  <c r="D297" i="6"/>
  <c r="D296" i="12"/>
  <c r="D14" i="6"/>
  <c r="D13" i="12"/>
  <c r="D55" i="6"/>
  <c r="D54" i="12"/>
  <c r="D66" i="6"/>
  <c r="D65" i="12"/>
  <c r="D74" i="6"/>
  <c r="D73" i="12"/>
  <c r="D80" i="6"/>
  <c r="D79" i="12"/>
  <c r="D81" i="6"/>
  <c r="D80" i="12"/>
  <c r="D349" i="6"/>
  <c r="D348" i="12"/>
  <c r="D61" i="6"/>
  <c r="D60" i="12"/>
  <c r="D138" i="6"/>
  <c r="D137" i="12"/>
  <c r="D150" i="6"/>
  <c r="D149" i="12"/>
  <c r="D188" i="6"/>
  <c r="D187" i="12"/>
  <c r="D192" i="6"/>
  <c r="D191" i="12"/>
  <c r="D187" i="6"/>
  <c r="D186" i="12"/>
  <c r="D197" i="6"/>
  <c r="D196" i="12"/>
  <c r="D314" i="6"/>
  <c r="D313" i="12"/>
  <c r="D318" i="6"/>
  <c r="D317" i="12"/>
  <c r="D321" i="6"/>
  <c r="D320" i="12"/>
  <c r="D304" i="6"/>
  <c r="D303" i="12"/>
  <c r="D108" i="6"/>
  <c r="D107" i="12"/>
  <c r="D89" i="6"/>
  <c r="D88" i="12"/>
  <c r="D92" i="6"/>
  <c r="D91" i="12"/>
  <c r="D95" i="6"/>
  <c r="D94" i="12"/>
  <c r="D115" i="6"/>
  <c r="D114" i="12"/>
  <c r="D127" i="6"/>
  <c r="D126" i="12"/>
  <c r="D125" i="6"/>
  <c r="D124" i="12"/>
  <c r="D170" i="6"/>
  <c r="D169" i="12"/>
  <c r="D328" i="6"/>
  <c r="D327" i="12"/>
  <c r="D177" i="6"/>
  <c r="D176" i="12"/>
  <c r="D329" i="6"/>
  <c r="D328" i="12"/>
  <c r="D201" i="6"/>
  <c r="D200" i="12"/>
  <c r="D205" i="6"/>
  <c r="D204" i="12"/>
  <c r="D339" i="6"/>
  <c r="D338" i="12"/>
  <c r="D209" i="6"/>
  <c r="D208" i="12"/>
  <c r="D211" i="6"/>
  <c r="D210" i="12"/>
  <c r="D215" i="6"/>
  <c r="D214" i="12"/>
  <c r="D256" i="6"/>
  <c r="D255" i="12"/>
  <c r="D261" i="6"/>
  <c r="D260" i="12"/>
  <c r="D278" i="6"/>
  <c r="D277" i="12"/>
  <c r="D300" i="6"/>
  <c r="D299" i="12"/>
  <c r="D17" i="6"/>
  <c r="D16" i="12"/>
  <c r="D24" i="6"/>
  <c r="D23" i="12"/>
  <c r="D28" i="6"/>
  <c r="D27" i="12"/>
  <c r="D67" i="6"/>
  <c r="D66" i="12"/>
  <c r="D77" i="6"/>
  <c r="D76" i="12"/>
  <c r="D219" i="6"/>
  <c r="D218" i="12"/>
  <c r="D223" i="6"/>
  <c r="D222" i="12"/>
  <c r="D227" i="6"/>
  <c r="D226" i="12"/>
  <c r="D235" i="6"/>
  <c r="D234" i="12"/>
  <c r="D240" i="6"/>
  <c r="D239" i="12"/>
  <c r="D244" i="6"/>
  <c r="D243" i="12"/>
  <c r="D248" i="6"/>
  <c r="D247" i="12"/>
  <c r="D252" i="6"/>
  <c r="D251" i="12"/>
  <c r="D307" i="6"/>
  <c r="D306" i="12"/>
  <c r="D333" i="6"/>
  <c r="D332" i="12"/>
  <c r="D216" i="6"/>
  <c r="D215" i="12"/>
  <c r="D32" i="6"/>
  <c r="D31" i="12"/>
  <c r="D136" i="6"/>
  <c r="D135" i="12"/>
  <c r="D142" i="6"/>
  <c r="D141" i="12"/>
  <c r="D146" i="6"/>
  <c r="D145" i="12"/>
  <c r="D151" i="6"/>
  <c r="D150" i="12"/>
  <c r="D157" i="6"/>
  <c r="D156" i="12"/>
  <c r="D308" i="6"/>
  <c r="D307" i="12"/>
  <c r="D267" i="6"/>
  <c r="D266" i="12"/>
  <c r="D268" i="6"/>
  <c r="D267" i="12"/>
  <c r="D120" i="6"/>
  <c r="D119" i="12"/>
  <c r="D124" i="6"/>
  <c r="D123" i="12"/>
  <c r="D109" i="6"/>
  <c r="D108" i="12"/>
  <c r="D155" i="6"/>
  <c r="D154" i="12"/>
  <c r="D287" i="6"/>
  <c r="D286" i="12"/>
  <c r="D253" i="6"/>
  <c r="D252" i="12"/>
  <c r="D324" i="6"/>
  <c r="D323" i="12"/>
  <c r="D274" i="6"/>
  <c r="D273" i="12"/>
  <c r="S5" i="12"/>
  <c r="K5" i="12"/>
  <c r="U5" i="12"/>
  <c r="I5" i="12"/>
  <c r="M5" i="12"/>
  <c r="Q5" i="12"/>
  <c r="G5" i="12"/>
  <c r="O5" i="12"/>
  <c r="C10" i="6"/>
  <c r="C9" i="12"/>
  <c r="C31" i="6"/>
  <c r="C30" i="12"/>
  <c r="C21" i="6"/>
  <c r="C20" i="12"/>
  <c r="C40" i="6"/>
  <c r="C39" i="12"/>
  <c r="C48" i="6"/>
  <c r="C47" i="12"/>
  <c r="I6" i="6"/>
  <c r="N5" i="12"/>
  <c r="C9" i="6"/>
  <c r="C8" i="12"/>
  <c r="C295" i="6"/>
  <c r="C294" i="12"/>
  <c r="C78" i="6"/>
  <c r="C77" i="12"/>
  <c r="C301" i="6"/>
  <c r="C300" i="12"/>
  <c r="C131" i="12"/>
  <c r="C160" i="6"/>
  <c r="C159" i="12"/>
  <c r="C197" i="6"/>
  <c r="C196" i="12"/>
  <c r="C306" i="6"/>
  <c r="C305" i="12"/>
  <c r="C92" i="6"/>
  <c r="C91" i="12"/>
  <c r="C173" i="6"/>
  <c r="C172" i="12"/>
  <c r="C229" i="6"/>
  <c r="C228" i="12"/>
  <c r="C211" i="6"/>
  <c r="C210" i="12"/>
  <c r="C244" i="6"/>
  <c r="C243" i="12"/>
  <c r="C293" i="6"/>
  <c r="C292" i="12"/>
  <c r="C277" i="12"/>
  <c r="C112" i="6"/>
  <c r="C111" i="12"/>
  <c r="D53" i="6"/>
  <c r="D52" i="12"/>
  <c r="D62" i="6"/>
  <c r="D61" i="12"/>
  <c r="D193" i="6"/>
  <c r="D192" i="12"/>
  <c r="D322" i="6"/>
  <c r="D321" i="12"/>
  <c r="D116" i="6"/>
  <c r="D115" i="12"/>
  <c r="D212" i="6"/>
  <c r="D211" i="12"/>
  <c r="D279" i="6"/>
  <c r="D278" i="12"/>
  <c r="D25" i="6"/>
  <c r="D24" i="12"/>
  <c r="D220" i="6"/>
  <c r="D219" i="12"/>
  <c r="D241" i="6"/>
  <c r="D240" i="12"/>
  <c r="D310" i="6"/>
  <c r="D309" i="12"/>
  <c r="D137" i="6"/>
  <c r="D136" i="12"/>
  <c r="D147" i="6"/>
  <c r="D146" i="12"/>
  <c r="D121" i="6"/>
  <c r="D120" i="12"/>
  <c r="D167" i="6"/>
  <c r="D166" i="12"/>
  <c r="C8" i="6"/>
  <c r="C7" i="12"/>
  <c r="C6" i="6"/>
  <c r="C5" i="12"/>
  <c r="C6" i="12"/>
  <c r="C73" i="12"/>
  <c r="C350" i="6"/>
  <c r="C349" i="12"/>
  <c r="C135" i="6"/>
  <c r="C134" i="12"/>
  <c r="C148" i="6"/>
  <c r="C147" i="12"/>
  <c r="C188" i="6"/>
  <c r="C187" i="12"/>
  <c r="C89" i="6"/>
  <c r="C88" i="12"/>
  <c r="C170" i="6"/>
  <c r="C169" i="12"/>
  <c r="C204" i="6"/>
  <c r="C203" i="12"/>
  <c r="C209" i="6"/>
  <c r="C208" i="12"/>
  <c r="C240" i="6"/>
  <c r="C239" i="12"/>
  <c r="C351" i="6"/>
  <c r="C350" i="12"/>
  <c r="C60" i="6"/>
  <c r="C59" i="12"/>
  <c r="C273" i="12"/>
  <c r="D47" i="6"/>
  <c r="D46" i="12"/>
  <c r="D76" i="6"/>
  <c r="D75" i="12"/>
  <c r="D194" i="6"/>
  <c r="D193" i="12"/>
  <c r="D85" i="6"/>
  <c r="D84" i="12"/>
  <c r="D128" i="6"/>
  <c r="D127" i="12"/>
  <c r="D198" i="6"/>
  <c r="D197" i="12"/>
  <c r="D257" i="6"/>
  <c r="D256" i="12"/>
  <c r="D35" i="6"/>
  <c r="D34" i="12"/>
  <c r="D229" i="6"/>
  <c r="D228" i="12"/>
  <c r="D249" i="6"/>
  <c r="D248" i="12"/>
  <c r="D337" i="6"/>
  <c r="D336" i="12"/>
  <c r="D159" i="6"/>
  <c r="D158" i="12"/>
  <c r="D335" i="6"/>
  <c r="D334" i="12"/>
  <c r="D58" i="6"/>
  <c r="D57" i="12"/>
  <c r="D275" i="6"/>
  <c r="D274" i="12"/>
  <c r="C24" i="6"/>
  <c r="C23" i="12"/>
  <c r="C37" i="6"/>
  <c r="C36" i="12"/>
  <c r="C41" i="6"/>
  <c r="C40" i="12"/>
  <c r="C343" i="6"/>
  <c r="C342" i="12"/>
  <c r="C11" i="6"/>
  <c r="C10" i="12"/>
  <c r="C53" i="6"/>
  <c r="C52" i="12"/>
  <c r="C16" i="6"/>
  <c r="C15" i="12"/>
  <c r="C56" i="6"/>
  <c r="C55" i="12"/>
  <c r="C69" i="6"/>
  <c r="C68" i="12"/>
  <c r="C71" i="6"/>
  <c r="C70" i="12"/>
  <c r="C75" i="6"/>
  <c r="C74" i="12"/>
  <c r="C345" i="6"/>
  <c r="C344" i="12"/>
  <c r="C348" i="6"/>
  <c r="C347" i="12"/>
  <c r="C19" i="6"/>
  <c r="C18" i="12"/>
  <c r="C254" i="6"/>
  <c r="C253" i="12"/>
  <c r="C61" i="6"/>
  <c r="C60" i="12"/>
  <c r="C138" i="6"/>
  <c r="C137" i="12"/>
  <c r="C141" i="6"/>
  <c r="C140" i="12"/>
  <c r="C145" i="6"/>
  <c r="C144" i="12"/>
  <c r="C149" i="6"/>
  <c r="C148" i="12"/>
  <c r="C152" i="12"/>
  <c r="C156" i="6"/>
  <c r="C155" i="12"/>
  <c r="C159" i="6"/>
  <c r="C158" i="12"/>
  <c r="C182" i="6"/>
  <c r="C181" i="12"/>
  <c r="C189" i="6"/>
  <c r="C188" i="12"/>
  <c r="C193" i="6"/>
  <c r="C192" i="12"/>
  <c r="C194" i="6"/>
  <c r="C193" i="12"/>
  <c r="C309" i="6"/>
  <c r="C308" i="12"/>
  <c r="C315" i="6"/>
  <c r="C314" i="12"/>
  <c r="C327" i="6"/>
  <c r="C326" i="12"/>
  <c r="C307" i="6"/>
  <c r="C306" i="12"/>
  <c r="C323" i="6"/>
  <c r="C322" i="12"/>
  <c r="C237" i="6"/>
  <c r="C236" i="12"/>
  <c r="C86" i="6"/>
  <c r="C85" i="12"/>
  <c r="C106" i="6"/>
  <c r="C105" i="12"/>
  <c r="C98" i="6"/>
  <c r="C97" i="12"/>
  <c r="C93" i="6"/>
  <c r="C92" i="12"/>
  <c r="C96" i="6"/>
  <c r="C95" i="12"/>
  <c r="C116" i="6"/>
  <c r="C115" i="12"/>
  <c r="C128" i="6"/>
  <c r="C127" i="12"/>
  <c r="C126" i="6"/>
  <c r="C125" i="12"/>
  <c r="C171" i="6"/>
  <c r="C170" i="12"/>
  <c r="C328" i="6"/>
  <c r="C327" i="12"/>
  <c r="C177" i="6"/>
  <c r="C176" i="12"/>
  <c r="C329" i="6"/>
  <c r="C328" i="12"/>
  <c r="C201" i="6"/>
  <c r="C200" i="12"/>
  <c r="C205" i="6"/>
  <c r="C204" i="12"/>
  <c r="C217" i="6"/>
  <c r="C216" i="12"/>
  <c r="C221" i="6"/>
  <c r="C220" i="12"/>
  <c r="C225" i="6"/>
  <c r="C224" i="12"/>
  <c r="C227" i="6"/>
  <c r="C226" i="12"/>
  <c r="C340" i="6"/>
  <c r="C339" i="12"/>
  <c r="C210" i="6"/>
  <c r="C209" i="12"/>
  <c r="C212" i="6"/>
  <c r="C211" i="12"/>
  <c r="C251" i="6"/>
  <c r="C250" i="12"/>
  <c r="C241" i="6"/>
  <c r="C240" i="12"/>
  <c r="C245" i="6"/>
  <c r="C244" i="12"/>
  <c r="C249" i="6"/>
  <c r="C248" i="12"/>
  <c r="C298" i="6"/>
  <c r="C297" i="12"/>
  <c r="C257" i="6"/>
  <c r="C256" i="12"/>
  <c r="C273" i="6"/>
  <c r="C272" i="12"/>
  <c r="C258" i="6"/>
  <c r="C257" i="12"/>
  <c r="C262" i="6"/>
  <c r="C261" i="12"/>
  <c r="C269" i="6"/>
  <c r="C268" i="12"/>
  <c r="C284" i="6"/>
  <c r="C283" i="12"/>
  <c r="C279" i="6"/>
  <c r="C278" i="12"/>
  <c r="C289" i="6"/>
  <c r="C288" i="12"/>
  <c r="C33" i="6"/>
  <c r="C32" i="12"/>
  <c r="C133" i="6"/>
  <c r="C132" i="12"/>
  <c r="C109" i="6"/>
  <c r="C108" i="12"/>
  <c r="C119" i="6"/>
  <c r="C118" i="12"/>
  <c r="C123" i="6"/>
  <c r="C122" i="12"/>
  <c r="C287" i="6"/>
  <c r="C286" i="12"/>
  <c r="C324" i="6"/>
  <c r="C323" i="12"/>
  <c r="C274" i="12"/>
  <c r="D10" i="6"/>
  <c r="D9" i="12"/>
  <c r="D36" i="6"/>
  <c r="D35" i="12"/>
  <c r="D40" i="6"/>
  <c r="D39" i="12"/>
  <c r="D44" i="6"/>
  <c r="D43" i="12"/>
  <c r="D48" i="6"/>
  <c r="D47" i="12"/>
  <c r="D295" i="6"/>
  <c r="D294" i="12"/>
  <c r="D12" i="6"/>
  <c r="D11" i="12"/>
  <c r="D54" i="6"/>
  <c r="D53" i="12"/>
  <c r="D57" i="6"/>
  <c r="D56" i="12"/>
  <c r="D70" i="6"/>
  <c r="D69" i="12"/>
  <c r="D78" i="6"/>
  <c r="D77" i="12"/>
  <c r="D346" i="6"/>
  <c r="D345" i="12"/>
  <c r="D83" i="6"/>
  <c r="D82" i="12"/>
  <c r="D254" i="6"/>
  <c r="D253" i="12"/>
  <c r="D63" i="6"/>
  <c r="D62" i="12"/>
  <c r="D141" i="6"/>
  <c r="D140" i="12"/>
  <c r="D183" i="6"/>
  <c r="D182" i="12"/>
  <c r="D190" i="6"/>
  <c r="D189" i="12"/>
  <c r="D185" i="6"/>
  <c r="D184" i="12"/>
  <c r="D195" i="6"/>
  <c r="D194" i="12"/>
  <c r="D311" i="6"/>
  <c r="D310" i="12"/>
  <c r="D316" i="6"/>
  <c r="D315" i="12"/>
  <c r="D323" i="6"/>
  <c r="D322" i="12"/>
  <c r="D107" i="6"/>
  <c r="D106" i="12"/>
  <c r="D87" i="6"/>
  <c r="D86" i="12"/>
  <c r="D90" i="6"/>
  <c r="D89" i="12"/>
  <c r="D94" i="6"/>
  <c r="D93" i="12"/>
  <c r="D113" i="6"/>
  <c r="D112" i="12"/>
  <c r="D117" i="6"/>
  <c r="D116" i="12"/>
  <c r="D130" i="6"/>
  <c r="D129" i="12"/>
  <c r="D325" i="6"/>
  <c r="D324" i="12"/>
  <c r="D172" i="6"/>
  <c r="D171" i="12"/>
  <c r="D175" i="6"/>
  <c r="D174" i="12"/>
  <c r="D179" i="6"/>
  <c r="D178" i="12"/>
  <c r="D199" i="6"/>
  <c r="D198" i="12"/>
  <c r="D203" i="6"/>
  <c r="D202" i="12"/>
  <c r="D331" i="6"/>
  <c r="D330" i="12"/>
  <c r="D336" i="6"/>
  <c r="D335" i="12"/>
  <c r="D206" i="6"/>
  <c r="D205" i="12"/>
  <c r="D213" i="6"/>
  <c r="D212" i="12"/>
  <c r="D298" i="6"/>
  <c r="D297" i="12"/>
  <c r="D258" i="6"/>
  <c r="D257" i="12"/>
  <c r="D263" i="6"/>
  <c r="D262" i="12"/>
  <c r="D270" i="6"/>
  <c r="D269" i="12"/>
  <c r="D276" i="6"/>
  <c r="D275" i="12"/>
  <c r="D285" i="6"/>
  <c r="D284" i="12"/>
  <c r="D290" i="6"/>
  <c r="D289" i="12"/>
  <c r="D294" i="6"/>
  <c r="D293" i="12"/>
  <c r="D15" i="6"/>
  <c r="D14" i="12"/>
  <c r="D20" i="6"/>
  <c r="D19" i="12"/>
  <c r="D9" i="6"/>
  <c r="D8" i="12"/>
  <c r="D26" i="6"/>
  <c r="D25" i="12"/>
  <c r="D30" i="6"/>
  <c r="D29" i="12"/>
  <c r="D52" i="6"/>
  <c r="D51" i="12"/>
  <c r="D73" i="6"/>
  <c r="D72" i="12"/>
  <c r="D181" i="6"/>
  <c r="D180" i="12"/>
  <c r="D217" i="6"/>
  <c r="D216" i="12"/>
  <c r="D221" i="6"/>
  <c r="D220" i="12"/>
  <c r="D225" i="6"/>
  <c r="D224" i="12"/>
  <c r="D232" i="6"/>
  <c r="D231" i="12"/>
  <c r="D238" i="6"/>
  <c r="D237" i="12"/>
  <c r="D242" i="6"/>
  <c r="D241" i="12"/>
  <c r="D246" i="6"/>
  <c r="D245" i="12"/>
  <c r="D250" i="6"/>
  <c r="D249" i="12"/>
  <c r="D301" i="6"/>
  <c r="D300" i="12"/>
  <c r="D313" i="6"/>
  <c r="D312" i="12"/>
  <c r="D344" i="6"/>
  <c r="D343" i="12"/>
  <c r="D286" i="6"/>
  <c r="D285" i="12"/>
  <c r="D134" i="6"/>
  <c r="D133" i="12"/>
  <c r="D139" i="6"/>
  <c r="D138" i="12"/>
  <c r="D144" i="6"/>
  <c r="D143" i="12"/>
  <c r="D148" i="6"/>
  <c r="D147" i="12"/>
  <c r="D154" i="6"/>
  <c r="D153" i="12"/>
  <c r="D161" i="6"/>
  <c r="D160" i="12"/>
  <c r="D260" i="6"/>
  <c r="D259" i="12"/>
  <c r="D273" i="6"/>
  <c r="D272" i="12"/>
  <c r="D122" i="6"/>
  <c r="D121" i="12"/>
  <c r="D129" i="6"/>
  <c r="D128" i="12"/>
  <c r="D111" i="6"/>
  <c r="D110" i="12"/>
  <c r="D166" i="6"/>
  <c r="D165" i="12"/>
  <c r="D59" i="6"/>
  <c r="D58" i="12"/>
  <c r="D168" i="6"/>
  <c r="D167" i="12"/>
  <c r="D341" i="6"/>
  <c r="D340" i="12"/>
  <c r="D302" i="6"/>
  <c r="D301" i="12"/>
  <c r="C297" i="6"/>
  <c r="C296" i="12"/>
  <c r="C70" i="6"/>
  <c r="C69" i="12"/>
  <c r="C80" i="6"/>
  <c r="C79" i="12"/>
  <c r="C139" i="12"/>
  <c r="C158" i="6"/>
  <c r="C157" i="12"/>
  <c r="C312" i="6"/>
  <c r="C311" i="12"/>
  <c r="C322" i="6"/>
  <c r="C321" i="12"/>
  <c r="C95" i="6"/>
  <c r="C94" i="12"/>
  <c r="C176" i="6"/>
  <c r="C175" i="12"/>
  <c r="C220" i="6"/>
  <c r="C219" i="12"/>
  <c r="C252" i="6"/>
  <c r="C251" i="12"/>
  <c r="C248" i="6"/>
  <c r="C247" i="12"/>
  <c r="C300" i="6"/>
  <c r="C299" i="12"/>
  <c r="C169" i="6"/>
  <c r="C168" i="12"/>
  <c r="D11" i="6"/>
  <c r="D10" i="12"/>
  <c r="D82" i="6"/>
  <c r="D81" i="12"/>
  <c r="D158" i="6"/>
  <c r="D157" i="12"/>
  <c r="D315" i="6"/>
  <c r="D314" i="12"/>
  <c r="D93" i="6"/>
  <c r="D92" i="12"/>
  <c r="D174" i="6"/>
  <c r="D173" i="12"/>
  <c r="D340" i="6"/>
  <c r="D339" i="12"/>
  <c r="D269" i="6"/>
  <c r="D268" i="12"/>
  <c r="D18" i="6"/>
  <c r="D17" i="12"/>
  <c r="D86" i="6"/>
  <c r="D85" i="12"/>
  <c r="D224" i="6"/>
  <c r="D223" i="12"/>
  <c r="D245" i="6"/>
  <c r="D244" i="12"/>
  <c r="D334" i="6"/>
  <c r="D333" i="12"/>
  <c r="D143" i="6"/>
  <c r="D142" i="12"/>
  <c r="D272" i="6"/>
  <c r="D271" i="12"/>
  <c r="D33" i="6"/>
  <c r="D32" i="12"/>
  <c r="D288" i="6"/>
  <c r="D287" i="12"/>
  <c r="C45" i="6"/>
  <c r="C44" i="12"/>
  <c r="C29" i="6"/>
  <c r="C28" i="12"/>
  <c r="C23" i="6"/>
  <c r="C22" i="12"/>
  <c r="C42" i="6"/>
  <c r="C41" i="12"/>
  <c r="C27" i="6"/>
  <c r="C26" i="12"/>
  <c r="C36" i="6"/>
  <c r="C35" i="12"/>
  <c r="C44" i="6"/>
  <c r="C43" i="12"/>
  <c r="C14" i="6"/>
  <c r="C13" i="12"/>
  <c r="C55" i="6"/>
  <c r="C54" i="12"/>
  <c r="C144" i="6"/>
  <c r="C143" i="12"/>
  <c r="C166" i="6"/>
  <c r="C165" i="12"/>
  <c r="C314" i="6"/>
  <c r="C313" i="12"/>
  <c r="C85" i="6"/>
  <c r="C84" i="12"/>
  <c r="C127" i="6"/>
  <c r="C126" i="12"/>
  <c r="C200" i="6"/>
  <c r="C199" i="12"/>
  <c r="C339" i="6"/>
  <c r="C338" i="12"/>
  <c r="C261" i="6"/>
  <c r="C260" i="12"/>
  <c r="C253" i="6"/>
  <c r="C252" i="12"/>
  <c r="D43" i="6"/>
  <c r="D42" i="12"/>
  <c r="D56" i="6"/>
  <c r="D55" i="12"/>
  <c r="D350" i="6"/>
  <c r="D349" i="12"/>
  <c r="D182" i="6"/>
  <c r="D181" i="12"/>
  <c r="D327" i="6"/>
  <c r="D326" i="12"/>
  <c r="D96" i="6"/>
  <c r="D95" i="12"/>
  <c r="D178" i="6"/>
  <c r="D177" i="12"/>
  <c r="D210" i="6"/>
  <c r="D209" i="12"/>
  <c r="D284" i="6"/>
  <c r="D283" i="12"/>
  <c r="D22" i="6"/>
  <c r="D21" i="12"/>
  <c r="D237" i="6"/>
  <c r="D236" i="12"/>
  <c r="D296" i="6"/>
  <c r="D295" i="12"/>
  <c r="D342" i="6"/>
  <c r="D341" i="12"/>
  <c r="D152" i="12"/>
  <c r="D110" i="6"/>
  <c r="D109" i="12"/>
  <c r="C28" i="6"/>
  <c r="C27" i="12"/>
  <c r="C49" i="6"/>
  <c r="C48" i="12"/>
  <c r="C25" i="6"/>
  <c r="C24" i="12"/>
  <c r="C38" i="6"/>
  <c r="C37" i="12"/>
  <c r="C46" i="6"/>
  <c r="C45" i="12"/>
  <c r="C50" i="6"/>
  <c r="C49" i="12"/>
  <c r="C296" i="6"/>
  <c r="C295" i="12"/>
  <c r="C12" i="6"/>
  <c r="C11" i="12"/>
  <c r="C54" i="6"/>
  <c r="C53" i="12"/>
  <c r="C17" i="6"/>
  <c r="C16" i="12"/>
  <c r="C57" i="6"/>
  <c r="C56" i="12"/>
  <c r="C65" i="6"/>
  <c r="C64" i="12"/>
  <c r="C72" i="6"/>
  <c r="C71" i="12"/>
  <c r="C76" i="6"/>
  <c r="C75" i="12"/>
  <c r="C79" i="6"/>
  <c r="C78" i="12"/>
  <c r="C346" i="6"/>
  <c r="C345" i="12"/>
  <c r="C81" i="6"/>
  <c r="C80" i="12"/>
  <c r="C20" i="6"/>
  <c r="C19" i="12"/>
  <c r="C332" i="6"/>
  <c r="C331" i="12"/>
  <c r="C62" i="6"/>
  <c r="C61" i="12"/>
  <c r="C134" i="6"/>
  <c r="C133" i="12"/>
  <c r="C136" i="6"/>
  <c r="C135" i="12"/>
  <c r="C139" i="6"/>
  <c r="C138" i="12"/>
  <c r="C146" i="6"/>
  <c r="C145" i="12"/>
  <c r="C150" i="6"/>
  <c r="C149" i="12"/>
  <c r="C183" i="6"/>
  <c r="C182" i="12"/>
  <c r="C190" i="6"/>
  <c r="C189" i="12"/>
  <c r="C185" i="6"/>
  <c r="C184" i="12"/>
  <c r="C195" i="6"/>
  <c r="C194" i="12"/>
  <c r="C310" i="6"/>
  <c r="C309" i="12"/>
  <c r="C316" i="6"/>
  <c r="C315" i="12"/>
  <c r="C334" i="6"/>
  <c r="C333" i="12"/>
  <c r="C308" i="6"/>
  <c r="C307" i="12"/>
  <c r="C238" i="6"/>
  <c r="C237" i="12"/>
  <c r="C107" i="6"/>
  <c r="C106" i="12"/>
  <c r="C87" i="6"/>
  <c r="C86" i="12"/>
  <c r="C90" i="6"/>
  <c r="C89" i="12"/>
  <c r="C94" i="6"/>
  <c r="C93" i="12"/>
  <c r="C113" i="6"/>
  <c r="C112" i="12"/>
  <c r="C117" i="6"/>
  <c r="C116" i="12"/>
  <c r="C130" i="6"/>
  <c r="C129" i="12"/>
  <c r="C325" i="6"/>
  <c r="C324" i="12"/>
  <c r="C181" i="6"/>
  <c r="C180" i="12"/>
  <c r="C174" i="6"/>
  <c r="C173" i="12"/>
  <c r="C178" i="6"/>
  <c r="C177" i="12"/>
  <c r="C198" i="6"/>
  <c r="C197" i="12"/>
  <c r="C202" i="6"/>
  <c r="C201" i="12"/>
  <c r="C330" i="6"/>
  <c r="C329" i="12"/>
  <c r="C218" i="6"/>
  <c r="C217" i="12"/>
  <c r="C222" i="6"/>
  <c r="C221" i="12"/>
  <c r="C226" i="6"/>
  <c r="C225" i="12"/>
  <c r="C235" i="6"/>
  <c r="C234" i="12"/>
  <c r="C336" i="6"/>
  <c r="C335" i="12"/>
  <c r="C206" i="6"/>
  <c r="C205" i="12"/>
  <c r="C213" i="6"/>
  <c r="C212" i="12"/>
  <c r="C214" i="6"/>
  <c r="C213" i="12"/>
  <c r="C342" i="6"/>
  <c r="C341" i="12"/>
  <c r="C242" i="6"/>
  <c r="C241" i="12"/>
  <c r="C246" i="6"/>
  <c r="C245" i="12"/>
  <c r="C250" i="6"/>
  <c r="C249" i="12"/>
  <c r="C286" i="6"/>
  <c r="C285" i="12"/>
  <c r="C268" i="6"/>
  <c r="C267" i="12"/>
  <c r="C259" i="6"/>
  <c r="C258" i="12"/>
  <c r="C263" i="6"/>
  <c r="C262" i="12"/>
  <c r="C270" i="6"/>
  <c r="C269" i="12"/>
  <c r="C275" i="12"/>
  <c r="C285" i="6"/>
  <c r="C284" i="12"/>
  <c r="C290" i="6"/>
  <c r="C289" i="12"/>
  <c r="C294" i="6"/>
  <c r="C293" i="12"/>
  <c r="C58" i="6"/>
  <c r="C57" i="12"/>
  <c r="C155" i="6"/>
  <c r="C154" i="12"/>
  <c r="C110" i="6"/>
  <c r="C109" i="12"/>
  <c r="C120" i="6"/>
  <c r="C119" i="12"/>
  <c r="C124" i="6"/>
  <c r="C123" i="12"/>
  <c r="C167" i="6"/>
  <c r="C166" i="12"/>
  <c r="C288" i="6"/>
  <c r="C287" i="12"/>
  <c r="C302" i="6"/>
  <c r="C301" i="12"/>
  <c r="D8" i="6"/>
  <c r="D7" i="12"/>
  <c r="D37" i="6"/>
  <c r="D36" i="12"/>
  <c r="D41" i="6"/>
  <c r="D40" i="12"/>
  <c r="D45" i="6"/>
  <c r="D44" i="12"/>
  <c r="D49" i="6"/>
  <c r="D48" i="12"/>
  <c r="D343" i="6"/>
  <c r="D342" i="12"/>
  <c r="D13" i="6"/>
  <c r="D12" i="12"/>
  <c r="D34" i="6"/>
  <c r="D33" i="12"/>
  <c r="D64" i="6"/>
  <c r="D63" i="12"/>
  <c r="D72" i="6"/>
  <c r="D71" i="12"/>
  <c r="D84" i="6"/>
  <c r="D83" i="12"/>
  <c r="D348" i="6"/>
  <c r="D347" i="12"/>
  <c r="D19" i="6"/>
  <c r="D18" i="12"/>
  <c r="D332" i="6"/>
  <c r="D331" i="12"/>
  <c r="D132" i="6"/>
  <c r="D131" i="12"/>
  <c r="D149" i="6"/>
  <c r="D148" i="12"/>
  <c r="D184" i="6"/>
  <c r="D183" i="12"/>
  <c r="D191" i="6"/>
  <c r="D190" i="12"/>
  <c r="D186" i="6"/>
  <c r="D185" i="12"/>
  <c r="D196" i="6"/>
  <c r="D195" i="12"/>
  <c r="D312" i="6"/>
  <c r="D311" i="12"/>
  <c r="D317" i="6"/>
  <c r="D316" i="12"/>
  <c r="D320" i="6"/>
  <c r="D319" i="12"/>
  <c r="D303" i="6"/>
  <c r="D302" i="12"/>
  <c r="D105" i="6"/>
  <c r="D104" i="12"/>
  <c r="D88" i="6"/>
  <c r="D87" i="12"/>
  <c r="D91" i="6"/>
  <c r="D90" i="12"/>
  <c r="D97" i="6"/>
  <c r="D96" i="12"/>
  <c r="D114" i="6"/>
  <c r="D113" i="12"/>
  <c r="D118" i="6"/>
  <c r="D117" i="12"/>
  <c r="D131" i="6"/>
  <c r="D130" i="12"/>
  <c r="D326" i="6"/>
  <c r="D325" i="12"/>
  <c r="D173" i="6"/>
  <c r="D172" i="12"/>
  <c r="D176" i="6"/>
  <c r="D175" i="12"/>
  <c r="D180" i="6"/>
  <c r="D179" i="12"/>
  <c r="D200" i="6"/>
  <c r="D199" i="12"/>
  <c r="D204" i="6"/>
  <c r="D203" i="12"/>
  <c r="D338" i="6"/>
  <c r="D337" i="12"/>
  <c r="D208" i="6"/>
  <c r="D207" i="12"/>
  <c r="D207" i="6"/>
  <c r="D206" i="12"/>
  <c r="D214" i="6"/>
  <c r="D213" i="12"/>
  <c r="D255" i="6"/>
  <c r="D254" i="12"/>
  <c r="D259" i="6"/>
  <c r="D258" i="12"/>
  <c r="D277" i="6"/>
  <c r="D276" i="12"/>
  <c r="D291" i="6"/>
  <c r="D290" i="12"/>
  <c r="D299" i="6"/>
  <c r="D298" i="12"/>
  <c r="D16" i="6"/>
  <c r="D15" i="12"/>
  <c r="D23" i="6"/>
  <c r="D22" i="12"/>
  <c r="D27" i="6"/>
  <c r="D26" i="12"/>
  <c r="D31" i="6"/>
  <c r="D30" i="12"/>
  <c r="D65" i="6"/>
  <c r="D64" i="12"/>
  <c r="D75" i="6"/>
  <c r="D74" i="12"/>
  <c r="D218" i="6"/>
  <c r="D217" i="12"/>
  <c r="D222" i="6"/>
  <c r="D221" i="12"/>
  <c r="D226" i="6"/>
  <c r="D225" i="12"/>
  <c r="D234" i="6"/>
  <c r="D233" i="12"/>
  <c r="D239" i="6"/>
  <c r="D238" i="12"/>
  <c r="D243" i="6"/>
  <c r="D242" i="12"/>
  <c r="D247" i="6"/>
  <c r="D246" i="12"/>
  <c r="D251" i="6"/>
  <c r="D250" i="12"/>
  <c r="D306" i="6"/>
  <c r="D305" i="12"/>
  <c r="D319" i="6"/>
  <c r="D318" i="12"/>
  <c r="D347" i="6"/>
  <c r="D346" i="12"/>
  <c r="D21" i="6"/>
  <c r="D20" i="12"/>
  <c r="D135" i="6"/>
  <c r="D134" i="12"/>
  <c r="D140" i="6"/>
  <c r="D139" i="12"/>
  <c r="D145" i="6"/>
  <c r="D144" i="12"/>
  <c r="D156" i="6"/>
  <c r="D155" i="12"/>
  <c r="D162" i="6"/>
  <c r="D161" i="12"/>
  <c r="D160" i="6"/>
  <c r="D159" i="12"/>
  <c r="D293" i="6"/>
  <c r="D292" i="12"/>
  <c r="D119" i="6"/>
  <c r="D118" i="12"/>
  <c r="D123" i="6"/>
  <c r="D122" i="12"/>
  <c r="D305" i="6"/>
  <c r="D304" i="12"/>
  <c r="D112" i="6"/>
  <c r="D111" i="12"/>
  <c r="D133" i="6"/>
  <c r="D132" i="12"/>
  <c r="D60" i="6"/>
  <c r="D59" i="12"/>
  <c r="D169" i="6"/>
  <c r="D168" i="12"/>
  <c r="D79" i="6"/>
  <c r="D78" i="12"/>
  <c r="D271" i="6"/>
  <c r="D270" i="12"/>
  <c r="B6" i="6"/>
  <c r="B6" i="12"/>
  <c r="B5" i="12"/>
  <c r="D6" i="6"/>
  <c r="D5" i="12"/>
  <c r="D6" i="12"/>
  <c r="C66" i="6"/>
  <c r="C65" i="12"/>
  <c r="C83" i="6"/>
  <c r="C82" i="12"/>
  <c r="C142" i="6"/>
  <c r="C141" i="12"/>
  <c r="C187" i="6"/>
  <c r="C186" i="12"/>
  <c r="C303" i="6"/>
  <c r="C302" i="12"/>
  <c r="C115" i="6"/>
  <c r="C114" i="12"/>
  <c r="C180" i="6"/>
  <c r="C179" i="12"/>
  <c r="C224" i="6"/>
  <c r="C223" i="12"/>
  <c r="C272" i="6"/>
  <c r="C271" i="12"/>
  <c r="C305" i="6"/>
  <c r="C304" i="12"/>
  <c r="D51" i="6"/>
  <c r="D50" i="12"/>
  <c r="D345" i="6"/>
  <c r="D344" i="12"/>
  <c r="D189" i="6"/>
  <c r="D188" i="12"/>
  <c r="D106" i="6"/>
  <c r="D105" i="12"/>
  <c r="D126" i="6"/>
  <c r="D125" i="12"/>
  <c r="D202" i="6"/>
  <c r="D201" i="12"/>
  <c r="D289" i="6"/>
  <c r="D288" i="12"/>
  <c r="D29" i="6"/>
  <c r="D28" i="12"/>
  <c r="D292" i="6"/>
  <c r="D291" i="12"/>
  <c r="C30" i="6"/>
  <c r="C29" i="12"/>
  <c r="C32" i="6"/>
  <c r="C31" i="12"/>
  <c r="C43" i="6"/>
  <c r="C42" i="12"/>
  <c r="C47" i="6"/>
  <c r="C46" i="12"/>
  <c r="B3" i="6"/>
  <c r="D5" i="11"/>
  <c r="C8" i="11"/>
  <c r="C12" i="11"/>
  <c r="C20" i="11"/>
  <c r="C24" i="11"/>
  <c r="C28" i="11"/>
  <c r="C33" i="11"/>
  <c r="C41" i="11"/>
  <c r="C45" i="11"/>
  <c r="C49" i="11"/>
  <c r="C53" i="11"/>
  <c r="C57" i="11"/>
  <c r="C61" i="11"/>
  <c r="C65" i="11"/>
  <c r="C69" i="11"/>
  <c r="C74" i="11"/>
  <c r="C78" i="11"/>
  <c r="D8" i="11"/>
  <c r="D12" i="11"/>
  <c r="D20" i="11"/>
  <c r="D24" i="11"/>
  <c r="D28" i="11"/>
  <c r="D33" i="11"/>
  <c r="D41" i="11"/>
  <c r="D45" i="11"/>
  <c r="D49" i="11"/>
  <c r="D53" i="11"/>
  <c r="D57" i="11"/>
  <c r="D61" i="11"/>
  <c r="D65" i="11"/>
  <c r="D69" i="11"/>
  <c r="D74" i="11"/>
  <c r="D78" i="11"/>
  <c r="G5" i="11"/>
  <c r="C9" i="11"/>
  <c r="C13" i="11"/>
  <c r="C17" i="11"/>
  <c r="C21" i="11"/>
  <c r="C25" i="11"/>
  <c r="C29" i="11"/>
  <c r="C34" i="11"/>
  <c r="C42" i="11"/>
  <c r="C46" i="11"/>
  <c r="C50" i="11"/>
  <c r="C54" i="11"/>
  <c r="C58" i="11"/>
  <c r="C62" i="11"/>
  <c r="C66" i="11"/>
  <c r="C70" i="11"/>
  <c r="C75" i="11"/>
  <c r="B354" i="6"/>
  <c r="D9" i="11"/>
  <c r="D13" i="11"/>
  <c r="D17" i="11"/>
  <c r="D21" i="11"/>
  <c r="D25" i="11"/>
  <c r="D29" i="11"/>
  <c r="D34" i="11"/>
  <c r="D42" i="11"/>
  <c r="D46" i="11"/>
  <c r="D50" i="11"/>
  <c r="D54" i="11"/>
  <c r="D58" i="11"/>
  <c r="D62" i="11"/>
  <c r="D66" i="11"/>
  <c r="D70" i="11"/>
  <c r="D75" i="11"/>
  <c r="B355" i="6"/>
  <c r="C6" i="11"/>
  <c r="C10" i="11"/>
  <c r="C14" i="11"/>
  <c r="C18" i="11"/>
  <c r="C22" i="11"/>
  <c r="C26" i="11"/>
  <c r="C30" i="11"/>
  <c r="C39" i="11"/>
  <c r="C43" i="11"/>
  <c r="C47" i="11"/>
  <c r="C51" i="11"/>
  <c r="C55" i="11"/>
  <c r="C59" i="11"/>
  <c r="C63" i="11"/>
  <c r="C67" i="11"/>
  <c r="C72" i="11"/>
  <c r="C76" i="11"/>
  <c r="B356" i="6"/>
  <c r="B5" i="11"/>
  <c r="D6" i="11"/>
  <c r="D10" i="11"/>
  <c r="D14" i="11"/>
  <c r="D18" i="11"/>
  <c r="D22" i="11"/>
  <c r="D26" i="11"/>
  <c r="D30" i="11"/>
  <c r="D39" i="11"/>
  <c r="D43" i="11"/>
  <c r="D47" i="11"/>
  <c r="D51" i="11"/>
  <c r="D55" i="11"/>
  <c r="D59" i="11"/>
  <c r="D63" i="11"/>
  <c r="D67" i="11"/>
  <c r="D72" i="11"/>
  <c r="D76" i="11"/>
  <c r="C5" i="11"/>
  <c r="C7" i="11"/>
  <c r="C11" i="11"/>
  <c r="C15" i="11"/>
  <c r="C19" i="11"/>
  <c r="C23" i="11"/>
  <c r="C27" i="11"/>
  <c r="C32" i="11"/>
  <c r="C40" i="11"/>
  <c r="C44" i="11"/>
  <c r="C48" i="11"/>
  <c r="C52" i="11"/>
  <c r="C56" i="11"/>
  <c r="C60" i="11"/>
  <c r="C64" i="11"/>
  <c r="C68" i="11"/>
  <c r="C73" i="11"/>
  <c r="C77" i="11"/>
  <c r="D7" i="11"/>
  <c r="D11" i="11"/>
  <c r="D15" i="11"/>
  <c r="D19" i="11"/>
  <c r="D23" i="11"/>
  <c r="D27" i="11"/>
  <c r="D32" i="11"/>
  <c r="D40" i="11"/>
  <c r="D44" i="11"/>
  <c r="D48" i="11"/>
  <c r="D52" i="11"/>
  <c r="D56" i="11"/>
  <c r="D60" i="11"/>
  <c r="D64" i="11"/>
  <c r="D68" i="11"/>
  <c r="D73" i="11"/>
  <c r="D77" i="11"/>
  <c r="B4" i="11"/>
  <c r="B3" i="11"/>
  <c r="G6" i="6"/>
  <c r="G7" i="6"/>
  <c r="J233" i="6" l="1"/>
  <c r="J236" i="6"/>
  <c r="J100" i="6"/>
  <c r="J99" i="6"/>
  <c r="J103" i="6"/>
  <c r="J101" i="6"/>
  <c r="J164" i="6"/>
  <c r="J282" i="6"/>
  <c r="J230" i="6"/>
  <c r="J102" i="6"/>
  <c r="J283" i="6"/>
  <c r="J281" i="6"/>
  <c r="J280" i="6"/>
  <c r="J104" i="6"/>
  <c r="J231" i="6"/>
  <c r="J153" i="6"/>
  <c r="J152" i="6"/>
  <c r="J165" i="6"/>
  <c r="J228" i="6"/>
  <c r="J163" i="6"/>
  <c r="J264" i="6"/>
  <c r="J265" i="6"/>
  <c r="J266" i="6"/>
  <c r="J70" i="6"/>
  <c r="J139" i="6"/>
  <c r="J261" i="6"/>
  <c r="J24" i="6"/>
  <c r="J253" i="6"/>
  <c r="J108" i="6"/>
  <c r="J336" i="6"/>
  <c r="J213" i="6"/>
  <c r="J306" i="6"/>
  <c r="J182" i="6"/>
  <c r="J59" i="6"/>
  <c r="J302" i="6"/>
  <c r="J143" i="6"/>
  <c r="J147" i="6"/>
  <c r="J28" i="6"/>
  <c r="J112" i="6"/>
  <c r="J340" i="6"/>
  <c r="J217" i="6"/>
  <c r="J94" i="6"/>
  <c r="J178" i="6"/>
  <c r="J186" i="6"/>
  <c r="J63" i="6"/>
  <c r="J32" i="6"/>
  <c r="J257" i="6"/>
  <c r="J221" i="6"/>
  <c r="J98" i="6"/>
  <c r="J333" i="6"/>
  <c r="J67" i="6"/>
  <c r="J298" i="6"/>
  <c r="J294" i="6"/>
  <c r="J135" i="6"/>
  <c r="J329" i="6"/>
  <c r="J174" i="6"/>
  <c r="J20" i="6"/>
  <c r="J209" i="6"/>
  <c r="J55" i="6"/>
  <c r="J249" i="6"/>
  <c r="J90" i="6"/>
  <c r="J290" i="6"/>
  <c r="J131" i="6"/>
  <c r="J325" i="6"/>
  <c r="J170" i="6"/>
  <c r="J16" i="6"/>
  <c r="J205" i="6"/>
  <c r="J51" i="6"/>
  <c r="J245" i="6"/>
  <c r="J86" i="6"/>
  <c r="J287" i="6"/>
  <c r="J127" i="6"/>
  <c r="J321" i="6"/>
  <c r="J166" i="6"/>
  <c r="J12" i="6"/>
  <c r="J201" i="6"/>
  <c r="J47" i="6"/>
  <c r="J241" i="6"/>
  <c r="J82" i="6"/>
  <c r="J279" i="6"/>
  <c r="J123" i="6"/>
  <c r="J317" i="6"/>
  <c r="J159" i="6"/>
  <c r="J351" i="6"/>
  <c r="J197" i="6"/>
  <c r="J43" i="6"/>
  <c r="J237" i="6"/>
  <c r="J78" i="6"/>
  <c r="J275" i="6"/>
  <c r="J119" i="6"/>
  <c r="J313" i="6"/>
  <c r="J155" i="6"/>
  <c r="J347" i="6"/>
  <c r="J193" i="6"/>
  <c r="J39" i="6"/>
  <c r="J229" i="6"/>
  <c r="J74" i="6"/>
  <c r="J271" i="6"/>
  <c r="J115" i="6"/>
  <c r="J309" i="6"/>
  <c r="J150" i="6"/>
  <c r="J343" i="6"/>
  <c r="J189" i="6"/>
  <c r="J35" i="6"/>
  <c r="J224" i="6"/>
  <c r="J267" i="6"/>
  <c r="J111" i="6"/>
  <c r="J305" i="6"/>
  <c r="J146" i="6"/>
  <c r="J339" i="6"/>
  <c r="J185" i="6"/>
  <c r="J31" i="6"/>
  <c r="J220" i="6"/>
  <c r="J66" i="6"/>
  <c r="J260" i="6"/>
  <c r="J107" i="6"/>
  <c r="J301" i="6"/>
  <c r="J142" i="6"/>
  <c r="J335" i="6"/>
  <c r="J181" i="6"/>
  <c r="J27" i="6"/>
  <c r="J216" i="6"/>
  <c r="J62" i="6"/>
  <c r="J256" i="6"/>
  <c r="J97" i="6"/>
  <c r="J297" i="6"/>
  <c r="J138" i="6"/>
  <c r="J332" i="6"/>
  <c r="J177" i="6"/>
  <c r="J23" i="6"/>
  <c r="J212" i="6"/>
  <c r="J58" i="6"/>
  <c r="J252" i="6"/>
  <c r="J93" i="6"/>
  <c r="J293" i="6"/>
  <c r="J134" i="6"/>
  <c r="J328" i="6"/>
  <c r="J173" i="6"/>
  <c r="J19" i="6"/>
  <c r="J208" i="6"/>
  <c r="J54" i="6"/>
  <c r="J248" i="6"/>
  <c r="J89" i="6"/>
  <c r="J289" i="6"/>
  <c r="J130" i="6"/>
  <c r="J324" i="6"/>
  <c r="J169" i="6"/>
  <c r="J15" i="6"/>
  <c r="J204" i="6"/>
  <c r="J50" i="6"/>
  <c r="J244" i="6"/>
  <c r="J85" i="6"/>
  <c r="J286" i="6"/>
  <c r="J126" i="6"/>
  <c r="J320" i="6"/>
  <c r="J162" i="6"/>
  <c r="J11" i="6"/>
  <c r="J200" i="6"/>
  <c r="J46" i="6"/>
  <c r="J240" i="6"/>
  <c r="J81" i="6"/>
  <c r="J278" i="6"/>
  <c r="J122" i="6"/>
  <c r="J316" i="6"/>
  <c r="J158" i="6"/>
  <c r="J350" i="6"/>
  <c r="J196" i="6"/>
  <c r="J42" i="6"/>
  <c r="J235" i="6"/>
  <c r="J77" i="6"/>
  <c r="J274" i="6"/>
  <c r="J118" i="6"/>
  <c r="J312" i="6"/>
  <c r="J154" i="6"/>
  <c r="J346" i="6"/>
  <c r="J192" i="6"/>
  <c r="J38" i="6"/>
  <c r="J227" i="6"/>
  <c r="J73" i="6"/>
  <c r="J270" i="6"/>
  <c r="J114" i="6"/>
  <c r="J308" i="6"/>
  <c r="J149" i="6"/>
  <c r="J342" i="6"/>
  <c r="J188" i="6"/>
  <c r="J34" i="6"/>
  <c r="J223" i="6"/>
  <c r="J69" i="6"/>
  <c r="J263" i="6"/>
  <c r="J110" i="6"/>
  <c r="J304" i="6"/>
  <c r="J145" i="6"/>
  <c r="J338" i="6"/>
  <c r="J184" i="6"/>
  <c r="J30" i="6"/>
  <c r="J219" i="6"/>
  <c r="J65" i="6"/>
  <c r="J259" i="6"/>
  <c r="J106" i="6"/>
  <c r="J300" i="6"/>
  <c r="J141" i="6"/>
  <c r="J180" i="6"/>
  <c r="J26" i="6"/>
  <c r="J215" i="6"/>
  <c r="J61" i="6"/>
  <c r="J255" i="6"/>
  <c r="J96" i="6"/>
  <c r="J296" i="6"/>
  <c r="J137" i="6"/>
  <c r="J331" i="6"/>
  <c r="J176" i="6"/>
  <c r="J22" i="6"/>
  <c r="J211" i="6"/>
  <c r="J57" i="6"/>
  <c r="J251" i="6"/>
  <c r="J92" i="6"/>
  <c r="J292" i="6"/>
  <c r="J133" i="6"/>
  <c r="J327" i="6"/>
  <c r="J172" i="6"/>
  <c r="J18" i="6"/>
  <c r="J207" i="6"/>
  <c r="J53" i="6"/>
  <c r="J247" i="6"/>
  <c r="J88" i="6"/>
  <c r="J288" i="6"/>
  <c r="J129" i="6"/>
  <c r="J323" i="6"/>
  <c r="J168" i="6"/>
  <c r="J14" i="6"/>
  <c r="J203" i="6"/>
  <c r="J49" i="6"/>
  <c r="J243" i="6"/>
  <c r="J84" i="6"/>
  <c r="J285" i="6"/>
  <c r="J125" i="6"/>
  <c r="J319" i="6"/>
  <c r="J161" i="6"/>
  <c r="J10" i="6"/>
  <c r="J8" i="6"/>
  <c r="J199" i="6"/>
  <c r="J45" i="6"/>
  <c r="J239" i="6"/>
  <c r="J80" i="6"/>
  <c r="J277" i="6"/>
  <c r="J121" i="6"/>
  <c r="J315" i="6"/>
  <c r="J157" i="6"/>
  <c r="J349" i="6"/>
  <c r="J195" i="6"/>
  <c r="J41" i="6"/>
  <c r="J234" i="6"/>
  <c r="J76" i="6"/>
  <c r="J273" i="6"/>
  <c r="J117" i="6"/>
  <c r="J311" i="6"/>
  <c r="J345" i="6"/>
  <c r="J191" i="6"/>
  <c r="J37" i="6"/>
  <c r="J226" i="6"/>
  <c r="J72" i="6"/>
  <c r="J269" i="6"/>
  <c r="J113" i="6"/>
  <c r="J307" i="6"/>
  <c r="J148" i="6"/>
  <c r="J341" i="6"/>
  <c r="J187" i="6"/>
  <c r="J33" i="6"/>
  <c r="J222" i="6"/>
  <c r="J68" i="6"/>
  <c r="J262" i="6"/>
  <c r="J109" i="6"/>
  <c r="J303" i="6"/>
  <c r="J144" i="6"/>
  <c r="J337" i="6"/>
  <c r="J183" i="6"/>
  <c r="J29" i="6"/>
  <c r="J218" i="6"/>
  <c r="J64" i="6"/>
  <c r="J258" i="6"/>
  <c r="J105" i="6"/>
  <c r="J299" i="6"/>
  <c r="J140" i="6"/>
  <c r="J334" i="6"/>
  <c r="J179" i="6"/>
  <c r="J25" i="6"/>
  <c r="J214" i="6"/>
  <c r="J60" i="6"/>
  <c r="J254" i="6"/>
  <c r="J95" i="6"/>
  <c r="J295" i="6"/>
  <c r="J136" i="6"/>
  <c r="J330" i="6"/>
  <c r="J175" i="6"/>
  <c r="J21" i="6"/>
  <c r="J210" i="6"/>
  <c r="J56" i="6"/>
  <c r="J250" i="6"/>
  <c r="J91" i="6"/>
  <c r="J291" i="6"/>
  <c r="J132" i="6"/>
  <c r="J326" i="6"/>
  <c r="J171" i="6"/>
  <c r="J17" i="6"/>
  <c r="J206" i="6"/>
  <c r="J52" i="6"/>
  <c r="J246" i="6"/>
  <c r="J87" i="6"/>
  <c r="J128" i="6"/>
  <c r="J322" i="6"/>
  <c r="J167" i="6"/>
  <c r="J13" i="6"/>
  <c r="J202" i="6"/>
  <c r="J48" i="6"/>
  <c r="J242" i="6"/>
  <c r="J83" i="6"/>
  <c r="J284" i="6"/>
  <c r="J124" i="6"/>
  <c r="J318" i="6"/>
  <c r="J160" i="6"/>
  <c r="J9" i="6"/>
  <c r="J198" i="6"/>
  <c r="J44" i="6"/>
  <c r="J238" i="6"/>
  <c r="J79" i="6"/>
  <c r="J276" i="6"/>
  <c r="J120" i="6"/>
  <c r="J314" i="6"/>
  <c r="J156" i="6"/>
  <c r="J348" i="6"/>
  <c r="J194" i="6"/>
  <c r="J40" i="6"/>
  <c r="J232" i="6"/>
  <c r="J75" i="6"/>
  <c r="J272" i="6"/>
  <c r="J116" i="6"/>
  <c r="J310" i="6"/>
  <c r="J151" i="6"/>
  <c r="J344" i="6"/>
  <c r="J190" i="6"/>
  <c r="J36" i="6"/>
  <c r="J225" i="6"/>
  <c r="J71" i="6"/>
  <c r="J268" i="6"/>
  <c r="I10" i="6" l="1"/>
  <c r="M10" i="6" s="1"/>
  <c r="N10" i="6" s="1"/>
  <c r="O10" i="6" s="1"/>
  <c r="Q8" i="6"/>
  <c r="L10" i="6" l="1"/>
  <c r="L5" i="6" s="1"/>
  <c r="H2" i="23" s="1"/>
  <c r="Q9" i="6"/>
  <c r="Q10" i="6" s="1"/>
  <c r="Q11" i="6" l="1"/>
  <c r="Q12" i="6" l="1"/>
  <c r="Q13" i="6" l="1"/>
  <c r="Q14" i="6" l="1"/>
  <c r="Q15" i="6" l="1"/>
  <c r="Q16" i="6" l="1"/>
  <c r="Q17" i="6" l="1"/>
  <c r="Q18" i="6" l="1"/>
  <c r="Q19" i="6" s="1"/>
  <c r="Q20" i="6" s="1"/>
  <c r="Q21" i="6" s="1"/>
  <c r="Q22" i="6" s="1"/>
  <c r="Q23" i="6" s="1"/>
  <c r="Q24" i="6" s="1"/>
  <c r="Q25" i="6" s="1"/>
  <c r="Q26" i="6" s="1"/>
  <c r="Q27" i="6" s="1"/>
  <c r="Q28" i="6" s="1"/>
  <c r="Q29" i="6" s="1"/>
  <c r="Q30" i="6" s="1"/>
  <c r="Q31" i="6" s="1"/>
  <c r="Q32" i="6" s="1"/>
  <c r="Q33" i="6" s="1"/>
  <c r="Q34" i="6" s="1"/>
  <c r="Q35" i="6" s="1"/>
  <c r="Q36" i="6" s="1"/>
  <c r="Q37" i="6" s="1"/>
  <c r="Q38" i="6" s="1"/>
  <c r="Q39" i="6" s="1"/>
  <c r="Q40" i="6" s="1"/>
  <c r="Q41" i="6" s="1"/>
  <c r="Q42" i="6" s="1"/>
  <c r="Q43" i="6" s="1"/>
  <c r="Q44" i="6" s="1"/>
  <c r="Q45" i="6" s="1"/>
  <c r="Q46" i="6" s="1"/>
  <c r="Q47" i="6" s="1"/>
  <c r="Q48" i="6" s="1"/>
  <c r="Q49" i="6" s="1"/>
  <c r="Q50" i="6" s="1"/>
  <c r="Q51" i="6" s="1"/>
  <c r="Q52" i="6" s="1"/>
  <c r="Q53" i="6" s="1"/>
  <c r="Q54" i="6" s="1"/>
  <c r="Q55" i="6" s="1"/>
  <c r="Q56" i="6" s="1"/>
  <c r="Q57" i="6" s="1"/>
  <c r="Q58" i="6" s="1"/>
  <c r="Q59" i="6" s="1"/>
  <c r="Q60" i="6" s="1"/>
  <c r="Q61" i="6" s="1"/>
  <c r="Q62" i="6" s="1"/>
  <c r="Q63" i="6" s="1"/>
  <c r="Q64" i="6" s="1"/>
  <c r="Q65" i="6" s="1"/>
  <c r="Q66" i="6" s="1"/>
  <c r="Q67" i="6" s="1"/>
  <c r="Q68" i="6" s="1"/>
  <c r="Q69" i="6" s="1"/>
  <c r="Q70" i="6" s="1"/>
  <c r="Q71" i="6" s="1"/>
  <c r="Q72" i="6" s="1"/>
  <c r="Q73" i="6" s="1"/>
  <c r="Q74" i="6" l="1"/>
  <c r="Q75" i="6" s="1"/>
  <c r="Q76" i="6" s="1"/>
  <c r="Q77" i="6" s="1"/>
  <c r="Q78" i="6" s="1"/>
  <c r="Q79" i="6" s="1"/>
  <c r="Q80" i="6" s="1"/>
  <c r="Q81" i="6" s="1"/>
  <c r="Q82" i="6" s="1"/>
  <c r="Q83" i="6" s="1"/>
  <c r="Q84" i="6" s="1"/>
  <c r="Q85" i="6" s="1"/>
  <c r="Q86" i="6" s="1"/>
  <c r="Q87" i="6" s="1"/>
  <c r="Q88" i="6" s="1"/>
  <c r="Q89" i="6" s="1"/>
  <c r="Q90" i="6" s="1"/>
  <c r="Q91" i="6" s="1"/>
  <c r="Q92" i="6" s="1"/>
  <c r="Q93" i="6" s="1"/>
  <c r="Q94" i="6" s="1"/>
  <c r="Q95" i="6" s="1"/>
  <c r="Q96" i="6" s="1"/>
  <c r="Q97" i="6" s="1"/>
  <c r="Q98" i="6" s="1"/>
  <c r="Q105" i="6" s="1"/>
  <c r="Q106" i="6" s="1"/>
  <c r="Q107" i="6" s="1"/>
  <c r="Q108" i="6" s="1"/>
  <c r="Q109" i="6" s="1"/>
  <c r="Q110" i="6" s="1"/>
  <c r="Q111" i="6" s="1"/>
  <c r="Q112" i="6" s="1"/>
  <c r="Q113" i="6" s="1"/>
  <c r="Q114" i="6" s="1"/>
  <c r="Q115" i="6" s="1"/>
  <c r="Q116" i="6" s="1"/>
  <c r="Q117" i="6" s="1"/>
  <c r="Q118" i="6" s="1"/>
  <c r="Q119" i="6" s="1"/>
  <c r="Q120" i="6" l="1"/>
  <c r="Q121" i="6" s="1"/>
  <c r="Q122" i="6" s="1"/>
  <c r="Q123" i="6" s="1"/>
  <c r="Q124" i="6" s="1"/>
  <c r="Q125" i="6" s="1"/>
  <c r="Q126" i="6" s="1"/>
  <c r="Q127" i="6" s="1"/>
  <c r="Q128" i="6" s="1"/>
  <c r="Q129" i="6" s="1"/>
  <c r="Q130" i="6" s="1"/>
  <c r="Q131" i="6" s="1"/>
  <c r="Q132" i="6" s="1"/>
  <c r="Q133" i="6" s="1"/>
  <c r="Q134" i="6" s="1"/>
  <c r="Q135" i="6" s="1"/>
  <c r="Q136" i="6" s="1"/>
  <c r="Q137" i="6" s="1"/>
  <c r="Q138" i="6" s="1"/>
  <c r="Q139" i="6" s="1"/>
  <c r="Q140" i="6" s="1"/>
  <c r="Q141" i="6" s="1"/>
  <c r="Q142" i="6" s="1"/>
  <c r="Q143" i="6" s="1"/>
  <c r="Q144" i="6" s="1"/>
  <c r="Q145" i="6" s="1"/>
  <c r="Q146" i="6" s="1"/>
  <c r="Q147" i="6" s="1"/>
  <c r="Q148" i="6" s="1"/>
  <c r="Q149" i="6" s="1"/>
  <c r="Q150" i="6" s="1"/>
  <c r="Q151" i="6" s="1"/>
  <c r="Q153" i="6" l="1"/>
  <c r="Q152" i="6"/>
  <c r="Q155" i="6" l="1"/>
  <c r="Q154" i="6"/>
  <c r="Q157" i="6" l="1"/>
  <c r="Q156" i="6"/>
  <c r="Q159" i="6" s="1"/>
  <c r="Q158" i="6" l="1"/>
  <c r="Q160" i="6" s="1"/>
  <c r="Q162" i="6" s="1"/>
  <c r="Q161" i="6" l="1"/>
  <c r="Q163" i="6" l="1"/>
  <c r="Q166" i="6"/>
  <c r="Q165" i="6"/>
  <c r="Q167" i="6" l="1"/>
  <c r="Q168" i="6" l="1"/>
  <c r="Q169" i="6" l="1"/>
  <c r="Q170" i="6" l="1"/>
  <c r="Q171" i="6" l="1"/>
  <c r="Q172" i="6" l="1"/>
  <c r="Q173" i="6" s="1"/>
  <c r="Q174" i="6" s="1"/>
  <c r="Q175" i="6" s="1"/>
  <c r="Q176" i="6" s="1"/>
  <c r="Q177" i="6" s="1"/>
  <c r="Q178" i="6" s="1"/>
  <c r="Q179" i="6" s="1"/>
  <c r="Q180" i="6" s="1"/>
  <c r="Q181" i="6" s="1"/>
  <c r="Q182" i="6" s="1"/>
  <c r="Q183" i="6" s="1"/>
  <c r="Q184" i="6" s="1"/>
  <c r="Q185" i="6" s="1"/>
  <c r="Q186" i="6" s="1"/>
  <c r="Q187" i="6" s="1"/>
  <c r="Q188" i="6" s="1"/>
  <c r="Q189" i="6" s="1"/>
  <c r="Q190" i="6" s="1"/>
  <c r="Q191" i="6" s="1"/>
  <c r="Q192" i="6" s="1"/>
  <c r="Q193" i="6" s="1"/>
  <c r="Q194" i="6" s="1"/>
  <c r="Q195" i="6" s="1"/>
  <c r="Q196" i="6" s="1"/>
  <c r="Q197" i="6" s="1"/>
  <c r="Q198" i="6" s="1"/>
  <c r="Q199" i="6" s="1"/>
  <c r="Q200" i="6" s="1"/>
  <c r="Q201" i="6" s="1"/>
  <c r="Q202" i="6" s="1"/>
  <c r="Q203" i="6" s="1"/>
  <c r="Q204" i="6" s="1"/>
  <c r="Q205" i="6" s="1"/>
  <c r="Q206" i="6" s="1"/>
  <c r="Q207" i="6" s="1"/>
  <c r="Q208" i="6" s="1"/>
  <c r="Q209" i="6" s="1"/>
  <c r="Q210" i="6" s="1"/>
  <c r="Q211" i="6" s="1"/>
  <c r="Q212" i="6" s="1"/>
  <c r="Q213" i="6" s="1"/>
  <c r="Q214" i="6" s="1"/>
  <c r="Q215" i="6" s="1"/>
  <c r="Q216" i="6" s="1"/>
  <c r="Q217" i="6" s="1"/>
  <c r="Q218" i="6" s="1"/>
  <c r="Q219" i="6" s="1"/>
  <c r="Q220" i="6" s="1"/>
  <c r="Q221" i="6" s="1"/>
  <c r="Q222" i="6" s="1"/>
  <c r="Q223" i="6" s="1"/>
  <c r="Q224" i="6" s="1"/>
  <c r="Q225" i="6" s="1"/>
  <c r="Q226" i="6" s="1"/>
  <c r="Q227" i="6" s="1"/>
  <c r="Q228" i="6" s="1"/>
  <c r="Q229" i="6" l="1"/>
  <c r="Q232" i="6" s="1"/>
  <c r="Q234" i="6" s="1"/>
  <c r="Q235" i="6" s="1"/>
  <c r="Q237" i="6" s="1"/>
  <c r="Q238" i="6" s="1"/>
  <c r="Q239" i="6" s="1"/>
  <c r="Q240" i="6" s="1"/>
  <c r="Q241" i="6" s="1"/>
  <c r="Q242" i="6" s="1"/>
  <c r="Q243" i="6" s="1"/>
  <c r="Q244" i="6" s="1"/>
  <c r="Q245" i="6" s="1"/>
  <c r="Q246" i="6" s="1"/>
  <c r="Q247" i="6" s="1"/>
  <c r="Q248" i="6" s="1"/>
  <c r="Q249" i="6" s="1"/>
  <c r="Q250" i="6" s="1"/>
  <c r="Q251" i="6" s="1"/>
  <c r="Q252" i="6" s="1"/>
  <c r="Q253" i="6" s="1"/>
  <c r="Q254" i="6" s="1"/>
  <c r="Q255" i="6" s="1"/>
  <c r="Q256" i="6" s="1"/>
  <c r="Q257" i="6" s="1"/>
  <c r="Q258" i="6" s="1"/>
  <c r="Q259" i="6" s="1"/>
  <c r="Q260" i="6" s="1"/>
  <c r="Q261" i="6" s="1"/>
  <c r="Q262" i="6" s="1"/>
  <c r="Q263" i="6" s="1"/>
  <c r="Q264" i="6" s="1"/>
  <c r="Q265" i="6" s="1"/>
  <c r="Q266" i="6" s="1"/>
  <c r="Q267" i="6" s="1"/>
  <c r="Q268" i="6" s="1"/>
  <c r="Q269" i="6" s="1"/>
  <c r="Q270" i="6" s="1"/>
  <c r="Q271" i="6" s="1"/>
  <c r="Q272" i="6" s="1"/>
  <c r="Q273" i="6" s="1"/>
  <c r="Q274" i="6" s="1"/>
  <c r="Q275" i="6" s="1"/>
  <c r="Q276" i="6" s="1"/>
  <c r="Q277" i="6" s="1"/>
  <c r="Q278" i="6" s="1"/>
  <c r="Q279" i="6" s="1"/>
  <c r="Q284" i="6" s="1"/>
  <c r="Q285" i="6" s="1"/>
  <c r="Q286" i="6" s="1"/>
  <c r="Q287" i="6" s="1"/>
  <c r="Q288" i="6" s="1"/>
  <c r="Q289" i="6" s="1"/>
  <c r="Q290" i="6" s="1"/>
  <c r="Q291" i="6" s="1"/>
  <c r="Q292" i="6" s="1"/>
  <c r="Q293" i="6" s="1"/>
  <c r="Q294" i="6" s="1"/>
  <c r="Q295" i="6" s="1"/>
  <c r="Q296" i="6" s="1"/>
  <c r="Q297" i="6" s="1"/>
  <c r="Q298" i="6" s="1"/>
  <c r="Q299" i="6" s="1"/>
  <c r="Q300" i="6" s="1"/>
  <c r="Q301" i="6" s="1"/>
  <c r="Q302" i="6" s="1"/>
  <c r="Q303" i="6" s="1"/>
  <c r="Q304" i="6" s="1"/>
  <c r="Q305" i="6" s="1"/>
  <c r="Q306" i="6" s="1"/>
  <c r="Q307" i="6" s="1"/>
  <c r="Q308" i="6" s="1"/>
  <c r="Q309" i="6" s="1"/>
  <c r="Q310" i="6" s="1"/>
  <c r="Q311" i="6" s="1"/>
  <c r="Q312" i="6" s="1"/>
  <c r="Q313" i="6" s="1"/>
  <c r="Q314" i="6" s="1"/>
  <c r="Q315" i="6" s="1"/>
  <c r="Q316" i="6" s="1"/>
  <c r="Q317" i="6" s="1"/>
  <c r="Q318" i="6" s="1"/>
  <c r="Q319" i="6" s="1"/>
  <c r="Q320" i="6" s="1"/>
  <c r="Q321" i="6" s="1"/>
  <c r="Q322" i="6" s="1"/>
  <c r="Q323" i="6" s="1"/>
  <c r="Q324" i="6" s="1"/>
  <c r="Q325" i="6" s="1"/>
  <c r="Q326" i="6" s="1"/>
  <c r="Q327" i="6" s="1"/>
  <c r="Q328" i="6" s="1"/>
  <c r="Q329" i="6" s="1"/>
  <c r="Q330" i="6" s="1"/>
  <c r="Q331" i="6" s="1"/>
  <c r="Q332" i="6" s="1"/>
  <c r="Q333" i="6" s="1"/>
  <c r="Q334" i="6" s="1"/>
  <c r="Q335" i="6" s="1"/>
  <c r="Q336" i="6" s="1"/>
  <c r="Q337" i="6" s="1"/>
  <c r="Q338" i="6" s="1"/>
  <c r="Q339" i="6" s="1"/>
  <c r="Q340" i="6" s="1"/>
  <c r="Q341" i="6" s="1"/>
  <c r="Q342" i="6" s="1"/>
  <c r="Q343" i="6" s="1"/>
  <c r="Q344" i="6" s="1"/>
  <c r="Q345" i="6" s="1"/>
  <c r="Q346" i="6" s="1"/>
  <c r="Q347" i="6" s="1"/>
  <c r="Q348" i="6" s="1"/>
  <c r="Q349" i="6" s="1"/>
  <c r="Q350" i="6" s="1"/>
  <c r="Q351" i="6" s="1"/>
  <c r="J6" i="23" l="1"/>
  <c r="J27" i="23"/>
  <c r="J35" i="23"/>
  <c r="J8" i="23"/>
  <c r="J19" i="23"/>
  <c r="J33" i="23"/>
  <c r="J20" i="23"/>
  <c r="J7" i="23"/>
  <c r="J25" i="23"/>
  <c r="J39" i="23"/>
  <c r="J11" i="23"/>
  <c r="J38" i="23"/>
  <c r="J10" i="23"/>
  <c r="J34" i="23"/>
  <c r="J42" i="23"/>
  <c r="J9" i="23"/>
  <c r="J26" i="23"/>
  <c r="J48" i="23"/>
  <c r="J15" i="23"/>
  <c r="J30" i="23"/>
  <c r="J23" i="23"/>
  <c r="J43" i="23"/>
  <c r="J46" i="23"/>
  <c r="J22" i="23"/>
  <c r="J24" i="23"/>
  <c r="J40" i="23"/>
  <c r="J17" i="23"/>
  <c r="J44" i="23"/>
  <c r="J45" i="23"/>
  <c r="J21" i="23"/>
  <c r="J14" i="23"/>
  <c r="J31" i="23"/>
  <c r="J37" i="23"/>
  <c r="J18" i="23"/>
  <c r="J12" i="23"/>
  <c r="J51" i="23"/>
  <c r="J28" i="23"/>
  <c r="J41" i="23"/>
  <c r="J49" i="23"/>
  <c r="J16" i="23"/>
  <c r="J29" i="23"/>
  <c r="J47" i="23"/>
  <c r="J13" i="23"/>
  <c r="J32" i="23"/>
  <c r="J50" i="23"/>
  <c r="J36" i="23"/>
  <c r="G22" i="23" l="1" a="1"/>
  <c r="G22" i="23" s="1"/>
  <c r="F22" i="23" a="1"/>
  <c r="F22" i="23" s="1"/>
  <c r="C22" i="23" a="1"/>
  <c r="C22" i="23" s="1"/>
  <c r="B22" i="23" a="1"/>
  <c r="B22" i="23" s="1"/>
  <c r="H22" i="23" a="1"/>
  <c r="H22" i="23" s="1"/>
  <c r="E22" i="23" a="1"/>
  <c r="E22" i="23" s="1"/>
  <c r="D22" i="23" a="1"/>
  <c r="D22" i="23" s="1"/>
  <c r="B38" i="23" a="1"/>
  <c r="B38" i="23" s="1"/>
  <c r="D38" i="23" a="1"/>
  <c r="D38" i="23" s="1"/>
  <c r="H38" i="23" a="1"/>
  <c r="H38" i="23" s="1"/>
  <c r="G38" i="23" a="1"/>
  <c r="G38" i="23" s="1"/>
  <c r="F38" i="23" a="1"/>
  <c r="F38" i="23" s="1"/>
  <c r="C38" i="23" a="1"/>
  <c r="C38" i="23" s="1"/>
  <c r="E38" i="23" a="1"/>
  <c r="E38" i="23" s="1"/>
  <c r="G11" i="23" a="1"/>
  <c r="G11" i="23" s="1"/>
  <c r="D11" i="23" a="1"/>
  <c r="D11" i="23" s="1"/>
  <c r="H11" i="23" a="1"/>
  <c r="H11" i="23" s="1"/>
  <c r="F11" i="23" a="1"/>
  <c r="F11" i="23" s="1"/>
  <c r="B11" i="23" a="1"/>
  <c r="B11" i="23" s="1"/>
  <c r="C11" i="23" a="1"/>
  <c r="C11" i="23" s="1"/>
  <c r="E11" i="23" a="1"/>
  <c r="E11" i="23" s="1"/>
  <c r="B36" i="23" a="1"/>
  <c r="B36" i="23" s="1"/>
  <c r="C36" i="23" a="1"/>
  <c r="C36" i="23" s="1"/>
  <c r="G36" i="23" a="1"/>
  <c r="G36" i="23" s="1"/>
  <c r="D36" i="23" a="1"/>
  <c r="D36" i="23" s="1"/>
  <c r="F36" i="23" a="1"/>
  <c r="F36" i="23" s="1"/>
  <c r="H36" i="23" a="1"/>
  <c r="H36" i="23" s="1"/>
  <c r="E36" i="23" a="1"/>
  <c r="E36" i="23" s="1"/>
  <c r="G23" i="23" a="1"/>
  <c r="G23" i="23" s="1"/>
  <c r="H23" i="23" a="1"/>
  <c r="H23" i="23" s="1"/>
  <c r="E23" i="23" a="1"/>
  <c r="E23" i="23" s="1"/>
  <c r="F23" i="23" a="1"/>
  <c r="F23" i="23" s="1"/>
  <c r="D23" i="23" a="1"/>
  <c r="D23" i="23" s="1"/>
  <c r="B23" i="23" a="1"/>
  <c r="B23" i="23" s="1"/>
  <c r="C23" i="23" a="1"/>
  <c r="C23" i="23" s="1"/>
  <c r="D30" i="23" a="1"/>
  <c r="D30" i="23" s="1"/>
  <c r="F30" i="23" a="1"/>
  <c r="F30" i="23" s="1"/>
  <c r="B30" i="23" a="1"/>
  <c r="B30" i="23" s="1"/>
  <c r="G30" i="23" a="1"/>
  <c r="G30" i="23" s="1"/>
  <c r="E30" i="23" a="1"/>
  <c r="E30" i="23" s="1"/>
  <c r="H30" i="23" a="1"/>
  <c r="H30" i="23" s="1"/>
  <c r="C30" i="23" a="1"/>
  <c r="C30" i="23" s="1"/>
  <c r="G7" i="23" a="1"/>
  <c r="G7" i="23" s="1"/>
  <c r="E7" i="23" a="1"/>
  <c r="E7" i="23" s="1"/>
  <c r="D7" i="23" a="1"/>
  <c r="D7" i="23" s="1"/>
  <c r="H7" i="23" a="1"/>
  <c r="H7" i="23" s="1"/>
  <c r="C7" i="23" a="1"/>
  <c r="C7" i="23" s="1"/>
  <c r="B7" i="23" a="1"/>
  <c r="B7" i="23" s="1"/>
  <c r="F7" i="23" a="1"/>
  <c r="F7" i="23" s="1"/>
  <c r="H12" i="23" a="1"/>
  <c r="H12" i="23" s="1"/>
  <c r="G12" i="23" a="1"/>
  <c r="G12" i="23" s="1"/>
  <c r="D12" i="23" a="1"/>
  <c r="D12" i="23" s="1"/>
  <c r="F12" i="23" a="1"/>
  <c r="F12" i="23" s="1"/>
  <c r="B12" i="23" a="1"/>
  <c r="B12" i="23" s="1"/>
  <c r="C12" i="23" a="1"/>
  <c r="C12" i="23" s="1"/>
  <c r="E12" i="23" a="1"/>
  <c r="E12" i="23" s="1"/>
  <c r="G39" i="23" a="1"/>
  <c r="G39" i="23" s="1"/>
  <c r="D39" i="23" a="1"/>
  <c r="D39" i="23" s="1"/>
  <c r="E39" i="23" a="1"/>
  <c r="E39" i="23" s="1"/>
  <c r="C39" i="23" a="1"/>
  <c r="C39" i="23" s="1"/>
  <c r="B39" i="23" a="1"/>
  <c r="B39" i="23" s="1"/>
  <c r="F39" i="23" a="1"/>
  <c r="F39" i="23" s="1"/>
  <c r="H39" i="23" a="1"/>
  <c r="H39" i="23" s="1"/>
  <c r="F32" i="23" a="1"/>
  <c r="F32" i="23" s="1"/>
  <c r="E32" i="23" a="1"/>
  <c r="E32" i="23" s="1"/>
  <c r="D32" i="23" a="1"/>
  <c r="D32" i="23" s="1"/>
  <c r="G32" i="23" a="1"/>
  <c r="G32" i="23" s="1"/>
  <c r="H32" i="23" a="1"/>
  <c r="H32" i="23" s="1"/>
  <c r="C32" i="23" a="1"/>
  <c r="C32" i="23" s="1"/>
  <c r="B32" i="23" a="1"/>
  <c r="B32" i="23" s="1"/>
  <c r="D13" i="23" a="1"/>
  <c r="D13" i="23" s="1"/>
  <c r="C13" i="23" a="1"/>
  <c r="C13" i="23" s="1"/>
  <c r="E13" i="23" a="1"/>
  <c r="E13" i="23" s="1"/>
  <c r="F13" i="23" a="1"/>
  <c r="F13" i="23" s="1"/>
  <c r="B13" i="23" a="1"/>
  <c r="B13" i="23" s="1"/>
  <c r="G13" i="23" a="1"/>
  <c r="G13" i="23" s="1"/>
  <c r="H13" i="23" a="1"/>
  <c r="H13" i="23" s="1"/>
  <c r="B14" i="23" a="1"/>
  <c r="B14" i="23" s="1"/>
  <c r="C14" i="23" a="1"/>
  <c r="C14" i="23" s="1"/>
  <c r="E14" i="23" a="1"/>
  <c r="E14" i="23" s="1"/>
  <c r="G14" i="23" a="1"/>
  <c r="G14" i="23" s="1"/>
  <c r="F14" i="23" a="1"/>
  <c r="F14" i="23" s="1"/>
  <c r="D14" i="23" a="1"/>
  <c r="D14" i="23" s="1"/>
  <c r="H14" i="23" a="1"/>
  <c r="H14" i="23" s="1"/>
  <c r="B15" i="23" a="1"/>
  <c r="B15" i="23" s="1"/>
  <c r="F15" i="23" a="1"/>
  <c r="F15" i="23" s="1"/>
  <c r="C15" i="23" a="1"/>
  <c r="C15" i="23" s="1"/>
  <c r="H15" i="23" a="1"/>
  <c r="H15" i="23" s="1"/>
  <c r="E15" i="23" a="1"/>
  <c r="E15" i="23" s="1"/>
  <c r="D15" i="23" a="1"/>
  <c r="D15" i="23" s="1"/>
  <c r="G15" i="23" a="1"/>
  <c r="G15" i="23" s="1"/>
  <c r="C20" i="23" a="1"/>
  <c r="C20" i="23" s="1"/>
  <c r="D20" i="23" a="1"/>
  <c r="D20" i="23" s="1"/>
  <c r="B20" i="23" a="1"/>
  <c r="B20" i="23" s="1"/>
  <c r="H20" i="23" a="1"/>
  <c r="H20" i="23" s="1"/>
  <c r="G20" i="23" a="1"/>
  <c r="G20" i="23" s="1"/>
  <c r="F20" i="23" a="1"/>
  <c r="F20" i="23" s="1"/>
  <c r="E20" i="23" a="1"/>
  <c r="E20" i="23" s="1"/>
  <c r="B46" i="23" a="1"/>
  <c r="B46" i="23" s="1"/>
  <c r="H46" i="23" a="1"/>
  <c r="H46" i="23" s="1"/>
  <c r="D46" i="23" a="1"/>
  <c r="D46" i="23" s="1"/>
  <c r="E46" i="23" a="1"/>
  <c r="E46" i="23" s="1"/>
  <c r="C46" i="23" a="1"/>
  <c r="C46" i="23" s="1"/>
  <c r="G46" i="23" a="1"/>
  <c r="G46" i="23" s="1"/>
  <c r="F46" i="23" a="1"/>
  <c r="F46" i="23" s="1"/>
  <c r="E43" i="23" a="1"/>
  <c r="E43" i="23" s="1"/>
  <c r="G43" i="23" a="1"/>
  <c r="G43" i="23" s="1"/>
  <c r="B43" i="23" a="1"/>
  <c r="B43" i="23" s="1"/>
  <c r="D43" i="23" a="1"/>
  <c r="D43" i="23" s="1"/>
  <c r="C43" i="23" a="1"/>
  <c r="C43" i="23" s="1"/>
  <c r="F43" i="23" a="1"/>
  <c r="F43" i="23" s="1"/>
  <c r="H43" i="23" a="1"/>
  <c r="H43" i="23" s="1"/>
  <c r="C25" i="23" a="1"/>
  <c r="C25" i="23" s="1"/>
  <c r="G25" i="23" a="1"/>
  <c r="G25" i="23" s="1"/>
  <c r="F25" i="23" a="1"/>
  <c r="F25" i="23" s="1"/>
  <c r="E25" i="23" a="1"/>
  <c r="E25" i="23" s="1"/>
  <c r="B25" i="23" a="1"/>
  <c r="B25" i="23" s="1"/>
  <c r="H25" i="23" a="1"/>
  <c r="H25" i="23" s="1"/>
  <c r="D25" i="23" a="1"/>
  <c r="D25" i="23" s="1"/>
  <c r="E47" i="23" a="1"/>
  <c r="E47" i="23" s="1"/>
  <c r="G47" i="23" a="1"/>
  <c r="G47" i="23" s="1"/>
  <c r="D47" i="23" a="1"/>
  <c r="D47" i="23" s="1"/>
  <c r="F47" i="23" a="1"/>
  <c r="F47" i="23" s="1"/>
  <c r="H47" i="23" a="1"/>
  <c r="H47" i="23" s="1"/>
  <c r="B47" i="23" a="1"/>
  <c r="B47" i="23" s="1"/>
  <c r="C47" i="23" a="1"/>
  <c r="C47" i="23" s="1"/>
  <c r="H21" i="23" a="1"/>
  <c r="H21" i="23" s="1"/>
  <c r="D21" i="23" a="1"/>
  <c r="D21" i="23" s="1"/>
  <c r="C21" i="23" a="1"/>
  <c r="C21" i="23" s="1"/>
  <c r="G21" i="23" a="1"/>
  <c r="G21" i="23" s="1"/>
  <c r="E21" i="23" a="1"/>
  <c r="E21" i="23" s="1"/>
  <c r="B21" i="23" a="1"/>
  <c r="B21" i="23" s="1"/>
  <c r="F21" i="23" a="1"/>
  <c r="F21" i="23" s="1"/>
  <c r="B48" i="23" a="1"/>
  <c r="B48" i="23" s="1"/>
  <c r="H48" i="23" a="1"/>
  <c r="H48" i="23" s="1"/>
  <c r="F48" i="23" a="1"/>
  <c r="F48" i="23" s="1"/>
  <c r="G48" i="23" a="1"/>
  <c r="G48" i="23" s="1"/>
  <c r="D48" i="23" a="1"/>
  <c r="D48" i="23" s="1"/>
  <c r="C48" i="23" a="1"/>
  <c r="C48" i="23" s="1"/>
  <c r="E48" i="23" a="1"/>
  <c r="E48" i="23" s="1"/>
  <c r="H33" i="23" a="1"/>
  <c r="H33" i="23" s="1"/>
  <c r="D33" i="23" a="1"/>
  <c r="D33" i="23" s="1"/>
  <c r="F33" i="23" a="1"/>
  <c r="F33" i="23" s="1"/>
  <c r="B33" i="23" a="1"/>
  <c r="B33" i="23" s="1"/>
  <c r="C33" i="23" a="1"/>
  <c r="C33" i="23" s="1"/>
  <c r="E33" i="23" a="1"/>
  <c r="E33" i="23" s="1"/>
  <c r="G33" i="23" a="1"/>
  <c r="G33" i="23" s="1"/>
  <c r="C18" i="23" a="1"/>
  <c r="C18" i="23" s="1"/>
  <c r="D18" i="23" a="1"/>
  <c r="D18" i="23" s="1"/>
  <c r="F18" i="23" a="1"/>
  <c r="F18" i="23" s="1"/>
  <c r="H18" i="23" a="1"/>
  <c r="H18" i="23" s="1"/>
  <c r="E18" i="23" a="1"/>
  <c r="E18" i="23" s="1"/>
  <c r="G18" i="23" a="1"/>
  <c r="G18" i="23" s="1"/>
  <c r="B18" i="23" a="1"/>
  <c r="B18" i="23" s="1"/>
  <c r="D37" i="23" a="1"/>
  <c r="D37" i="23" s="1"/>
  <c r="C37" i="23" a="1"/>
  <c r="C37" i="23" s="1"/>
  <c r="H37" i="23" a="1"/>
  <c r="H37" i="23" s="1"/>
  <c r="F37" i="23" a="1"/>
  <c r="F37" i="23" s="1"/>
  <c r="B37" i="23" a="1"/>
  <c r="B37" i="23" s="1"/>
  <c r="G37" i="23" a="1"/>
  <c r="G37" i="23" s="1"/>
  <c r="E37" i="23" a="1"/>
  <c r="E37" i="23" s="1"/>
  <c r="D31" i="23" a="1"/>
  <c r="D31" i="23" s="1"/>
  <c r="H31" i="23" a="1"/>
  <c r="H31" i="23" s="1"/>
  <c r="F31" i="23" a="1"/>
  <c r="F31" i="23" s="1"/>
  <c r="G31" i="23" a="1"/>
  <c r="G31" i="23" s="1"/>
  <c r="B31" i="23" a="1"/>
  <c r="B31" i="23" s="1"/>
  <c r="E31" i="23" a="1"/>
  <c r="E31" i="23" s="1"/>
  <c r="C31" i="23" a="1"/>
  <c r="C31" i="23" s="1"/>
  <c r="D29" i="23" a="1"/>
  <c r="D29" i="23" s="1"/>
  <c r="H29" i="23" a="1"/>
  <c r="H29" i="23" s="1"/>
  <c r="G29" i="23" a="1"/>
  <c r="G29" i="23" s="1"/>
  <c r="B29" i="23" a="1"/>
  <c r="B29" i="23" s="1"/>
  <c r="E29" i="23" a="1"/>
  <c r="E29" i="23" s="1"/>
  <c r="F29" i="23" a="1"/>
  <c r="F29" i="23" s="1"/>
  <c r="C29" i="23" a="1"/>
  <c r="C29" i="23" s="1"/>
  <c r="H45" i="23" a="1"/>
  <c r="H45" i="23" s="1"/>
  <c r="D45" i="23" a="1"/>
  <c r="D45" i="23" s="1"/>
  <c r="E45" i="23" a="1"/>
  <c r="E45" i="23" s="1"/>
  <c r="C45" i="23" a="1"/>
  <c r="C45" i="23" s="1"/>
  <c r="B45" i="23" a="1"/>
  <c r="B45" i="23" s="1"/>
  <c r="G45" i="23" a="1"/>
  <c r="G45" i="23" s="1"/>
  <c r="F45" i="23" a="1"/>
  <c r="F45" i="23" s="1"/>
  <c r="D26" i="23" a="1"/>
  <c r="D26" i="23" s="1"/>
  <c r="F26" i="23" a="1"/>
  <c r="F26" i="23" s="1"/>
  <c r="C26" i="23" a="1"/>
  <c r="C26" i="23" s="1"/>
  <c r="B26" i="23" a="1"/>
  <c r="B26" i="23" s="1"/>
  <c r="H26" i="23" a="1"/>
  <c r="H26" i="23" s="1"/>
  <c r="E26" i="23" a="1"/>
  <c r="E26" i="23" s="1"/>
  <c r="G26" i="23" a="1"/>
  <c r="G26" i="23" s="1"/>
  <c r="C19" i="23" a="1"/>
  <c r="C19" i="23" s="1"/>
  <c r="F19" i="23" a="1"/>
  <c r="F19" i="23" s="1"/>
  <c r="B19" i="23" a="1"/>
  <c r="B19" i="23" s="1"/>
  <c r="D19" i="23" a="1"/>
  <c r="D19" i="23" s="1"/>
  <c r="E19" i="23" a="1"/>
  <c r="E19" i="23" s="1"/>
  <c r="H19" i="23" a="1"/>
  <c r="H19" i="23" s="1"/>
  <c r="G19" i="23" a="1"/>
  <c r="G19" i="23" s="1"/>
  <c r="G51" i="23" a="1"/>
  <c r="G51" i="23" s="1"/>
  <c r="F51" i="23" a="1"/>
  <c r="F51" i="23" s="1"/>
  <c r="C51" i="23" a="1"/>
  <c r="C51" i="23" s="1"/>
  <c r="D51" i="23" a="1"/>
  <c r="D51" i="23" s="1"/>
  <c r="B51" i="23" a="1"/>
  <c r="B51" i="23" s="1"/>
  <c r="E51" i="23" a="1"/>
  <c r="E51" i="23" s="1"/>
  <c r="H51" i="23" a="1"/>
  <c r="H51" i="23" s="1"/>
  <c r="G50" i="23" a="1"/>
  <c r="G50" i="23" s="1"/>
  <c r="C50" i="23" a="1"/>
  <c r="C50" i="23" s="1"/>
  <c r="H50" i="23" a="1"/>
  <c r="H50" i="23" s="1"/>
  <c r="D50" i="23" a="1"/>
  <c r="D50" i="23" s="1"/>
  <c r="E50" i="23" a="1"/>
  <c r="E50" i="23" s="1"/>
  <c r="B50" i="23" a="1"/>
  <c r="B50" i="23" s="1"/>
  <c r="F50" i="23" a="1"/>
  <c r="F50" i="23" s="1"/>
  <c r="B16" i="23" a="1"/>
  <c r="B16" i="23" s="1"/>
  <c r="H16" i="23" a="1"/>
  <c r="H16" i="23" s="1"/>
  <c r="D16" i="23" a="1"/>
  <c r="D16" i="23" s="1"/>
  <c r="C16" i="23" a="1"/>
  <c r="C16" i="23" s="1"/>
  <c r="F16" i="23" a="1"/>
  <c r="F16" i="23" s="1"/>
  <c r="E16" i="23" a="1"/>
  <c r="E16" i="23" s="1"/>
  <c r="G16" i="23" a="1"/>
  <c r="G16" i="23" s="1"/>
  <c r="C44" i="23" a="1"/>
  <c r="C44" i="23" s="1"/>
  <c r="F44" i="23" a="1"/>
  <c r="F44" i="23" s="1"/>
  <c r="B44" i="23" a="1"/>
  <c r="B44" i="23" s="1"/>
  <c r="G44" i="23" a="1"/>
  <c r="G44" i="23" s="1"/>
  <c r="E44" i="23" a="1"/>
  <c r="E44" i="23" s="1"/>
  <c r="H44" i="23" a="1"/>
  <c r="H44" i="23" s="1"/>
  <c r="D44" i="23" a="1"/>
  <c r="D44" i="23" s="1"/>
  <c r="E9" i="23" a="1"/>
  <c r="E9" i="23" s="1"/>
  <c r="G9" i="23" a="1"/>
  <c r="G9" i="23" s="1"/>
  <c r="D9" i="23" a="1"/>
  <c r="D9" i="23" s="1"/>
  <c r="B9" i="23" a="1"/>
  <c r="B9" i="23" s="1"/>
  <c r="C9" i="23" a="1"/>
  <c r="C9" i="23" s="1"/>
  <c r="H9" i="23" a="1"/>
  <c r="H9" i="23" s="1"/>
  <c r="F9" i="23" a="1"/>
  <c r="F9" i="23" s="1"/>
  <c r="H8" i="23" a="1"/>
  <c r="H8" i="23" s="1"/>
  <c r="D8" i="23" a="1"/>
  <c r="D8" i="23" s="1"/>
  <c r="E8" i="23" a="1"/>
  <c r="E8" i="23" s="1"/>
  <c r="F8" i="23" a="1"/>
  <c r="F8" i="23" s="1"/>
  <c r="B8" i="23" a="1"/>
  <c r="B8" i="23" s="1"/>
  <c r="C8" i="23" a="1"/>
  <c r="C8" i="23" s="1"/>
  <c r="G8" i="23" a="1"/>
  <c r="G8" i="23" s="1"/>
  <c r="B49" i="23" a="1"/>
  <c r="B49" i="23" s="1"/>
  <c r="D49" i="23" a="1"/>
  <c r="D49" i="23" s="1"/>
  <c r="H49" i="23" a="1"/>
  <c r="H49" i="23" s="1"/>
  <c r="C49" i="23" a="1"/>
  <c r="C49" i="23" s="1"/>
  <c r="E49" i="23" a="1"/>
  <c r="E49" i="23" s="1"/>
  <c r="F49" i="23" a="1"/>
  <c r="F49" i="23" s="1"/>
  <c r="G49" i="23" a="1"/>
  <c r="G49" i="23" s="1"/>
  <c r="H17" i="23" a="1"/>
  <c r="H17" i="23" s="1"/>
  <c r="G17" i="23" a="1"/>
  <c r="G17" i="23" s="1"/>
  <c r="D17" i="23" a="1"/>
  <c r="D17" i="23" s="1"/>
  <c r="C17" i="23" a="1"/>
  <c r="C17" i="23" s="1"/>
  <c r="F17" i="23" a="1"/>
  <c r="F17" i="23" s="1"/>
  <c r="B17" i="23" a="1"/>
  <c r="B17" i="23" s="1"/>
  <c r="E17" i="23" a="1"/>
  <c r="E17" i="23" s="1"/>
  <c r="C42" i="23" a="1"/>
  <c r="C42" i="23" s="1"/>
  <c r="F42" i="23" a="1"/>
  <c r="F42" i="23" s="1"/>
  <c r="H42" i="23" a="1"/>
  <c r="H42" i="23" s="1"/>
  <c r="B42" i="23" a="1"/>
  <c r="B42" i="23" s="1"/>
  <c r="G42" i="23" a="1"/>
  <c r="G42" i="23" s="1"/>
  <c r="E42" i="23" a="1"/>
  <c r="E42" i="23" s="1"/>
  <c r="D42" i="23" a="1"/>
  <c r="D42" i="23" s="1"/>
  <c r="E35" i="23" a="1"/>
  <c r="E35" i="23" s="1"/>
  <c r="B35" i="23" a="1"/>
  <c r="B35" i="23" s="1"/>
  <c r="H35" i="23" a="1"/>
  <c r="H35" i="23" s="1"/>
  <c r="D35" i="23" a="1"/>
  <c r="D35" i="23" s="1"/>
  <c r="C35" i="23" a="1"/>
  <c r="C35" i="23" s="1"/>
  <c r="G35" i="23" a="1"/>
  <c r="G35" i="23" s="1"/>
  <c r="F35" i="23" a="1"/>
  <c r="F35" i="23" s="1"/>
  <c r="D40" i="23" a="1"/>
  <c r="D40" i="23" s="1"/>
  <c r="F40" i="23" a="1"/>
  <c r="F40" i="23" s="1"/>
  <c r="B40" i="23" a="1"/>
  <c r="B40" i="23" s="1"/>
  <c r="H40" i="23" a="1"/>
  <c r="H40" i="23" s="1"/>
  <c r="C40" i="23" a="1"/>
  <c r="C40" i="23" s="1"/>
  <c r="E40" i="23" a="1"/>
  <c r="E40" i="23" s="1"/>
  <c r="G40" i="23" a="1"/>
  <c r="G40" i="23" s="1"/>
  <c r="C27" i="23" a="1"/>
  <c r="C27" i="23" s="1"/>
  <c r="B27" i="23" a="1"/>
  <c r="B27" i="23" s="1"/>
  <c r="G27" i="23" a="1"/>
  <c r="G27" i="23" s="1"/>
  <c r="H27" i="23" a="1"/>
  <c r="H27" i="23" s="1"/>
  <c r="D27" i="23" a="1"/>
  <c r="D27" i="23" s="1"/>
  <c r="F27" i="23" a="1"/>
  <c r="F27" i="23" s="1"/>
  <c r="E27" i="23" a="1"/>
  <c r="E27" i="23" s="1"/>
  <c r="H41" i="23" a="1"/>
  <c r="H41" i="23" s="1"/>
  <c r="E41" i="23" a="1"/>
  <c r="E41" i="23" s="1"/>
  <c r="D41" i="23" a="1"/>
  <c r="D41" i="23" s="1"/>
  <c r="C41" i="23" a="1"/>
  <c r="C41" i="23" s="1"/>
  <c r="G41" i="23" a="1"/>
  <c r="G41" i="23" s="1"/>
  <c r="B41" i="23" a="1"/>
  <c r="B41" i="23" s="1"/>
  <c r="F41" i="23" a="1"/>
  <c r="F41" i="23" s="1"/>
  <c r="G34" i="23" a="1"/>
  <c r="G34" i="23" s="1"/>
  <c r="C34" i="23" a="1"/>
  <c r="C34" i="23" s="1"/>
  <c r="E34" i="23" a="1"/>
  <c r="E34" i="23" s="1"/>
  <c r="D34" i="23" a="1"/>
  <c r="D34" i="23" s="1"/>
  <c r="B34" i="23" a="1"/>
  <c r="B34" i="23" s="1"/>
  <c r="F34" i="23" a="1"/>
  <c r="F34" i="23" s="1"/>
  <c r="H34" i="23" a="1"/>
  <c r="H34" i="23" s="1"/>
  <c r="H28" i="23" a="1"/>
  <c r="H28" i="23" s="1"/>
  <c r="E28" i="23" a="1"/>
  <c r="E28" i="23" s="1"/>
  <c r="F28" i="23" a="1"/>
  <c r="F28" i="23" s="1"/>
  <c r="C28" i="23" a="1"/>
  <c r="C28" i="23" s="1"/>
  <c r="B28" i="23" a="1"/>
  <c r="B28" i="23" s="1"/>
  <c r="G28" i="23" a="1"/>
  <c r="G28" i="23" s="1"/>
  <c r="D28" i="23" a="1"/>
  <c r="D28" i="23" s="1"/>
  <c r="B24" i="23" a="1"/>
  <c r="B24" i="23" s="1"/>
  <c r="G24" i="23" a="1"/>
  <c r="G24" i="23" s="1"/>
  <c r="D24" i="23" a="1"/>
  <c r="D24" i="23" s="1"/>
  <c r="F24" i="23" a="1"/>
  <c r="F24" i="23" s="1"/>
  <c r="E24" i="23" a="1"/>
  <c r="E24" i="23" s="1"/>
  <c r="C24" i="23" a="1"/>
  <c r="C24" i="23" s="1"/>
  <c r="H24" i="23" a="1"/>
  <c r="H24" i="23" s="1"/>
  <c r="F10" i="23" a="1"/>
  <c r="F10" i="23" s="1"/>
  <c r="G10" i="23" a="1"/>
  <c r="G10" i="23" s="1"/>
  <c r="H10" i="23" a="1"/>
  <c r="H10" i="23" s="1"/>
  <c r="B10" i="23" a="1"/>
  <c r="B10" i="23" s="1"/>
  <c r="E10" i="23" a="1"/>
  <c r="E10" i="23" s="1"/>
  <c r="D10" i="23" a="1"/>
  <c r="D10" i="23" s="1"/>
  <c r="C10" i="23" a="1"/>
  <c r="C10" i="23" s="1"/>
  <c r="G6" i="23" a="1"/>
  <c r="G6" i="23" s="1"/>
  <c r="F6" i="23" a="1"/>
  <c r="F6" i="23" s="1"/>
  <c r="B6" i="23" a="1"/>
  <c r="B6" i="23" s="1"/>
  <c r="C6" i="23" a="1"/>
  <c r="C6" i="23" s="1"/>
  <c r="H6" i="23" a="1"/>
  <c r="H6" i="23" s="1"/>
  <c r="D6" i="23" a="1"/>
  <c r="D6" i="23" s="1"/>
  <c r="E6" i="23" a="1"/>
  <c r="E6"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<sst xmlns="http://schemas.openxmlformats.org/spreadsheetml/2006/main" count="26098" uniqueCount="5592">
  <si>
    <t>Basis-Preisliste</t>
  </si>
  <si>
    <t>Bestelleinheit</t>
  </si>
  <si>
    <t>Stück</t>
  </si>
  <si>
    <t>VPE</t>
  </si>
  <si>
    <t>Großabnahme</t>
  </si>
  <si>
    <t>Artikelnummer</t>
  </si>
  <si>
    <t>Artikelbezeichnung</t>
  </si>
  <si>
    <t>PH2 Stufe</t>
  </si>
  <si>
    <t>pro Stück (in €)</t>
  </si>
  <si>
    <t>Stück pro VPE</t>
  </si>
  <si>
    <t>Ab # Paletten</t>
  </si>
  <si>
    <t>Stück pro Palette</t>
  </si>
  <si>
    <t>Status</t>
  </si>
  <si>
    <t>100001-000</t>
  </si>
  <si>
    <t>Dachhaken Universal</t>
  </si>
  <si>
    <t>Roof hooks</t>
  </si>
  <si>
    <t/>
  </si>
  <si>
    <t>in</t>
  </si>
  <si>
    <t>100004-000</t>
  </si>
  <si>
    <t>Dachhaken Eco S 135</t>
  </si>
  <si>
    <t>100020-100</t>
  </si>
  <si>
    <t>Dachhaken EcoA 45 Max</t>
  </si>
  <si>
    <t>101001-020</t>
  </si>
  <si>
    <t>Dachhaken Rapid2+Pro 45</t>
  </si>
  <si>
    <t>101001-022</t>
  </si>
  <si>
    <t>Dachhaken Rapid2+Pro 45 HSL</t>
  </si>
  <si>
    <t>101002-020</t>
  </si>
  <si>
    <t>Dachhaken Rapid2+Pro 35</t>
  </si>
  <si>
    <t>101004-020</t>
  </si>
  <si>
    <t>Dachhaken Rapid2+Pro Universal</t>
  </si>
  <si>
    <t>101005-020</t>
  </si>
  <si>
    <t>Dachhaken Rapid2+Pro Max</t>
  </si>
  <si>
    <t>101005-021</t>
  </si>
  <si>
    <t>Dachhaken Rapid2+Pro Max 150</t>
  </si>
  <si>
    <t>101005-024</t>
  </si>
  <si>
    <t>Dachhaken Rapid2+Pro Max HSL</t>
  </si>
  <si>
    <t>101006-020</t>
  </si>
  <si>
    <t>Dachhaken Rapid2+Pro MaxV</t>
  </si>
  <si>
    <t>101020-120</t>
  </si>
  <si>
    <t>Dachhaken RapidA 45 Pro Max</t>
  </si>
  <si>
    <t>101020-220</t>
  </si>
  <si>
    <t>Dachhaken RapidA 35 Pro Max</t>
  </si>
  <si>
    <t>101024-120</t>
  </si>
  <si>
    <t>Dachhaken RapidA 45 Pro Universal Max</t>
  </si>
  <si>
    <t>101028-020</t>
  </si>
  <si>
    <t>Dachhaken RapidA Pro 2L</t>
  </si>
  <si>
    <t>103005-002</t>
  </si>
  <si>
    <t>Alu-Tile BEZ f. Erlus Falzziegel</t>
  </si>
  <si>
    <t>103005-003</t>
  </si>
  <si>
    <t>Alu-Tile BEZ f. Braas Frankfurter Pfanne</t>
  </si>
  <si>
    <t>103005-004</t>
  </si>
  <si>
    <t>Alu-Tile BEZ f. Meindl Rustico</t>
  </si>
  <si>
    <t>103005-006</t>
  </si>
  <si>
    <t>Alu-Tile BEZ f. Eternit Heidelberger</t>
  </si>
  <si>
    <t>103005-007</t>
  </si>
  <si>
    <t>Alu-Tile BEZ f. Erlus Großfalzziegel</t>
  </si>
  <si>
    <t>103005-010</t>
  </si>
  <si>
    <t>Alu-Tile BEZ f. Erlus Großfalzziegel XXL</t>
  </si>
  <si>
    <t>103005-011</t>
  </si>
  <si>
    <t>Alu-Tile BEZ f. Braas Taunuspfanne</t>
  </si>
  <si>
    <t>103005-015</t>
  </si>
  <si>
    <t>Alu-Tile BEZ f. Erlus E58</t>
  </si>
  <si>
    <t>103005-022</t>
  </si>
  <si>
    <t>Alu-Tile BEZ f. Braas Harzer Pfanne</t>
  </si>
  <si>
    <t>103005-024</t>
  </si>
  <si>
    <t>Alu-Tile BEZ f. Erlus Forma</t>
  </si>
  <si>
    <t>103005-025</t>
  </si>
  <si>
    <t>Alu-Tile BEZ f. Braas Tegalit</t>
  </si>
  <si>
    <t>103005-049</t>
  </si>
  <si>
    <t>Alu-Tile BEZ f. Erlus Linea</t>
  </si>
  <si>
    <t>103005-057</t>
  </si>
  <si>
    <t>Alu-Tile BEZ f. Erlus Reformpfanne XXL</t>
  </si>
  <si>
    <t>103005-067</t>
  </si>
  <si>
    <t>Alu-Tile BEZ f. Braas TOPAS 13V</t>
  </si>
  <si>
    <t>103005-112</t>
  </si>
  <si>
    <t>Alu-Tile BEZ f. Meindl MZ3 NEU</t>
  </si>
  <si>
    <t>103005-184</t>
  </si>
  <si>
    <t>Alu-Tile BEZ f. Meindl MZ3</t>
  </si>
  <si>
    <t>103006-020</t>
  </si>
  <si>
    <t>Alu-Tile Pro Dachhaken-Set</t>
  </si>
  <si>
    <t>109008-003</t>
  </si>
  <si>
    <t>RapFix - Aufsatz für Eco-Dachhaken</t>
  </si>
  <si>
    <t>Screws and accessories</t>
  </si>
  <si>
    <t>109008-004</t>
  </si>
  <si>
    <t>RapFix - Aufsatz flach</t>
  </si>
  <si>
    <t>109008-023</t>
  </si>
  <si>
    <t>RapFix Pro</t>
  </si>
  <si>
    <t>109008-024</t>
  </si>
  <si>
    <t>RapFix Pro - Aufsatz flach</t>
  </si>
  <si>
    <t>109010-000</t>
  </si>
  <si>
    <t>Zusatzwinkel Iso07</t>
  </si>
  <si>
    <t>109016-007</t>
  </si>
  <si>
    <t>Biberschwanz für BEZ Rapid Alu</t>
  </si>
  <si>
    <t>109016-008</t>
  </si>
  <si>
    <t>Biberschwanz für BEZ Rapid Cu</t>
  </si>
  <si>
    <t>109016-009</t>
  </si>
  <si>
    <t>Biberschwanz BEZ Rapid Alu 170x380</t>
  </si>
  <si>
    <t>109016-010</t>
  </si>
  <si>
    <t>Biberschwanz BEZ Rapid Alu 190x400 SET</t>
  </si>
  <si>
    <t>109017-000</t>
  </si>
  <si>
    <t>SlatePlan 270x200x0,5 mit Dichtung</t>
  </si>
  <si>
    <t>109017-001</t>
  </si>
  <si>
    <t>SlatePlan 370x200x0,5 mit Dichtung</t>
  </si>
  <si>
    <t>109017-010</t>
  </si>
  <si>
    <t>Schindel zu Dachhaken Rapid2+ Slate125</t>
  </si>
  <si>
    <t>109019-020</t>
  </si>
  <si>
    <t>Dachhaken f.Biberschwanz Rapid Pro Alu</t>
  </si>
  <si>
    <t>109019-021</t>
  </si>
  <si>
    <t>Dachhaken f.Biberschwanz Rapid Pro</t>
  </si>
  <si>
    <t>109019-022</t>
  </si>
  <si>
    <t>Dachhaken f.Bibers. Rapid Pro 190x400</t>
  </si>
  <si>
    <t>109019-024</t>
  </si>
  <si>
    <t>Dachhaken Rapid2+Pro Slate125</t>
  </si>
  <si>
    <t>109019-025</t>
  </si>
  <si>
    <t>Dachhaken Pro-N          </t>
  </si>
  <si>
    <t>110010-200</t>
  </si>
  <si>
    <t>Stockschraubenset 10x200 montiert</t>
  </si>
  <si>
    <t>Special fastenings</t>
  </si>
  <si>
    <t>110012-200</t>
  </si>
  <si>
    <t>Stockschraubenset 12x200 montiert</t>
  </si>
  <si>
    <t>110012-300</t>
  </si>
  <si>
    <t>Stockschraubenset 12x300 montiert</t>
  </si>
  <si>
    <t>110210-200</t>
  </si>
  <si>
    <t>110212-200</t>
  </si>
  <si>
    <t>110212-300</t>
  </si>
  <si>
    <t>112001-000</t>
  </si>
  <si>
    <t>Falzklemme 503 VA für Stehfalzdach</t>
  </si>
  <si>
    <t>112001-005</t>
  </si>
  <si>
    <t>Falzklemme 503 Rapid für Stehfalzdach</t>
  </si>
  <si>
    <t>112001-010</t>
  </si>
  <si>
    <t>Falzklemme 504 AL KK für Stehfalzdach</t>
  </si>
  <si>
    <t>112001-105</t>
  </si>
  <si>
    <t>Falzklemme Pro503 für Stehfalzdach</t>
  </si>
  <si>
    <t>112001-110</t>
  </si>
  <si>
    <t>Falzklemme Pro504 für Stehfalzdach</t>
  </si>
  <si>
    <t>112001-210</t>
  </si>
  <si>
    <t>Falzklemme Pro504-F für Stehfalzdach</t>
  </si>
  <si>
    <t>112002-003</t>
  </si>
  <si>
    <t>Falzklemme 510 Rapid für KalZip u.ä.</t>
  </si>
  <si>
    <t>112002-103</t>
  </si>
  <si>
    <t>Falzklemme Pro510 für Rundfalz u.ä.</t>
  </si>
  <si>
    <t>112003-003</t>
  </si>
  <si>
    <t>Falzklemme 520 Rapid Zambelli RibRoof 465 u.ä.</t>
  </si>
  <si>
    <t>112003-103</t>
  </si>
  <si>
    <t>Falzklemme Pro520 f.Zamb.RibRoof465 u.ä.</t>
  </si>
  <si>
    <t>112004-002</t>
  </si>
  <si>
    <t>Falzklemme 522 Rapid Zambelli RibRoof500 o.ä.</t>
  </si>
  <si>
    <t>112004-102</t>
  </si>
  <si>
    <t>Falzklemme Pro522 f.Zamb.RibRoof500 o.ä.</t>
  </si>
  <si>
    <t>112006-002</t>
  </si>
  <si>
    <t>Falzklemme 524 Rapid Fischer KlipTec u.ä.</t>
  </si>
  <si>
    <t>112006-102</t>
  </si>
  <si>
    <t>Falzklemme Pro524 f.Fischer KlipTec u.ä.</t>
  </si>
  <si>
    <t>112007-000</t>
  </si>
  <si>
    <t>Falzklemme 525 VA für Domico Domitec</t>
  </si>
  <si>
    <t>112012-112</t>
  </si>
  <si>
    <t>Seam clamp Pro562 universal</t>
  </si>
  <si>
    <t>113009-003</t>
  </si>
  <si>
    <t>SingleFix Pro</t>
  </si>
  <si>
    <t>113014-000</t>
  </si>
  <si>
    <t>EcoRapid</t>
  </si>
  <si>
    <t>114003-000</t>
  </si>
  <si>
    <t>FixPlan Dichtplatte</t>
  </si>
  <si>
    <t>114004-000</t>
  </si>
  <si>
    <t>Bituplan Zusatzabdichtung für FixPlan</t>
  </si>
  <si>
    <t>119001-020</t>
  </si>
  <si>
    <t>KlickTopPro Aufsatzteil zu Stockschraube</t>
  </si>
  <si>
    <t>119002-000</t>
  </si>
  <si>
    <t>Montageplatte fuer Stockschraube M10 M12</t>
  </si>
  <si>
    <t>119004-003</t>
  </si>
  <si>
    <t>Distanzhuelse Alu 20 1m</t>
  </si>
  <si>
    <t>119005-000</t>
  </si>
  <si>
    <t>Dichtkappe Wellplatte 5/6/8</t>
  </si>
  <si>
    <t>119005-001</t>
  </si>
  <si>
    <t>Universalkalotte mit EPDM</t>
  </si>
  <si>
    <t>119014-012</t>
  </si>
  <si>
    <t>Fix T-K mit KlickTop</t>
  </si>
  <si>
    <t>119014-212</t>
  </si>
  <si>
    <t>Fix T-K Pro</t>
  </si>
  <si>
    <t>119015-002</t>
  </si>
  <si>
    <t>Montagelochband 6 - 50m</t>
  </si>
  <si>
    <t>119015-003</t>
  </si>
  <si>
    <t>Montagelochband 16 - 50m</t>
  </si>
  <si>
    <t>119016-000</t>
  </si>
  <si>
    <t>Dichtung für Tellerkopfschraube DM8 EPDM</t>
  </si>
  <si>
    <t>119026-001</t>
  </si>
  <si>
    <t>Rapid2+ L</t>
  </si>
  <si>
    <t>119026-102</t>
  </si>
  <si>
    <t>Rapid2+Pro SML</t>
  </si>
  <si>
    <t>119026-122</t>
  </si>
  <si>
    <t>RapidPro L</t>
  </si>
  <si>
    <t>119033-001</t>
  </si>
  <si>
    <t>Universal-Adapter Uno M10/M12</t>
  </si>
  <si>
    <t>119033-002</t>
  </si>
  <si>
    <t>Universal-Adapter Uno M8</t>
  </si>
  <si>
    <t>119033-004</t>
  </si>
  <si>
    <t>Universal-Adapter Duo M10/M12</t>
  </si>
  <si>
    <t>120001-03550</t>
  </si>
  <si>
    <t>Modultragprofil Eco05 3550mm</t>
  </si>
  <si>
    <t>Profiles</t>
  </si>
  <si>
    <t>120001-04750</t>
  </si>
  <si>
    <t>Modultragprofil Eco05 4750mm</t>
  </si>
  <si>
    <t>120001-05900</t>
  </si>
  <si>
    <t>Modultragprofil Eco05 5900mm</t>
  </si>
  <si>
    <t>120005-02450</t>
  </si>
  <si>
    <t>Modultragprofil Solo 2450mm</t>
  </si>
  <si>
    <t>120005-03550</t>
  </si>
  <si>
    <t>Modultragprofil Solo 3550mm</t>
  </si>
  <si>
    <t>120005-04400</t>
  </si>
  <si>
    <t>Modultragprofil Solo 4400mm</t>
  </si>
  <si>
    <t>120005-04750</t>
  </si>
  <si>
    <t>Modultragprofil Solo 4750mm</t>
  </si>
  <si>
    <t>120005-05900</t>
  </si>
  <si>
    <t>Modultragprofil Solo 5900mm</t>
  </si>
  <si>
    <t>120005-06200</t>
  </si>
  <si>
    <t>Modultragprofil Solo 6200mm</t>
  </si>
  <si>
    <t>120005-94400</t>
  </si>
  <si>
    <t>Modultragprofil Solo 4400mm sw. elox.</t>
  </si>
  <si>
    <t xml:space="preserve">comming </t>
  </si>
  <si>
    <t>120005-95900</t>
  </si>
  <si>
    <t>Modultragprofil Solo 5900mm sw. elox.</t>
  </si>
  <si>
    <t>120006-05900</t>
  </si>
  <si>
    <t>Modultragprofil Solo05 Plus 5900mm</t>
  </si>
  <si>
    <t>120011-00450</t>
  </si>
  <si>
    <t>Modultragprofil EcoLight 450mm</t>
  </si>
  <si>
    <t>120015-05900</t>
  </si>
  <si>
    <t>Modultragprofil SoloXL 5900mm</t>
  </si>
  <si>
    <t>120020-00100</t>
  </si>
  <si>
    <t>Module bearing rail Pro35 100mm</t>
  </si>
  <si>
    <t>120020-00450</t>
  </si>
  <si>
    <t>Modultragprofil Pro35 450mm</t>
  </si>
  <si>
    <t>120020-03550</t>
  </si>
  <si>
    <t>Modultragprofil Pro35 3550mm</t>
  </si>
  <si>
    <t>120020-04400</t>
  </si>
  <si>
    <t>Modultragprofil Pro35 4400mm</t>
  </si>
  <si>
    <t>120020-04750</t>
  </si>
  <si>
    <t>Modultragprofil Pro35 4750mm</t>
  </si>
  <si>
    <t>120020-05500</t>
  </si>
  <si>
    <t>Modultragprofil Pro35 5500mm</t>
  </si>
  <si>
    <t>120020-05900</t>
  </si>
  <si>
    <t>Modultragprofil Pro35 5900mm</t>
  </si>
  <si>
    <t>120021-00260</t>
  </si>
  <si>
    <t>Module bearing rail Pro50 260mm</t>
  </si>
  <si>
    <t>120021-02450</t>
  </si>
  <si>
    <t>Modultragprofil Pro50 2450mm</t>
  </si>
  <si>
    <t>120021-03300</t>
  </si>
  <si>
    <t>Modultragprofil Pro50 3300mm</t>
  </si>
  <si>
    <t>120021-03550</t>
  </si>
  <si>
    <t>Modultragprofil Pro50 3550mm</t>
  </si>
  <si>
    <t>120021-04400</t>
  </si>
  <si>
    <t>Modultragprofil Pro50 4400mm</t>
  </si>
  <si>
    <t>120021-04750</t>
  </si>
  <si>
    <t>Modultragprofil Pro50 4750mm</t>
  </si>
  <si>
    <t>120021-05500</t>
  </si>
  <si>
    <t>Modultragprofil Pro50 5500mm</t>
  </si>
  <si>
    <t>120021-05900</t>
  </si>
  <si>
    <t>Modultragprofil Pro50 5900mm</t>
  </si>
  <si>
    <t>120021-94750</t>
  </si>
  <si>
    <t>Modultragprofil Pro50 4750mm sw. elox.</t>
  </si>
  <si>
    <t>120022-05900</t>
  </si>
  <si>
    <t>Modultragprofil Pro70 5900mm</t>
  </si>
  <si>
    <t>120023-00450</t>
  </si>
  <si>
    <t>Modultragprofil Pro100 450 mm</t>
  </si>
  <si>
    <t>120023-05900</t>
  </si>
  <si>
    <t>Modultragprofil Pro100 5900mm</t>
  </si>
  <si>
    <t>120034-00450</t>
  </si>
  <si>
    <t>FixZ Pro 450mm</t>
  </si>
  <si>
    <t>120034-03550</t>
  </si>
  <si>
    <t>FixZ Pro 3550mm</t>
  </si>
  <si>
    <t>120034-05900</t>
  </si>
  <si>
    <t>FixZ Pro 5900mm</t>
  </si>
  <si>
    <t>120039-04400</t>
  </si>
  <si>
    <t>Module bearing rail Solo Pro 4400 mm</t>
  </si>
  <si>
    <t>120039-04750</t>
  </si>
  <si>
    <t>Module bearing rail Solo Pro 4750 mm</t>
  </si>
  <si>
    <t>120039-05900</t>
  </si>
  <si>
    <t>Module bearing rail Solo Pro 5900 mm</t>
  </si>
  <si>
    <t>120039-06200</t>
  </si>
  <si>
    <t>Module bearing rail Solo Pro 6200 mm</t>
  </si>
  <si>
    <t>121001-04400</t>
  </si>
  <si>
    <t>FixZ-7 Systemprofil oben 4400mm</t>
  </si>
  <si>
    <t>Ballastoptimized flat roof systems</t>
  </si>
  <si>
    <t>121001-05500</t>
  </si>
  <si>
    <t>FixZ-7 Systemprofil oben 5500mm</t>
  </si>
  <si>
    <t>121001-202</t>
  </si>
  <si>
    <t>FixZ-7 Systemprofil oben 450mm</t>
  </si>
  <si>
    <t>121008-04400</t>
  </si>
  <si>
    <t>FixZ-15 Systemprofil18 oben 4400mm</t>
  </si>
  <si>
    <t>121008-05500</t>
  </si>
  <si>
    <t>FixZ-15 Systemprofil18 oben 5500mm</t>
  </si>
  <si>
    <t>121008-202</t>
  </si>
  <si>
    <t>FixZ-15 Systemprofil18 oben 450mm</t>
  </si>
  <si>
    <t>121009-04400</t>
  </si>
  <si>
    <t>FixZ-15 Systemprofil18 unten 4400mm</t>
  </si>
  <si>
    <t>121009-05500</t>
  </si>
  <si>
    <t>FixZ-15 Systemprofil18 unten 5500mm</t>
  </si>
  <si>
    <t>121009-202</t>
  </si>
  <si>
    <t>FixZ-15 Systemprofil18 unten 450mm</t>
  </si>
  <si>
    <t>121010-04400</t>
  </si>
  <si>
    <t>FixZ-7 Systemprofil18 unten 4400mm</t>
  </si>
  <si>
    <t>121010-05500</t>
  </si>
  <si>
    <t>FixZ-7 Systemprofil18 unten 5500mm</t>
  </si>
  <si>
    <t>121010-202</t>
  </si>
  <si>
    <t>FixZ-7 Systemprofil18 unten 450mm</t>
  </si>
  <si>
    <t>128039-006</t>
  </si>
  <si>
    <t>Grundprofil für Flat Grid 6000mm</t>
  </si>
  <si>
    <t>128039-203</t>
  </si>
  <si>
    <t>Grundprofil für Flat Grid 2150mm</t>
  </si>
  <si>
    <t>128039-214</t>
  </si>
  <si>
    <t>Grundprofil für Flat Grid 4200mm</t>
  </si>
  <si>
    <t>128039-215</t>
  </si>
  <si>
    <t>Grundprofil für Flat Grid 6300mm</t>
  </si>
  <si>
    <t>129001-003</t>
  </si>
  <si>
    <t>Verbinder E Eco vormontiert</t>
  </si>
  <si>
    <t>129001-007</t>
  </si>
  <si>
    <t>Solo05 Plus Innenverbinder</t>
  </si>
  <si>
    <t>129001-008</t>
  </si>
  <si>
    <t>Eco Light Innenverbinder</t>
  </si>
  <si>
    <t>129001-014</t>
  </si>
  <si>
    <t>Eco 05 Innenverbinder 250mm</t>
  </si>
  <si>
    <t>129001-019</t>
  </si>
  <si>
    <t>Innenverbinder SoloXL</t>
  </si>
  <si>
    <t>129002-002</t>
  </si>
  <si>
    <t>Verbinder E Solo05 ProfiPlus vormontiert</t>
  </si>
  <si>
    <t>129010-001</t>
  </si>
  <si>
    <t>KlickIn Einklickbaustein fuer Mutter M10</t>
  </si>
  <si>
    <t>129010-008</t>
  </si>
  <si>
    <t>KlickIn Einklickbaustein fuer Mutter M8</t>
  </si>
  <si>
    <t>129011-000</t>
  </si>
  <si>
    <t>Kunststoff-Endkappe Solo</t>
  </si>
  <si>
    <t>129011-900</t>
  </si>
  <si>
    <t>Kunststoff-Endkappe Solo schwarz</t>
  </si>
  <si>
    <t>129019-011</t>
  </si>
  <si>
    <t>Zusatzverbinder für FixZ-15 oben</t>
  </si>
  <si>
    <t>129060-000</t>
  </si>
  <si>
    <t>Verbinder Einschub Solo</t>
  </si>
  <si>
    <t>129061-001</t>
  </si>
  <si>
    <t>Firstverbinder Set</t>
  </si>
  <si>
    <t>129062-001</t>
  </si>
  <si>
    <t>Zugverbinder Set M8</t>
  </si>
  <si>
    <t>out</t>
  </si>
  <si>
    <t>129062-021</t>
  </si>
  <si>
    <t>Zugverbinder</t>
  </si>
  <si>
    <t>129063-000</t>
  </si>
  <si>
    <t>Rapid Kreuzverbinder</t>
  </si>
  <si>
    <t>129063-002</t>
  </si>
  <si>
    <t>RapidCon90</t>
  </si>
  <si>
    <t>129063-010</t>
  </si>
  <si>
    <t>Kreuzverbinder Rapid Pro</t>
  </si>
  <si>
    <t>129063-020</t>
  </si>
  <si>
    <t>Rapid Kreuzverbinder 90 Pro</t>
  </si>
  <si>
    <t>129063-900</t>
  </si>
  <si>
    <t>Rapid Kreuzverbinder sw. elox.</t>
  </si>
  <si>
    <t>129065-001</t>
  </si>
  <si>
    <t>Proklip-Multi 10S</t>
  </si>
  <si>
    <t>129065-008</t>
  </si>
  <si>
    <t>Proklip-Multi8</t>
  </si>
  <si>
    <t>129065-018</t>
  </si>
  <si>
    <t>Proklip-Multi PS</t>
  </si>
  <si>
    <t>129078-001</t>
  </si>
  <si>
    <t>Innenverbinder für FlatGrid</t>
  </si>
  <si>
    <t>129200-000</t>
  </si>
  <si>
    <t>Innenverbinder Pro</t>
  </si>
  <si>
    <t>129200-001</t>
  </si>
  <si>
    <t>Verbinder Bodenprofil Pro</t>
  </si>
  <si>
    <t>129200-002</t>
  </si>
  <si>
    <t xml:space="preserve">Verbinder Ballastschiene Pro </t>
  </si>
  <si>
    <t>129200-010</t>
  </si>
  <si>
    <t>Kunststoff-Endkappe Pro</t>
  </si>
  <si>
    <t>129200-910</t>
  </si>
  <si>
    <t>Kunststoff-Endkappe Pro schwarz</t>
  </si>
  <si>
    <t>130004-200</t>
  </si>
  <si>
    <t>ClampFit</t>
  </si>
  <si>
    <t>130004-300</t>
  </si>
  <si>
    <t>ClampFit Pro</t>
  </si>
  <si>
    <t>131020-000</t>
  </si>
  <si>
    <t>Endklemme RapidPro 30-47mm</t>
  </si>
  <si>
    <t>Modulklemmen</t>
  </si>
  <si>
    <t>131020-001</t>
  </si>
  <si>
    <t>Mittelklemme RapidPro 30-47mm</t>
  </si>
  <si>
    <t>131020-900</t>
  </si>
  <si>
    <t>Endklemme RapidPro 30-47mm sw elox</t>
  </si>
  <si>
    <t>131020-901</t>
  </si>
  <si>
    <t>Mittelklemme RapidPro 30-47mm sw elox</t>
  </si>
  <si>
    <t>131021-000</t>
  </si>
  <si>
    <t>Endklemme Pro</t>
  </si>
  <si>
    <t>Module clamps</t>
  </si>
  <si>
    <t>131021-001</t>
  </si>
  <si>
    <t>Mittelklemme Pro</t>
  </si>
  <si>
    <t>131021-900</t>
  </si>
  <si>
    <t>Endklemme Pro schwarz</t>
  </si>
  <si>
    <t>131021-901</t>
  </si>
  <si>
    <t>Mittelklemme Pro schwarz</t>
  </si>
  <si>
    <t>131101-001</t>
  </si>
  <si>
    <t>Endklemme Rapid16 30 - 40</t>
  </si>
  <si>
    <t>131101-002</t>
  </si>
  <si>
    <t>Endklemme Rapid16 40 - 50</t>
  </si>
  <si>
    <t>131101-003</t>
  </si>
  <si>
    <t>Endklemme Rapid16 H 30 - 40</t>
  </si>
  <si>
    <t>131101-101</t>
  </si>
  <si>
    <t>Endklemme Rapid16 30 - 40 L</t>
  </si>
  <si>
    <t>131101-901</t>
  </si>
  <si>
    <t>Endklemme Rapid16 30 - 40 sw. elox.</t>
  </si>
  <si>
    <t>131101-902</t>
  </si>
  <si>
    <t>Endklemme Rapid16 40 - 50 sw. elox.</t>
  </si>
  <si>
    <t>131101-903</t>
  </si>
  <si>
    <t>Endklemme Rapid16 H 30 - 40 sw. elox.</t>
  </si>
  <si>
    <t>131121-001</t>
  </si>
  <si>
    <t>Mittelklemme Rapid16 30 - 40</t>
  </si>
  <si>
    <t>131121-002</t>
  </si>
  <si>
    <t>Mittelklemme Rapid16 40 - 50</t>
  </si>
  <si>
    <t>131121-111</t>
  </si>
  <si>
    <t>Mittelklemme Rapid16 30 - 40 L</t>
  </si>
  <si>
    <t>131121-901</t>
  </si>
  <si>
    <t>Mittelklemme Rapid16 30-40 sw. elox.</t>
  </si>
  <si>
    <t>131121-902</t>
  </si>
  <si>
    <t>Mittelklemme Rapid16 40-50 sw. elox.</t>
  </si>
  <si>
    <t>132101-308</t>
  </si>
  <si>
    <t>Endklemme Profi schmal 3-8mm Set</t>
  </si>
  <si>
    <t>132101-328</t>
  </si>
  <si>
    <t>Endklemme Pro schmal 3-12mm</t>
  </si>
  <si>
    <t>132102-308</t>
  </si>
  <si>
    <t>Endklemme Profi breit 3-8mm Set</t>
  </si>
  <si>
    <t>132102-328</t>
  </si>
  <si>
    <t>Endklemme Pro breit 3-12mm</t>
  </si>
  <si>
    <t>132201-308</t>
  </si>
  <si>
    <t>Mittelklemme Profi schmal 3-8mm Set</t>
  </si>
  <si>
    <t>132201-328</t>
  </si>
  <si>
    <t>Mittelklemme Pro schmal 3-12mm</t>
  </si>
  <si>
    <t>132202-308</t>
  </si>
  <si>
    <t>Mittelklemme Profi breit 3-8mm Set</t>
  </si>
  <si>
    <t>132202-328</t>
  </si>
  <si>
    <t>Mittelklemme Pro breit 3-12mm</t>
  </si>
  <si>
    <t>133164-168</t>
  </si>
  <si>
    <t>Endklemme Eco6-S4 6,8mm Set</t>
  </si>
  <si>
    <t>133164-268</t>
  </si>
  <si>
    <t>Endklemme Eco6-S4 6,8mm Pro</t>
  </si>
  <si>
    <t>133264-168</t>
  </si>
  <si>
    <t>Mittelklemme Eco6-S4 6,8mm Set</t>
  </si>
  <si>
    <t>133264-268</t>
  </si>
  <si>
    <t>Mittelklemme Eco6-S4 6,8mm Pro</t>
  </si>
  <si>
    <t>135003-000</t>
  </si>
  <si>
    <t>Blitzschutzklemme für 8 mm</t>
  </si>
  <si>
    <t>135003-002</t>
  </si>
  <si>
    <t>Erdungs- und Blitzschutzklemme VA M8</t>
  </si>
  <si>
    <t>135003-022</t>
  </si>
  <si>
    <t>Erdungsklemme Pro VA 8-10mm</t>
  </si>
  <si>
    <t>135004-000</t>
  </si>
  <si>
    <t>Erdungsblech</t>
  </si>
  <si>
    <t>135004-020</t>
  </si>
  <si>
    <t>Grounding shim Pro</t>
  </si>
  <si>
    <t>139004-000</t>
  </si>
  <si>
    <t>Unterlegblech Mittelklemme Eco</t>
  </si>
  <si>
    <t>139008-006</t>
  </si>
  <si>
    <t>Sicherheitshaken Laminat universal 3-8mm</t>
  </si>
  <si>
    <t>149023-001</t>
  </si>
  <si>
    <t>Befestigungsbinder NT760/99 T50ROSEC4A</t>
  </si>
  <si>
    <t>149023-002</t>
  </si>
  <si>
    <t>Befestigungsbinder NT405/97 T50ROSEC5B-W</t>
  </si>
  <si>
    <t>150002-130</t>
  </si>
  <si>
    <t>Flachdachstütze Light 1,3m Trägerset</t>
  </si>
  <si>
    <t>Supports</t>
  </si>
  <si>
    <t>150002-150</t>
  </si>
  <si>
    <t>Flachdachstütze Light 1,5m Trägerset</t>
  </si>
  <si>
    <t>152001-001</t>
  </si>
  <si>
    <t>Gruendachstuetze fuer Module bis 1,6m</t>
  </si>
  <si>
    <t>155002-320</t>
  </si>
  <si>
    <t>Flachdachstütze Light 3,2m Trägerset</t>
  </si>
  <si>
    <t>156002-160</t>
  </si>
  <si>
    <t>Fassadenstütze Light 1,3m Trägerset</t>
  </si>
  <si>
    <t>159000-027</t>
  </si>
  <si>
    <t>Betonblock-Beschwerungsset18, Alu</t>
  </si>
  <si>
    <t>159005-001</t>
  </si>
  <si>
    <t>Strebe mit Endkappe 338mm</t>
  </si>
  <si>
    <t>159005-002</t>
  </si>
  <si>
    <t>Strebe mit Endkappe 428mm</t>
  </si>
  <si>
    <t>159005-003</t>
  </si>
  <si>
    <t>Strebe mit Endkappe 520mm</t>
  </si>
  <si>
    <t>159005-004</t>
  </si>
  <si>
    <t>Strebe mit Endkappe 613mm</t>
  </si>
  <si>
    <t>159005-005</t>
  </si>
  <si>
    <t>Strebe mit Endkappe 700mm</t>
  </si>
  <si>
    <t>159005-006</t>
  </si>
  <si>
    <t>Strebe mit Endkappe 781mm</t>
  </si>
  <si>
    <t>159005-007</t>
  </si>
  <si>
    <t>Strebe mit Endkappe 1359mm</t>
  </si>
  <si>
    <t>160002-001</t>
  </si>
  <si>
    <t>SolRack Alu (1 Platte)</t>
  </si>
  <si>
    <t>163000-400</t>
  </si>
  <si>
    <t>FixGrid Pro Kit east/west</t>
  </si>
  <si>
    <t>163900-001</t>
  </si>
  <si>
    <t>FixZ-15 Systemprofil18 oben 96mm m. Verb.</t>
  </si>
  <si>
    <t>163900-002</t>
  </si>
  <si>
    <t>FixZ-15 Systemprofil18 unten 96mm m. Verb.</t>
  </si>
  <si>
    <t>163900-003</t>
  </si>
  <si>
    <t>FixZ-15 Systemprofil18 mitte 96mm m. Verb.</t>
  </si>
  <si>
    <t>163900-011</t>
  </si>
  <si>
    <t>FixZ-7 Systemprofil18 oben 96mm m. Verb.</t>
  </si>
  <si>
    <t>163900-012</t>
  </si>
  <si>
    <t>FixZ-7 Systemprofil18 unten 96mm m. Verb.</t>
  </si>
  <si>
    <t>163900-021</t>
  </si>
  <si>
    <t>FixZ-10 Systemprofil18 oben 96mm m. Verb.</t>
  </si>
  <si>
    <t>163900-022</t>
  </si>
  <si>
    <t>FixZ-10 Systemprofil18 unten 96mm m. Verb.</t>
  </si>
  <si>
    <t>163900-023</t>
  </si>
  <si>
    <t>FixZ-10 Systemprofil 18 mitte 96mm m. Verb.</t>
  </si>
  <si>
    <t>164160-180</t>
  </si>
  <si>
    <t>Windsafe Vario Alu 160x1830mm</t>
  </si>
  <si>
    <t>164250-180</t>
  </si>
  <si>
    <t>Windsafe Vario Alu 250x1830mm</t>
  </si>
  <si>
    <t>165001-00550</t>
  </si>
  <si>
    <t>Bodenschiene Pro 550</t>
  </si>
  <si>
    <t>165001-01500</t>
  </si>
  <si>
    <t>Bodenprofil Pro 1500mm</t>
  </si>
  <si>
    <t>165001-02500</t>
  </si>
  <si>
    <t>Bodenprofil Pro 2500mm</t>
  </si>
  <si>
    <t>165001-03500</t>
  </si>
  <si>
    <t>Bodenprofil Pro 3500mm</t>
  </si>
  <si>
    <t>165001-04500</t>
  </si>
  <si>
    <t>Bodenprofil Pro 4500mm</t>
  </si>
  <si>
    <t>165001-06000</t>
  </si>
  <si>
    <t>Bodenprofil Pro 6000mm</t>
  </si>
  <si>
    <t>165002-01600</t>
  </si>
  <si>
    <t>Ballast+Verbundschiene Pro 1600mm</t>
  </si>
  <si>
    <t>165002-02000</t>
  </si>
  <si>
    <t>Ballast+Verbundschiene Pro 2000mm</t>
  </si>
  <si>
    <t>165002-02350</t>
  </si>
  <si>
    <t>Ballast+Verbundschiene Pro 2350mm</t>
  </si>
  <si>
    <t>165002-02700</t>
  </si>
  <si>
    <t>Ballast+Verbundschiene Pro 2700mm</t>
  </si>
  <si>
    <t>165002-06000</t>
  </si>
  <si>
    <t>Ballast+Verbundschiene Pro 6000mm</t>
  </si>
  <si>
    <t>165005-001</t>
  </si>
  <si>
    <t>Eindreh-Modulauflager Pro</t>
  </si>
  <si>
    <t>165005-002</t>
  </si>
  <si>
    <t>Eindreh-Erhöhungselement Pro</t>
  </si>
  <si>
    <t>120022-000</t>
  </si>
  <si>
    <t>Eindreh-Profil Pro 70</t>
  </si>
  <si>
    <t>165005-100</t>
  </si>
  <si>
    <t xml:space="preserve">Eindreh-Mittelstütze Pro </t>
  </si>
  <si>
    <t>165005-003</t>
  </si>
  <si>
    <t>Erhöhungselement Pro</t>
  </si>
  <si>
    <t>165005-004</t>
  </si>
  <si>
    <t>Modulauflager Pro</t>
  </si>
  <si>
    <t>169004-003</t>
  </si>
  <si>
    <t>Bautenschutzmatte 300x110x20mm SK Zuschnitt</t>
  </si>
  <si>
    <t>169004-008</t>
  </si>
  <si>
    <t>Bautenschutzm.300x110x20FH AK SK Zusc</t>
  </si>
  <si>
    <t>169004-013</t>
  </si>
  <si>
    <t>Bautenschutzmatte 230x110x8mm</t>
  </si>
  <si>
    <t>169008-006</t>
  </si>
  <si>
    <t>Eindrehwerkzeug FixGrid Pro</t>
  </si>
  <si>
    <t>169017-000</t>
  </si>
  <si>
    <t>Flat Grid Beschwerungswanne zu Grundfprofil</t>
  </si>
  <si>
    <t>169017-170</t>
  </si>
  <si>
    <t>FixZ-10 Windsafe 18 bis 1700mm Modul</t>
  </si>
  <si>
    <t>169017-210</t>
  </si>
  <si>
    <t>FixZ-10 Windsafe 18 bis 2067mm Modul</t>
  </si>
  <si>
    <t>169017-240</t>
  </si>
  <si>
    <t>FixZ-10 Windsafe 18 bis 2400mm Modul</t>
  </si>
  <si>
    <t>169018-170</t>
  </si>
  <si>
    <t>FixZ-7 Windsafe 18 bis 1700mm Modul</t>
  </si>
  <si>
    <t>169018-210</t>
  </si>
  <si>
    <t>FixZ-7 Windsafe 18 bis 2067mm Modul</t>
  </si>
  <si>
    <t>169019-170</t>
  </si>
  <si>
    <t>FixZ-15 Windsafe 18 bis 1700mm Modul</t>
  </si>
  <si>
    <t>169019-210</t>
  </si>
  <si>
    <t>FixZ-15 Windsafe 18 bis 2067mm Modul</t>
  </si>
  <si>
    <t>169019-240</t>
  </si>
  <si>
    <t>FixZ-15 Windsafe 18 bis 2400mm Modul</t>
  </si>
  <si>
    <t>169020-000</t>
  </si>
  <si>
    <t>FixGrid Abschlussblech Ballastschacht</t>
  </si>
  <si>
    <t>169020-001</t>
  </si>
  <si>
    <t>Abschlussblech Ballastwanne Pro</t>
  </si>
  <si>
    <t>169020-100</t>
  </si>
  <si>
    <t>Ballastwanne Pro</t>
  </si>
  <si>
    <t>169020-170</t>
  </si>
  <si>
    <t>FixGrid Ballastschacht 18 bis 1700mm Modul</t>
  </si>
  <si>
    <t>169020-210</t>
  </si>
  <si>
    <t>FixGrid Ballastschacht18 bis 2067mm Modul</t>
  </si>
  <si>
    <t>169020-240</t>
  </si>
  <si>
    <t>FixGrid Ballastschacht18 bis 2400 mm Modul</t>
  </si>
  <si>
    <t>169117-170</t>
  </si>
  <si>
    <t>FixZ-10-S Windsafe bis 1700mm Modul</t>
  </si>
  <si>
    <t>169117-210</t>
  </si>
  <si>
    <t>FixZ-10-S Windsafe bis 2067mm Modul</t>
  </si>
  <si>
    <t>169117-240</t>
  </si>
  <si>
    <t>FixZ-10-S Windsafe bis 2400mm Modul</t>
  </si>
  <si>
    <t>169118-170</t>
  </si>
  <si>
    <t>FixZ-7-S Windsafe bis 1700mm Modul</t>
  </si>
  <si>
    <t>169118-210</t>
  </si>
  <si>
    <t>FixZ-7-S Windsafe bis 2067mm Modul</t>
  </si>
  <si>
    <t>169118-240</t>
  </si>
  <si>
    <t>FixZ-7-S Windsafe bis 2400mm Modul</t>
  </si>
  <si>
    <t>169119-170</t>
  </si>
  <si>
    <t>FixZ-15-S Windsafe bis 1700mm Modul</t>
  </si>
  <si>
    <t>169119-210</t>
  </si>
  <si>
    <t>FixZ-15-S Windsafe bis 2067mm Modul</t>
  </si>
  <si>
    <t>169119-240</t>
  </si>
  <si>
    <t>FixZ-15-S Windsafe bis 2400mm Modul</t>
  </si>
  <si>
    <t>169200-000</t>
  </si>
  <si>
    <t>Klemmkeil Ballastwanne Pro</t>
  </si>
  <si>
    <t>169205-135</t>
  </si>
  <si>
    <t>Windsafe 5 Pro bis 1350mm Modul</t>
  </si>
  <si>
    <t>169205-180</t>
  </si>
  <si>
    <t>Windsafe 5 Pro bis 1800mm Modul</t>
  </si>
  <si>
    <t>169205-215</t>
  </si>
  <si>
    <t>Windsafe 5 Pro bis 2150mm Modul</t>
  </si>
  <si>
    <t>169205-250</t>
  </si>
  <si>
    <t>Windsafe 5 Pro bis 2500mm Modul</t>
  </si>
  <si>
    <t>169210-135</t>
  </si>
  <si>
    <t>Windsafe 10 Pro bis 1350mm Modul</t>
  </si>
  <si>
    <t>169210-180</t>
  </si>
  <si>
    <t>Windsafe 10 Pro bis 1800mm Modul</t>
  </si>
  <si>
    <t>169210-215</t>
  </si>
  <si>
    <t>Windsafe 10 Pro bis 2150mm Modul</t>
  </si>
  <si>
    <t>169210-250</t>
  </si>
  <si>
    <t>Windsafe 10 Pro bis 2500mm Modul</t>
  </si>
  <si>
    <t>169215-135</t>
  </si>
  <si>
    <t>Windsafe 15 Pro bis 1350mm Modul</t>
  </si>
  <si>
    <t>169215-180</t>
  </si>
  <si>
    <t>Windsafe 15 Pro bis 1800mm Modul</t>
  </si>
  <si>
    <t>169215-215</t>
  </si>
  <si>
    <t>Windsafe 15 Pro bis 2150mm Modul</t>
  </si>
  <si>
    <t>169215-250</t>
  </si>
  <si>
    <t>Windsafe 15 Pro bis 2500mm Modul</t>
  </si>
  <si>
    <t>195000-397</t>
  </si>
  <si>
    <t>Musterkoffer Dach- und Standardsysteme</t>
  </si>
  <si>
    <t>925120-002</t>
  </si>
  <si>
    <t>Distanzhülse Kunststoff 1 Meter</t>
  </si>
  <si>
    <t>942000-902</t>
  </si>
  <si>
    <t>Hammerkopfmutter ProLine</t>
  </si>
  <si>
    <t>942208-080</t>
  </si>
  <si>
    <t>Schraube 8x80 verzinkt Tellerkopf TX Holz</t>
  </si>
  <si>
    <t>942208-100</t>
  </si>
  <si>
    <t>Schraube 8x100 verzinkt Tellerkopf TX Holz</t>
  </si>
  <si>
    <t>942208-120</t>
  </si>
  <si>
    <t>Schraube 8x120 verzinkt Tellerkopf TX Holz</t>
  </si>
  <si>
    <t>943000-015</t>
  </si>
  <si>
    <t>NUT FL LS EN1661 M8 A4-70</t>
  </si>
  <si>
    <t>943000-024</t>
  </si>
  <si>
    <t>BOLT SH ISO4762 M8X55 A2-70 DL</t>
  </si>
  <si>
    <t>943000-025</t>
  </si>
  <si>
    <t>BOLT SH LS ISO4762 M8X20 A2-70 DL</t>
  </si>
  <si>
    <t>943000-029</t>
  </si>
  <si>
    <t>BOLT HX ISO4017 M10X25 A2-70 DL</t>
  </si>
  <si>
    <t>943000-032</t>
  </si>
  <si>
    <t>BOLT HX ISO4017 M10X35 A2-70 DL</t>
  </si>
  <si>
    <t>943000-037</t>
  </si>
  <si>
    <t>BOLT HX ISO4017 M10X45 A2-70 DL</t>
  </si>
  <si>
    <t>943000-043</t>
  </si>
  <si>
    <t>WASHER  ISO7093-1 8 200HV A2-70</t>
  </si>
  <si>
    <t>943000-056</t>
  </si>
  <si>
    <t>WASHER  ISO7093-1 10 200HV A2-70</t>
  </si>
  <si>
    <t>943000-063</t>
  </si>
  <si>
    <t>BOLT TX LS ISO14580 M8X40 A2-70 DL</t>
  </si>
  <si>
    <t>943000-360</t>
  </si>
  <si>
    <t>Bohrschraube 6,0x25 selbstfurchend Dichtung A2</t>
  </si>
  <si>
    <t>943000-700</t>
  </si>
  <si>
    <t>Dünnblechschraube 5,5x25 A2 m. Dichtsch.</t>
  </si>
  <si>
    <t>943001-232</t>
  </si>
  <si>
    <t>Dünnblechschr. 6,0x22 A2 m. Dichtsch. oZ</t>
  </si>
  <si>
    <t>943001-238</t>
  </si>
  <si>
    <t>BOLT BH LS TX DIN34805-2 M8X16 A2-70 DL</t>
  </si>
  <si>
    <t>943001-240</t>
  </si>
  <si>
    <t>NUT HX SL ISO7040 M8 A4-70</t>
  </si>
  <si>
    <t>943001-242</t>
  </si>
  <si>
    <t>BOLT TX LS ISO14580 M8X16 A2-70 DL</t>
  </si>
  <si>
    <t>943208-080</t>
  </si>
  <si>
    <t>Schraube 8x80 TX VA Tellerkopf Holz</t>
  </si>
  <si>
    <t>943208-100</t>
  </si>
  <si>
    <t>Schraube 8x100 TX VA Tellerkopf Holz</t>
  </si>
  <si>
    <t>943208-120</t>
  </si>
  <si>
    <t>Schraube 8x120 TX VA Tellerkopf Holz</t>
  </si>
  <si>
    <t>943218-080</t>
  </si>
  <si>
    <t>SCREW WAFER-HEAD WOOD TX CG 8X80 A2</t>
  </si>
  <si>
    <t>943218-100</t>
  </si>
  <si>
    <t>SCREW WAFER-HEAD WOOD TX CG 8X100 A2</t>
  </si>
  <si>
    <t>943218-120</t>
  </si>
  <si>
    <t>SCREW WAFER-HEAD WOOD TX CG 8X120 A2</t>
  </si>
  <si>
    <t>943410-025</t>
  </si>
  <si>
    <t>Schraube M10x25 Vierkant A2 GMB</t>
  </si>
  <si>
    <t>943610-025</t>
  </si>
  <si>
    <t>Schraube M10x25 6-kant DIN933 A2 GMB</t>
  </si>
  <si>
    <t>943755-925</t>
  </si>
  <si>
    <t>Schraube 5,5x25 selbstfurchend JT3-6 A2</t>
  </si>
  <si>
    <t>943763-064</t>
  </si>
  <si>
    <t>Schraube 6,3x64 ab 1,5mm selbstfurchend A2</t>
  </si>
  <si>
    <t>943763-115</t>
  </si>
  <si>
    <t>Schraube 6,3x115 ab 1,5mm selbstfurchend A2</t>
  </si>
  <si>
    <t>943763-150</t>
  </si>
  <si>
    <t>Schraube 6,3x150 ab 1,5mm selbstfurchend A2</t>
  </si>
  <si>
    <t>943763-200</t>
  </si>
  <si>
    <t>Schraube 6,3x200 ab 1,5mm selbstfurchend A2</t>
  </si>
  <si>
    <t>943772-019</t>
  </si>
  <si>
    <t>Reparatur-Schraube 7,2x19 selbstfurchend A2</t>
  </si>
  <si>
    <t>943912-008</t>
  </si>
  <si>
    <t>Flanschmutter M8 Sperrverzahnung DIN6923 A4</t>
  </si>
  <si>
    <t>943000-022</t>
  </si>
  <si>
    <t>Flanschmutter M10 Sperrverzahnung DIN EN 1661 A4</t>
  </si>
  <si>
    <t>943914-008</t>
  </si>
  <si>
    <t>Mutter M8 4Kant DIN557 A4</t>
  </si>
  <si>
    <t>943914-010</t>
  </si>
  <si>
    <t>Mutter M10 4Kant DIN557 A4</t>
  </si>
  <si>
    <t>973000-041</t>
  </si>
  <si>
    <t>EPDM Gummi selbstklebend 48mm, Rolle 50m</t>
  </si>
  <si>
    <t>973000-075</t>
  </si>
  <si>
    <t>Unterlegplatte Dachhaken 2,5/5 mm</t>
  </si>
  <si>
    <t>973000-683</t>
  </si>
  <si>
    <t>Dachhakendichtband grau TP600 10m</t>
  </si>
  <si>
    <t>Ganze VPE´s</t>
  </si>
  <si>
    <t>Einzelstk.</t>
  </si>
  <si>
    <t>Summe</t>
  </si>
  <si>
    <t>© Schletter Solar GmbH  ·  Alustraße 1  ·  83527 Kirchdorf  ·  Tel: +49 8072 9191 -0  ·  Fax: +49 8072 9191 -9100 · info@schletter-group.com</t>
  </si>
  <si>
    <t>Subject to change</t>
  </si>
  <si>
    <t>Please note that the shown discounted prices are rounded to 2 decimal places.</t>
  </si>
  <si>
    <t>To avoid rounding differences, please use the 0% list prices in case of doubt.</t>
  </si>
  <si>
    <t>Kurztext</t>
  </si>
  <si>
    <t>Langtext</t>
  </si>
  <si>
    <t>Index</t>
  </si>
  <si>
    <t>DE</t>
  </si>
  <si>
    <t>EN</t>
  </si>
  <si>
    <t>FR</t>
  </si>
  <si>
    <t>NL</t>
  </si>
  <si>
    <t>SE</t>
  </si>
  <si>
    <t>PL</t>
  </si>
  <si>
    <t>HU</t>
  </si>
  <si>
    <t xml:space="preserve">IT </t>
  </si>
  <si>
    <t>Universal Roof hook</t>
  </si>
  <si>
    <t>Crochet de toit Universal</t>
  </si>
  <si>
    <t>Dakhaak Universeel</t>
  </si>
  <si>
    <t>Takkrok Universal</t>
  </si>
  <si>
    <t>Hak dachowy Universal</t>
  </si>
  <si>
    <t>Univerzális tetőhorgok</t>
  </si>
  <si>
    <t>Gancio per tetto Universale</t>
  </si>
  <si>
    <t>VA-Qualität, Steganordnung variabel, vorne und hinten verstellbar, Mittelsteg in drei Positionen einsetzbar, vormontiert</t>
  </si>
  <si>
    <t>VA quality, bar arrangement variable, adjustable front and rear, middle bar can be used in three positions, pre-assembled</t>
  </si>
  <si>
    <t>Qualité VA, disposition des barres variable, réglable à l'avant et à l'arrière, la barre centrale peut être utilisée dans trois positions, prémontée</t>
  </si>
  <si>
    <t>RVS-kwaliteit, variabele beugel, verstelbaar voor en achter, centrale stang kan in drie standen worden gebruikt, voorgemonteerd</t>
  </si>
  <si>
    <t>VA-kvalitet, variabel stånguppsättning, justerbar fram och bak, mittstången kan användas i tre lägen, förmonterad.</t>
  </si>
  <si>
    <t>Jakość VA, zmienne rozmieszczenie prętów, regulacja z przodu i z tyłu, pręt środkowy może być używany w trzech pozycjach, wstępnie zmontowany</t>
  </si>
  <si>
    <t>VA minőség, a rudak elrendezése változtatható, elöl és hátul állítható, a középső rúd három pozícióban használható, előre összeszerelve.</t>
  </si>
  <si>
    <t>Qualità VA, disposizione delle barre variabile, regolabile anteriormente e posteriormente, barra centrale utilizzabile in tre posizioni, preassemblata</t>
  </si>
  <si>
    <t>Roof hook Eco S 135</t>
  </si>
  <si>
    <t>Crochet de toit Eco S 135</t>
  </si>
  <si>
    <t>Dakhaak Eco S 135</t>
  </si>
  <si>
    <t>Takkrok Eco S 135</t>
  </si>
  <si>
    <t>Hak dachowy Eco S 135</t>
  </si>
  <si>
    <t>Eco S 135 tetőhorgok</t>
  </si>
  <si>
    <t>Gancio per tetto Eco S 135</t>
  </si>
  <si>
    <t>VA-Qualität, Geschweißt, Steganordnung symmetrisch</t>
  </si>
  <si>
    <t>VA quality, welded, symmetric bar arangement.</t>
  </si>
  <si>
    <t>Qualité VA, soudée, disposition symétrique des barres.</t>
  </si>
  <si>
    <t>RVS-kwaliteit, gelaste, symmetrische beugelopstelling</t>
  </si>
  <si>
    <t>VA-kvalitet, svetsad, symmetrisk stånguppställning</t>
  </si>
  <si>
    <t>VA jakość, spawane, symetryczny układ prętów.</t>
  </si>
  <si>
    <t>VA minőségű, hegesztett, szimmetrikus rúdelrendezés.</t>
  </si>
  <si>
    <t>Qualità VA, saldato, disposizione simmetrica delle barre</t>
  </si>
  <si>
    <t>100007-000</t>
  </si>
  <si>
    <t>Dachhaken Eco S 165</t>
  </si>
  <si>
    <t>Roof hook Eco S 165</t>
  </si>
  <si>
    <t>Crochet de toit Eco S 165</t>
  </si>
  <si>
    <t>Dakhaak Eco S 165</t>
  </si>
  <si>
    <t>Takkrok Eco S 165</t>
  </si>
  <si>
    <t>Hak dachowy Eco S 165</t>
  </si>
  <si>
    <t>Eco S 165 tetőhorgok</t>
  </si>
  <si>
    <t>Gancio per tetto Eco S 165</t>
  </si>
  <si>
    <t>Dachhaken in Edelstahl-Qualität, geschweißt mit symmetrischer Steganordnung. Normalhöhe 165mm. Holzschrauben, Vierkantschrauben (M10 x 25 mm) und Flanschmuttern bitte gesondert mitbestellen!</t>
  </si>
  <si>
    <t xml:space="preserve">Roof hook in stainless steel quality, welded with a symmetrical bar arrangement. Normal height 165mm. Wood screws, square screws (M10 x 25 mm) and flange nuts please order separately! </t>
  </si>
  <si>
    <t xml:space="preserve">Crochet de toit en acier inoxydable de qualité, soudé avec une disposition symétrique des barres. Hauteur normale 165mm. Vis à bois, vis carrées (M10 x 25 mm) et écrous à bride à commander séparément ! </t>
  </si>
  <si>
    <t>Dakhaak in RVS kwaliteit, gelast met symmetrische beugelopstelling. Normale hoogte 165 mm. Houtschroeven, vierkante schroeven (M10 x 25 mm) en flensmoeren a.u.b. apart bestellen!</t>
  </si>
  <si>
    <t xml:space="preserve">Takkrok av rostfritt stål, svetsad med symmetrisk stånguppställning. Normal höjd 165 mm. Träskruvar, fyrkantsskruvar (M10 x 25 mm) och flänsmuttrar beställs separat! </t>
  </si>
  <si>
    <t xml:space="preserve">Hak dachowy wykonany z wysokiej jakości stali nierdzewnej, spawany z symetrycznym układem prętów. Wysokość normalna 165 mm. Wkręty do drewna, wkręty kwadratowe (M10 x 25 mm) i nakrętki kołnierzowe należy zamawiać osobno! </t>
  </si>
  <si>
    <t xml:space="preserve">Tetőhorog rozsdamentes acél minőségben, szimmetrikus rúdelrendezéssel hegesztve. Normál magasság 165 mm. Facsavarokat, négyszögletes csavarokat (M10 x 25 mm) és peremanyákat kérjük, külön rendelje meg! </t>
  </si>
  <si>
    <t>Gancio per tetto in acciaio inox di qualità, saldato con una disposizione simmetrica delle barre. Altezza normale 165 mm. Viti per legno, viti a testa quadra (M10 x 25 mm) e dadi flangiati M10 da ordinare separatamente!</t>
  </si>
  <si>
    <t>100020-000</t>
  </si>
  <si>
    <t>Dachhaken EcoA 45</t>
  </si>
  <si>
    <t>Roof hook EcoA 45</t>
  </si>
  <si>
    <t>Crochet de toit EcoA 45</t>
  </si>
  <si>
    <t>Dakhaak EcoA 45</t>
  </si>
  <si>
    <t>Takkrok EcoA 45</t>
  </si>
  <si>
    <t>Hak dachowy EcoA 45</t>
  </si>
  <si>
    <t>EcoA 45 tetőhorgok</t>
  </si>
  <si>
    <t>Grancio per tetto EcoA 45</t>
  </si>
  <si>
    <t>Der EcoA 45 Dachhaken aus Aluminium deckt einen Großteil der Anwendungen auf Ziegeldächern ab. Er ermöglicht eine schnelle und flexible Montage durch Einhaken, und wird mit nur einer Tellerkopfschraube mit Torx befestigt. Es wird die Anschraubplatte am Sparren montiert und der Bügel wird anschließend eingeklickt. Zugleich lässt er sich mit allen gängigen Schletter-Profilen kombinieren. Kompatibel zum klassischen Schletter Solar Montagesystem und zur Serie Schletter ProLine</t>
  </si>
  <si>
    <t>The EcoA 45 roof hook made of aluminum will cover a large part of the applications on tiled roofs. It enables quick, flexible assembly by hooking it in, and is fastened with just one washer head screw with Torx. The screw-on plate is mounted on the rafter and the bracket is then clicked into place. At the same time, it can be combined with all common Schletter profiles.</t>
  </si>
  <si>
    <t>Le crochet de toit Eco 45 en aluminium couvrira à l'avenir une grande partie des applications possibles concernant les toitures en tuiles. Il permet un assemblage rapide et flexible en l'accrochant, et se fixe avec une seule vis à tête de rondelle avec Torx. La plaque à visser est montée sur le chevron et le crochet est ensuite encliqueté en place. En même temps, il peut être combiné avec tous les profils Schletter courants.</t>
  </si>
  <si>
    <t>De EcoA 45 dakhaak van aluminium zal in de toekomst een groot deel van de toepassingen op pannendaken dekken. De EcoA maakt een snelle en flexibele montage mogelijk door simpelweg op de schroefplaat te klikken. De schroefplaat wordt met slechts één Tellerschroef met Torx op de spanten gemonteerd. Tegelijkertijd kan de EcoA dakhaak gecombineerd worden met alle gangbare Schletter profielen.</t>
  </si>
  <si>
    <t>Hak dachowy EcoA 45 wykonany z aluminium jest przeznaczony do wielu zastosowań na dachach pokrytych dachówką. Umożliwia on szybki i elastyczny montaż przez zaczepienie, a mocuje się go za pomocą jednej śruby z łbem podkładkowym Torx. Płytkę przykręcaną montuje się na krokwi, a następnie zatrzaskuje się wspornik. Jednocześnie można go łączyć ze wszystkimi popularnymi profilami Schletter.</t>
  </si>
  <si>
    <t>Az alumíniumból készült EcoA 45 tetőhorog a cseréptetőkön történő alkalmazások nagy részét lefedi. Gyors, rugalmas szerelést tesz lehetővé a beakasztással, és mindössze egy Torx alátétfejes csavarral rögzíthető. A felcsavarozható lemez a szarufára kerül, majd a tartó a helyére kattan. Ugyanakkor minden elterjedt Schletter profillal kombinálható.</t>
  </si>
  <si>
    <t>Il gancio per tetto EcoA 45 in alluminio copre gran parte delle applicazioni su tetti in tegole. Consente un montaggio rapido e flessibile agganciandolo e si fissa con una sola vite a testa cilindrica con Torx. La piastra di avvitamento viene montata sul travetto e la staffa viene poi agganciata in posizione. Allo stesso tempo, può essere combinata con tutti i profili Schletter più comuni.</t>
  </si>
  <si>
    <t>Roof hook EcoA 45 Max</t>
  </si>
  <si>
    <t>Corchet de toit EcoA 45 Max</t>
  </si>
  <si>
    <t>Dakhaak EcoA 45 Max</t>
  </si>
  <si>
    <t>Takkrok EcoA 45 Max</t>
  </si>
  <si>
    <t>Hak dachowy EcoA 45 Max</t>
  </si>
  <si>
    <t>EcoA 45 Max tetőhorgok</t>
  </si>
  <si>
    <t>Gancio per tetto EcoA 45 Max</t>
  </si>
  <si>
    <t>Der EcoA 45 Dachhaken aus Aluminium deckt einen Großteil der Anwendungen auf Ziegeldächern ab und ist für höhere Schneelasten und Windlasten geeignet. Er ermöglicht eine schnelle und flexible Montage durch Einhaken, und wird mit nur einer Tellerkopfschraube mit Torx befestigt. Es wird die Anschraubplatte am Sparren montiert und der Bügel wird anschließend eingeklickt. Zugleich lässt er sich mit allen gängigen Schletter-Profilen kombinieren. Kompatibel zum klassischen Schletter Solar Montagesystem und zur Serie Schletter ProLine</t>
  </si>
  <si>
    <t>The EcoA 45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At the same time, it can be combined with all common Schletter profiles. Compatible with the classic Schletter Solar mounting system and the Schletter ProLine series.</t>
  </si>
  <si>
    <t>Le crochet de toit en aluminium EcoA 45 couvre la plupart des applications sur les toits en tuiles et convient à des charges de neige et de vent plus élevées. Il permet un montage rapide et flexible par accrochage, et se fixe avec une seule vis à tête cylindrique avec Torx. La plaque à visser est montée sur le chevron et le support est ensuite encliqueté. En même temps, il peut être combiné avec tous les profils courants de Schletter. Compatible avec le système de montage classique Schletter Solar et la série Schletter ProLine.</t>
  </si>
  <si>
    <t>De EcoA 45 aluminium dakhaak dekt de meeste toepassingen op pannendaken en is geschikt voor hogere sneeuw- en windbelastingen. Hij kan snel en flexibel worden gemonteerd door inhaken, en wordt vastgezet met slechts één panheadschroef met Torx. De opschroefbare plaat wordt op de dakspar gemonteerd en de beugel wordt vervolgens op zijn plaats geklikt. Tegelijkertijd kan hij worden gecombineerd met alle gangbare Schletter-profielen. Compatibel met het klassieke Schletter Solar montagesysteem en de Schletter ProLine serie.</t>
  </si>
  <si>
    <t>Takhaken EcoA 45 i aluminium täcker de flesta tillämpningar på tegeltak och är lämplig för högre snö- och vindlaster. Den möjliggör snabb och flexibel montering genom krokning och fästs med endast en skruv med Torx. Skruvplattan monteras på sparren och fästet klickas sedan på plats. Samtidigt kan den kombineras med alla vanliga Schletter-profiler. Kompatibel med det klassiska Schletter Solar-monteringssystemet och Schletter ProLine-serien.</t>
  </si>
  <si>
    <t>Aluminiowy hak dachowy EcoA 45 jest przeznaczony do większości zastosowań na dachach pokrytych dachówką i nadaje się do większych obciążeń śniegiem i wiatrem. Umożliwia on szybki i elastyczny montaż za pomocą haka, a mocuje się go za pomocą tylko jednej śruby z łbem walcowym Torx. Płytkę przykręcaną montuje się na krokwi, a następnie zatrzaskuje się wspornik. Jednocześnie można go łączyć ze wszystkimi popularnymi profilami Schletter. Kompatybilny z klasycznym systemem montażowym Schletter Solar oraz z serią Schletter ProLine.</t>
  </si>
  <si>
    <t>Il gancio per tetto in alluminio EcoA 45 copre la maggior parte delle applicazioni su tetti in tegole ed è adatto a carichi di neve e vento più elevati. Consente un montaggio rapido e flessibile tramite aggancio e si fissa con una sola vite a testa tonda con Torx. La piastra di avvitamento viene montata sul travetto e la staffa viene poi agganciata in posizione. Allo stesso tempo può essere combinato con tutti i profili Schletter più comuni. Compatibile con il classico sistema di montaggio Schletter Solar e con la serie Schletter ProLine.</t>
  </si>
  <si>
    <t>Roof hook Rapid2+Pro 45</t>
  </si>
  <si>
    <t>Crochet de toit Rapid2+Pro 45</t>
  </si>
  <si>
    <t>Dakhaak Rapid2+Pro 45</t>
  </si>
  <si>
    <t>Takkrok Rapid2+ Pro 45</t>
  </si>
  <si>
    <t>Hak dachowy Rapid2+ Pro 45</t>
  </si>
  <si>
    <t>Rapid2+ Pro 45 tetőhorgok</t>
  </si>
  <si>
    <t>Gancio per tetto Rapid2+ Pro 45</t>
  </si>
  <si>
    <t>VA-Qualität, Geschweißt, Steganordnung symmetrisch, vormontiert. Durch einen drehbaren Multiadapter kann der Dachhaken mit den Profilen der Serie ProLine sowie mit dem klassischen Schletter Baukastensystem kombiniert werden.</t>
  </si>
  <si>
    <t>VA quality, welded, web arrangement symmetrical, pre-assembled. By means of a rotatable multi-adapter, the roof hook can be combined with the profiles of the ProLine series as well as with the classic Schletter modular system.</t>
  </si>
  <si>
    <t>Qualité VA, soudé, disposition symétrique de l'âme, pré-assemblé. Grâce à un adaptateur multiple rotatif, le crochet de toit peut être combiné avec les profilés de la série ProLine ainsi qu'avec le système modulaire classique de Schletter.</t>
  </si>
  <si>
    <t>VA kwaliteit, gelast, web indeling symmetrisch, voorgemonteerd. Door middel van een draaibare multi-adapter kan de dakhaak zowel met de profielen van de ProLine serie als met het klassieke Schletter modulaire systeem gecombineerd worden.</t>
  </si>
  <si>
    <t>VA-kvalitet, svetsad, symmetrisk placering av banan, förmonterad. Med hjälp av en vridbar multiadapter kan takhaken kombineras med profilerna i ProLine-serien samt med det klassiska Schletter-modulsystemet.</t>
  </si>
  <si>
    <t>Jakość VA, spawane, układ środnika symetryczny, wstępnie zmontowane. Za pomocą obrotowego multi-adaptera hak dachowy można łączyć z profilami serii ProLine, jak również z klasycznym systemem modułowym Schletter.</t>
  </si>
  <si>
    <t>VA minőségű, hegesztett, szimmetrikus elrendezésű, előre összeszerelt. A tetőhorog egy forgatható multiadapter segítségével a ProLine sorozat profiljaival, valamint a klasszikus Schletter moduláris rendszerrel is kombinálható.</t>
  </si>
  <si>
    <t>Qualità VA, saldato, disposizione simmetrica delle barre, preassemblato. Grazie a un adattatore multiplo ruotabile, il gancio per tetto può essere combinato con i profili della serie ProLine e con il classico sistema modulare Schletter.</t>
  </si>
  <si>
    <t>Roof hook Rapid2+Pro 45 HSL</t>
  </si>
  <si>
    <t>Crochet de toit Rapid2+Pro 45 HSL</t>
  </si>
  <si>
    <t>Dakhaak Rapid2+Pro 45 HSL</t>
  </si>
  <si>
    <t>Takkrok Rapid2+ Pro 45 HSL</t>
  </si>
  <si>
    <t>Hak dachowy Rapid2+ Pro 45 HSL</t>
  </si>
  <si>
    <t>Rapid2+ Pro 45 HSL tetőhorgok</t>
  </si>
  <si>
    <t>Gancio per tetto Rapid2+ Pro 45 HSL</t>
  </si>
  <si>
    <t>Material: Hochfester Stahl, geschweißt, Zink-lamellenbeschichtete Oberfläche, Steganordnung symmetrisch, vormontiert, Stegstärke 6mm. Durch einen drehbaren Multiadapter kann der Dachhaken mit den Profilen der Serie ProLine sowie mit dem klassischen Schletter Baukastensystem kombiniert werden.</t>
  </si>
  <si>
    <t>Material: High-strength steel, welded, zinc lamella coated surface, web arrangement symmetrical, pre-assembled, web thickness 6mm. By means of a rotatable multi-adapter, the roof hook can be combined with the profiles of the ProLine series as well as with the classic Schletter modular system.</t>
  </si>
  <si>
    <t>Matériau : Acier à haute résistance, soudé, surface zinguée, disposition symétrique de l'âme, pré-assemblé, épaisseur de l'âme 6mm. Grâce à un adaptateur multiple rotatif, le crochet de toit peut être combiné avec les profilés de la série ProLine ainsi qu'avec le système modulaire classique de Schletter.</t>
  </si>
  <si>
    <t>Materiaal: Hoogwaardig staal, gelast, oppervlak met zinklamelcoating, webindeling symmetrisch, voorgemonteerd, webdikte 6 mm. Door middel van een draaibare multi-adapter kan de dakhaak zowel met de profielen van de ProLine serie als met het klassieke Schletter modulaire systeem gecombineerd worden.</t>
  </si>
  <si>
    <t>Material: Material: Höghållfast stål, svetsat, yta belagd med zinklameller, symmetrisk bana, förmonterad, bantjocklek 6 mm. Med hjälp av en vridbar multiadapter kan takhaken kombineras med profilerna i ProLine-serien samt med det klassiska Schletter-modulsystemet.</t>
  </si>
  <si>
    <t>Materiał: Stal o wysokiej wytrzymałości, spawana, powierzchnia pokryta lamelami cynku, układ środnika symetryczny, wstępnie zmontowany, grubość środnika 6 mm. Za pomocą obrotowego multi-adaptera hak dachowy można łączyć z profilami serii ProLine, jak również z klasycznym systemem modułowym Schletter.</t>
  </si>
  <si>
    <t>Anyag: felülete cinklamellával bevont, szimmetrikus elrendezésű, előre összeszerelt, 6 mm vastagságú. A tetőhorog egy forgatható multiadapter segítségével a ProLine sorozat profiljaival, valamint a klasszikus Schletter moduláris rendszerrel is kombinálható.</t>
  </si>
  <si>
    <t>Materiale: Acciaio ad alta resistenza, saldato, superficie rivestita di zinco lamellare, disposizione simmetrica delle barre, preassemblato, spessore del materiale 6 mm. Grazie a un adattatore multiplo ruotabile, il gancio per tetto può essere combinato con i profili della serie ProLine e con il classico sistema modulare Schletter.</t>
  </si>
  <si>
    <t>Roof hook Rapid2+Pro 35</t>
  </si>
  <si>
    <t>Crochet de toit Rapid2+Pro 35</t>
  </si>
  <si>
    <t>Dakhaak Rapid2+Pro 35</t>
  </si>
  <si>
    <t>Takkrok Rapid2+ Pro 35</t>
  </si>
  <si>
    <t>Hak dachowy Rapid2+ Pro 35</t>
  </si>
  <si>
    <t>Rapid2+ Pro 35 tetőhorgok</t>
  </si>
  <si>
    <t>Gancio per tetto Rapid2+ Pro 35</t>
  </si>
  <si>
    <t>VA-Qualität, Geschweißt, Steganordnung symmetrisch, vormontiert, 35 mm / 1,38 inches Schenkelhöhe für niedrige Lattung. Durch einen drehbaren Multiadapter kann der Dachhaken mit den Profilen der Serie ProLine sowie mit dem klassischen Schletter Baukastensystem kombiniert werden.</t>
  </si>
  <si>
    <t>VA quality, welded, web arrangement symmetrical, pre-assembled, 35 mm / 1.38 inches leg height for low battening. A rotatable multi-adapter allows the roof hook to be combined with the profiles of the ProLine series as well as with the classic Schletter modular system.</t>
  </si>
  <si>
    <t>VA-kvalitet, svetsad, symmetrisk bana, förmonterad, 35 mm benhöjd för låga lister. En vridbar multiadapter gör det möjligt att kombinera takhaken med profilerna i ProLine-serien samt med det klassiska Schletter-modulsystemet.</t>
  </si>
  <si>
    <t>Jakość VA, spawany, układ środnika symetryczny, wstępnie zmontowany, wysokość nóg 35 mm / 1,38 cala dla niskich łat. Obracany multi-adapter umożliwia łączenie haka dachowego z profilami serii ProLine, jak również z klasycznym systemem modułowym Schletter.</t>
  </si>
  <si>
    <t>VA minőségű, hegesztett, szimmetrikus elrendezésű, előre összeszerelt, 35 mm / 1,38 hüvelyk lábmagasságú, alacsony lécezéshez. Az elforgatható multiadapter lehetővé teszi, hogy a tetőhorog a ProLine sorozat profiljaival, valamint a klasszikus Schletter moduláris rendszerrel kombinálható legyen.</t>
  </si>
  <si>
    <t>Qualità VA, saldato, disposizione simmetrica delle barre, preassemblato, altezza prima alzata di 35 mm / 1,38 pollici per una listellatura bassa. Un adattatore multiplo ruotabile consente di combinare il gancio per tetto con i profili della serie ProLine e con il classico sistema modulare Schletter.</t>
  </si>
  <si>
    <t>Roof hook Rapid 2+Pro Universal</t>
  </si>
  <si>
    <t>Crochet de toit Rapid 2+Pro Universal</t>
  </si>
  <si>
    <t>Dakhaak Rapid 2+Pro Universal</t>
  </si>
  <si>
    <t>Takkrok Rapid2+ Pro Universal</t>
  </si>
  <si>
    <t>Hak dachowy Rapid2+ Pro Universal</t>
  </si>
  <si>
    <t>Univerzális Rapid2+ Pro tetőhorgok</t>
  </si>
  <si>
    <t>Gancio per tetto Rapid2+ Pro Universale</t>
  </si>
  <si>
    <t>VA-Qualität, Steganordnung variabel, vorne und hinten verstellbar, Mittelsteg in drei Positionen einsetzbar, vormontiert, Universal verstellbar, für vertikale Schienenmontage. Durch einen drehbaren Multiadapter kann der Dachhaken mit den Profilen der Serie ProLine sowie mit dem klassischen Schletter Baukastensystem kombiniert werden.</t>
  </si>
  <si>
    <t>VA quality, bar arrangement variable, front and rear adjustable, center bar can be used in three positions, pre-assembled, universal adjustable, for vertical rail mounting. By means of a rotatable multi-adapter, the roof hook can be combined with the profiles of the ProLine series as well as with the classic Schletter modular system.</t>
  </si>
  <si>
    <t>VA-kvalitet, variabel sträckning av stången, justerbar fram och bak, mittstången kan användas i tre lägen, förmonterad, universellt justerbar, för montering på vertikal skena. Med hjälp av en vridbar multiadapter kan takhaken kombineras med profilerna i ProLine-serien samt med det klassiska Schletter-modulsystemet.</t>
  </si>
  <si>
    <t>Jakość VA, zmienny układ poprzeczek, regulowany z przodu i z tyłu, poprzeczka środkowa może być używana w trzech pozycjach, wstępnie zmontowany, uniwersalny, regulowany, do montażu na szynie pionowej. Za pomocą obrotowego multi-adaptera hak dachowy można łączyć z profilami serii ProLine, jak również z klasycznym systemem modułowym Schletter.</t>
  </si>
  <si>
    <t>VA minőség, rúdelrendezés változtatható, elöl és hátul állítható, középső rúd három pozícióban használható, előre összeszerelt, univerzálisan állítható, függőleges sínre szereléshez. Egy forgatható multiadapter segítségével a tetőhorog kombinálható a ProLine sorozat profiljaival, valamint a klasszikus Schletter moduláris rendszerrel.</t>
  </si>
  <si>
    <t>Qualità VA, disposizione delle barre variabile, regolabile anteriormente e posteriormente, barra centrale utilizzabile in tre posizioni, premontato, regolabile in modo universale, per il montaggio dei binari in verticale. Grazie a un adattatore multiplo ruotabile, il gancio per tetto può essere combinato con i profili della serie ProLine e con il classico sistema modulare Schletter.</t>
  </si>
  <si>
    <t>Roof hook Rapid2+Pro Max</t>
  </si>
  <si>
    <t>Crochet de toit Rapid2+Pro Max</t>
  </si>
  <si>
    <t>Dakhaak Rapid2+Pro Max</t>
  </si>
  <si>
    <t>Takkrok Rapid2+ Pro Max</t>
  </si>
  <si>
    <t>Hak dachowy Rapid2+ Pro Max</t>
  </si>
  <si>
    <t>Rapid2+ Pro Max tetőhorgok</t>
  </si>
  <si>
    <t>Gancio per tetto Rapid2+ Pro Max</t>
  </si>
  <si>
    <t>VA-Qualität, Geschweißt, Steganordnung symmetrisch, vormontiert, Steg 35 x 8 mm / 1,38 x 0,31 inches für hohe Schneelasten. Durch einen drehbaren Multiadapter kann der Dachhaken mit den Profilen der Serie ProLine sowie mit dem klassischen Schletter Baukastensystem kombiniert werden.</t>
  </si>
  <si>
    <t>VA quality, welded, web arrangement symmetrical, pre-assembled, web 35 x 8 mm / 1.38 x 0.31 inches for high snow loads. By means of a rotatable multi-adapter, the roof hook can be combined with the profiles of the ProLine series as well as with the classic Schletter modular system.</t>
  </si>
  <si>
    <t>VA-kvalitet, svetsad, symmetrisk banplacering, förmonterad, 35 x 8 mm (1,38 x 0,31 tum) för höga snölaster. Med hjälp av en vridbar multiadapter kan takhaken kombineras med profilerna i ProLine-serien samt med det klassiska Schletter-modulsystemet.</t>
  </si>
  <si>
    <t>Jakość VA, spawany, układ środnika symetryczny, wstępnie zmontowany, środnik 35 x 8 mm / 1,38 x 0,31 cala do dużych obciążeń śniegiem. Za pomocą obrotowego multi-adaptera hak dachowy można łączyć z profilami serii ProLine, jak również z klasycznym systemem modułowym Schletter.</t>
  </si>
  <si>
    <t>VA minőségű, hegesztett, szimmetrikus elrendezésű, előre összeszerelt, 35 x 8 mm / 1,38 x 0,31 hüvelyk méretű, nagy hóterheléshez. Egy forgatható multiadapter segítségével a tetőhorog kombinálható a ProLine sorozat profiljaival, valamint a klasszikus Schletter moduláris rendszerrel.</t>
  </si>
  <si>
    <t>Qualità VA, saldato, disposizione simmetrica delle barre, premontato, braccio 35 x 8 mm / 1,38 x 0,31 pollici per carichi di neve elevati. Grazie a un adattatore multiplo ruotabile, il gancio per tetto può essere combinato con i profili della serie ProLine e con il classico sistema modulare Schletter.</t>
  </si>
  <si>
    <t>Roof hook Rapid2+Pro Max 150</t>
  </si>
  <si>
    <t>Crochet de toit Rapid2+Pro Max 150</t>
  </si>
  <si>
    <t>Dakhaak Rapid2+Pro Max 150</t>
  </si>
  <si>
    <t>Takkrok Rapid2+ Pro Max 150</t>
  </si>
  <si>
    <t>Hak dachowy Rapid2+ Pro Max 150</t>
  </si>
  <si>
    <t>Rapid2+ Pro Max 150 tetőhorgok</t>
  </si>
  <si>
    <t>Gancio per tetto Rapid2+ Pro Max 150</t>
  </si>
  <si>
    <t>Wie 101005-000, jedoch Maß b 150 mm. Edelstahl-Qualität, Geschweißt, Steganordnung symmetrisch, Vormontiert, Stegstärke 8mm. Durch einen drehbaren Multiadapter kann der Dachhaken mit den Profilen der Serie ProLine sowie mit dem klassischen Schletter Baukastensystem kombiniert werden.</t>
  </si>
  <si>
    <t>As 101005-000, but dimension b 150 mm. Stainless steel quality, welded, web arrangement symmetrical, pre-assembled, web thickness 8mm. By means of a rotatable multi-adapter, the roof hook can be combined with the profiles of the ProLine series as well as with the classic Schletter modular system.</t>
  </si>
  <si>
    <t>Som 101005-000, men mått b 150 mm. Rostfritt stål, svetsad, symmetrisk bana, förmonterad, bantjocklek 8 mm. Med hjälp av en vridbar multiadapter kan takhaken kombineras med profilerna i ProLine-serien samt med det klassiska Schletter-modulsystemet.</t>
  </si>
  <si>
    <t>Jak 101005-000, ale wymiar b 150 mm. Jakość stali nierdzewnej, spawany, układ środnika symetryczny, wstępnie zmontowany, grubość środnika 8 mm. Za pomocą obrotowego multi-adaptera hak dachowy można łączyć z profilami serii ProLine, jak również z klasycznym systemem modułowym Schletter.</t>
  </si>
  <si>
    <t>Mint 101005-000, de a b méret 150 mm. Rozsdamentes acélból készült, hegesztett, szimmetrikus elrendezésű, előre összeszerelt, 8 mm vastagságú. Egy forgatható multiadapter segítségével a tetőhorog kombinálható a ProLine sorozat profiljaival, valamint a klasszikus Schletter moduláris rendszerrel.</t>
  </si>
  <si>
    <t>Come 101005-000, ma dimensione b 150 mm. Qualità acciaio inox, saldato, disposizione simmetrica delle barre, preassemblato, spessore del materiale 8 mm. Grazie a un adattatore multiplo ruotabile, il gancio per tetto può essere combinato con i profili della serie ProLine e con il classico sistema modulare Schletter.</t>
  </si>
  <si>
    <t>Roof hook Rapid2+Pro Max HSL</t>
  </si>
  <si>
    <t>Crochet de toit Rapid2+Pro Max HSL</t>
  </si>
  <si>
    <t>Dakhaak Rapid2+Pro Max HSL</t>
  </si>
  <si>
    <t>Takkrok Rapid2+ Pro Max HSL</t>
  </si>
  <si>
    <t>Hak dachowy Rapid2+ Pro Max HSL</t>
  </si>
  <si>
    <t>Rapid2+ Pro Max HSL tetőhorgok</t>
  </si>
  <si>
    <t>Gancio per tetto Rapid2+ Pro Max HSL</t>
  </si>
  <si>
    <t>Material: Hochfester Stahl, geschweißt, Zink-lamellenbeschichtete Oberfläche, Steganordnung symmetrisch, vormontiert, Stegstärke 8mm. Durch einen drehbaren Multiadapter kann der Dachhaken mit den Profilen der Serie ProLine sowie mit dem klassischen Schletter Baukastensystem kombiniert werden.</t>
  </si>
  <si>
    <t>Material: High-strength steel, welded, zinc lamella coated surface, web arrangement symmetrical, pre-assembled, web thickness 8mm. By means of a rotatable multi-adapter, the roof hook can be combined with the profiles of the ProLine series as well as with the classic Schletter modular system.</t>
  </si>
  <si>
    <t>Material: Material: Höghållfast stål, svetsat, yta belagd med zinklameller, symmetrisk bana, förmonterad, bantjocklek 8 mm. Med hjälp av en vridbar multiadapter kan takhaken kombineras med profilerna i ProLine-serien samt med det klassiska Schletter-modulsystemet.</t>
  </si>
  <si>
    <t>Materiał: Stal o wysokiej wytrzymałości, spawana, powierzchnia pokryta lamelami cynku, układ środnika symetryczny, wstępnie zmontowany, grubość środnika 8 mm. Za pomocą obrotowego multi-adaptera hak dachowy można łączyć z profilami serii ProLine, jak również z klasycznym systemem modułowym Schletter.</t>
  </si>
  <si>
    <t>Anyag: felülete cinklamellával bevont, szimmetrikus elrendezésű, előre összeszerelt, 8 mm vastagságú. Egy forgatható multiadapter segítségével a tetőhorog kombinálható a ProLine sorozat profiljaival, valamint a klasszikus Schletter moduláris rendszerrel.</t>
  </si>
  <si>
    <t>Materiale: Acciaio ad alta resistenza, saldato, superficie rivestita di zinco lamellare, disposizione simmetrica delle barre, preassemblato, spessore del materiale 8 mm. Grazie a un adattatore multiplo ruotabile, il gancio per tetto può essere combinato con i profili della serie ProLine e con il classico sistema modulare Schletter.</t>
  </si>
  <si>
    <t>Roof hook Rapid2+Pro MaxV</t>
  </si>
  <si>
    <t>Crochet de toit Rapid2+Pro MaxV</t>
  </si>
  <si>
    <t>Dakhaak Rapid2+Pro MaxV</t>
  </si>
  <si>
    <t>Takkrok Rapid2+ Pro MaxV</t>
  </si>
  <si>
    <t>Hak dachowy Rapid2+ Pro MaxV</t>
  </si>
  <si>
    <t>Rapid2+ Pro MaxV tetőhorgok</t>
  </si>
  <si>
    <t>Gancio per tetto Rapid2+ Pro MaxV</t>
  </si>
  <si>
    <t>VA-Qualität, Geschweißt, Steganordnung symmetrisch, vormontiert, Steg 35 x 8 mm / 1,38 x 0,31 inches für hohe Schneelasten, für vertikale Schienenmontage. Durch einen drehbaren Multiadapter kann der Dachhaken mit den Profilen der Serie ProLine sowie mit dem klassischen Schletter Baukastensystem kombiniert werden.</t>
  </si>
  <si>
    <t>VA quality, welded, web arrangement symmetrical, pre-assembled, web 35 x 8 mm / 1.38 x 0.31 inches for high snow loads, for vertical rail mounting. By means of a rotatable multi-adapter, the roof hook can be combined with the profiles of the ProLine series as well as with the classic Schletter modular system.</t>
  </si>
  <si>
    <t>Jakość VA, spawany, układ środnika symetryczny, wstępnie zmontowany, środnik 35 x 8 mm / 1,38 x 0,31 cala do dużych obciążeń śniegiem, do montażu na szynie pionowej. Za pomocą obrotowego multi-adaptera hak dachowy można łączyć z profilami serii ProLine, jak również z klasycznym systemem modułowym Schletter.</t>
  </si>
  <si>
    <t>VA minőségű, hegesztett, szimmetrikus elrendezésű, előre összeszerelt, 35 x 8 mm / 1,38 x 0,31 hüvelyk méretű, nagy hóterheléshez, függőleges sínre szerelhető. Egy forgatható multiadapter segítségével a tetőhorog kombinálható a ProLine sorozat profiljaival, valamint a klasszikus Schletter moduláris rendszerrel.</t>
  </si>
  <si>
    <t>Qualità VA, saldato, disposizione simmetrica delle barre, premontato, braccio 35 x 8 mm / 1,38 x 0,31 pollici per carichi di neve elevati, per il montaggio dei binari in verticale. Grazie a un adattatore multiplo ruotabile, il gancio per tetto può essere combinato con i profili della serie ProLine e con il classico sistema modulare Schletter.</t>
  </si>
  <si>
    <t>101008-020</t>
  </si>
  <si>
    <t>Dachhaken Rapid Pro 2L</t>
  </si>
  <si>
    <t>Roof hook Rapid Pro 2L</t>
  </si>
  <si>
    <t>Crochet de toit Rapid Pro 2L</t>
  </si>
  <si>
    <t>Dakhaak Rapid Pro 2L</t>
  </si>
  <si>
    <t>Takkrok Rapid Pro 2L</t>
  </si>
  <si>
    <t>Hak dachowy Rapid Pro 2L</t>
  </si>
  <si>
    <t>Rapid Pro 2L tetőhorgok</t>
  </si>
  <si>
    <t>Gancio per tetto Rapid Pro 2L</t>
  </si>
  <si>
    <t>Dachhaken für Systemdächer aus Isolierdachelementen. Durch einen drehbaren Multiadapter kann der Dachhaken mit den Profilen der Serie ProLine sowie mit dem klassischen Schletter Baukastensystem kombiniert werden.</t>
  </si>
  <si>
    <t>Roof hook for system roofs made of insulated roof elements. Due to a rotatable multi-adapter, the roof hook can be combined with the profiles of the ProLine series as well as with the classic Schletter modular system.</t>
  </si>
  <si>
    <t>Hak dachowy do dachów systemowych wykonanych z izolowanych elementów dachowych. Dzięki obrotowemu multi-adapterowi hak dachowy można łączyć zarówno z profilami serii ProLine, jak i z klasycznym systemem modułowym Schletter.</t>
  </si>
  <si>
    <t>Tetőhorog szigetelt tetőelemekből készült rendszertetőkhöz. Az elforgatható multiadapternek köszönhetően a tetőhorog a ProLine sorozat profiljaival és a klasszikus Schletter moduláris rendszerrel is kombinálható.</t>
  </si>
  <si>
    <t>Gancio per tetto per tetti realizzati con elementi di copertura isolati. Grazie a un adattatore multiplo ruotabile, il gancio per tetto può essere combinato con i profili della serie ProLine e con il classico sistema modulare Schletter.</t>
  </si>
  <si>
    <t>101020-020</t>
  </si>
  <si>
    <t>Dachhaken RapidA 45 Pro</t>
  </si>
  <si>
    <t>Roof hook RapidA 45 Pro</t>
  </si>
  <si>
    <t>Crochet de toit RapidA 45 Pro</t>
  </si>
  <si>
    <t>Dakhaak RapidA 45 Pro</t>
  </si>
  <si>
    <t>Takkrrok RapidA 45 Pro</t>
  </si>
  <si>
    <t>Hak dachowy RapidA 45 Pro</t>
  </si>
  <si>
    <t>RapidA 45 Pro tetőhorgok</t>
  </si>
  <si>
    <t xml:space="preserve">Gancio per tetto RapidA 45 Pro </t>
  </si>
  <si>
    <t>Der Dachhaken aus Aluminium deckt einen Großteil der Anwendungen auf Ziegeldächern ab. Er ermöglicht eine schnelle und flexible Montage durch Einhaken, und wird mit nur einer Tellerkopfschraube mit Torx befestigt. Es wird die Anschraubplatte am Sparren montiert und der Bügel wird anschließend eingeklickt. Durch einen drehbaren Multiadapter kann der Dachhaken mit den Profilen der Serie ProLine sowie mit dem klassischen Schletter Baukastensystem kombiniert werden und besitzt am oberen Anschluss eine Höhenverstellung sowie einen entsprechenden Schnellmontageadapter.</t>
  </si>
  <si>
    <t>The aluminum roof hook covers a large part of the applications on tiled roofs.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connection as well as a corresponding quick mounting adapter.</t>
  </si>
  <si>
    <t>Le crochet de toit en aluminium couvre la majorité des applications sur les toits en tuiles. Il permet un montage rapide et flexible par accrochage, et se fixe avec une seule vis à tête cylindrique avec Torx. La plaque à visser est montée sur le chevron et le support est ensuite encliqueté. Grâce à un adaptateur multiple rotatif, le crochet de toit peut être combiné avec les profilés de la série ProLine ainsi qu'avec le système modulaire classique de Schletter et dispose d'un réglage en hauteur au niveau du raccord supérieur ainsi que d'un adaptateur de montage rapide correspondant.</t>
  </si>
  <si>
    <t>De aluminium dakhaak dekt de meeste toepassingen op pannendaken. Hij kan snel en flexibel worden gemonteerd door inhaken, en wordt vastgezet met slechts één panheadschroef met Torx. De opschroefbare plaat wordt op de dakspar gemonteerd en de beugel wordt vervolgens op zijn plaats geklikt. Dankzij een draaibare multi-adapter kan de dakhaak zowel met de profielen van de ProLine serie als met het klassieke Schletter modulaire systeem worden gecombineerd en beschikt hij over een hoogteverstelling aan de bovenste aansluiting en een overeenkomstige snelmontage-adapter.</t>
  </si>
  <si>
    <t>Takhaken i aluminium täcker en stor del av användningsområdena på tegeltak. Den möjliggör snabb och flexibel montering genom krokning och fästs med endast en skruv med Torx. Skruvplattan monteras på sparren och fästet klickas sedan fast på plats. Tack vare en vridbar multiadapter kan takhaken kombineras med profilerna i ProLine-serien samt med det klassiska Schletter-modulsystemet och har en höjdjustering vid den övre anslutningen samt en motsvarande snabbmonteringsadapter.</t>
  </si>
  <si>
    <t>Aluminiowy hak dachowy ma wiele zastosowań na dachach pokrytych dachówką. Umożliwia on szybki i elastyczny montaż przez zaczepienie, a mocuje się go za pomocą tylko jednej śruby z łbem walcowym Torx. Płytkę przykręcaną montuje się na krokwi, a następnie zatrzaskuje się wspornik. Dzięki obrotowemu multi-adapterowi hak dachowy można łączyć z profilami serii ProLine, jak również z klasycznym systemem modułowym Schlettera i posiada regulację wysokości na górnym przyłączu, jak również odpowiedni adapter szybkiego montażu.</t>
  </si>
  <si>
    <t>Az alumínium tetőhorog a cseréptetőkön történő alkalmazások nagy részét lefedi. Gyors és rugalmas rögzítést tesz lehetővé horoggal, és csak egy Torx tetőcsavarral rögzíthető. A felcsavarozható lemez a szarufára kerül, majd a tartó a helyére kattan. Az elforgatható multiadapternek köszönhetően a tetőhorog a ProLine sorozat profiljaival, valamint a klasszikus Schletter moduláris rendszerrel is kombinálható, és a felső csatlakozásnál magasságállítással, valamint a megfelelő gyorsszerelési adapterrel rendelkezik.</t>
  </si>
  <si>
    <t>Il gancio per tetto in alluminio copre gran parte delle applicazioni su tetti in tegole. Consente un montaggio rapido e flessibile tramite aggancio e si fissa con una sola vite a testa tonda con Torx. La piastra di avvitamento viene montata sul travetto e la staffa viene poi fatta scattare in posizione. Grazie a un adattatore multiplo ruotabile, il gancio per tetto può essere combinato con i profili della serie ProLine e con il classico sistema modulare Schletter e dispone di una regolazione in altezza sul raccordo superiore e di un corrispondente adattatore per il montaggio rapido.</t>
  </si>
  <si>
    <t>Roof hook RapidA 45 Pro Max</t>
  </si>
  <si>
    <t>Crochet de toit RapidA 45 Pro Max</t>
  </si>
  <si>
    <t>Dakhaak RapidA 45 Pro Max</t>
  </si>
  <si>
    <t>Takkrok RapidA Pro 45 Max</t>
  </si>
  <si>
    <t>Hak dachowy RapidA Pro 45 Max</t>
  </si>
  <si>
    <t>RapidA Pro 45 Max tetőhorgok</t>
  </si>
  <si>
    <t>Gancio per tetto RapidA Pro 45 Max</t>
  </si>
  <si>
    <t>Der Dachhaken aus Aluminium deckt einen Großteil der Anwendungen auf Ziegeldächern ab und ist für höhere Schneelaste und Windlasten geeignet. Er ermöglicht eine schnelle und flexible Montage durch Einhaken, und wird mit nur einer Tellerkopfschraube mit Torx befestigt. Es wird die Anschraubplatte am Sparren montiert und der Bügel wird anschließend eingeklickt. Durch einen drehbaren Multiadapter kann der Dachhaken mit den Profilen der Serie ProLine sowie mit dem klassischen Schletter Baukastensystem kombiniert werden und besitzt am oberen Anschluss eine Höhenverstellung sowie einen entsprechenden Schnellmontageadapter.</t>
  </si>
  <si>
    <t>The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connection as well as a corresponding quick mounting adapter.</t>
  </si>
  <si>
    <t>Le crochet de toit en aluminium couvre la plupart des applications sur les toits en tuiles et convient à des charges de neige et de vent plus élevées. Il permet un montage rapide et flexible par accrochage, et se fixe avec une seule vis à tête cylindrique avec Torx. La plaque à visser est montée sur le chevron et le support est ensuite encliqueté. Grâce à un adaptateur multiple rotatif, le crochet de toit peut être combiné avec les profilés de la série ProLine ainsi qu'avec le système modulaire classique de Schletter et dispose d'un réglage en hauteur au niveau du raccord supérieur ainsi que d'un adaptateur de montage rapide correspondant.</t>
  </si>
  <si>
    <t>De aluminium dakhaak dekt de meeste toepassingen op pannendaken en is geschikt voor hogere sneeuw- en windbelastingen. Hij kan snel en flexibel worden gemonteerd door inhaken, en wordt vastgezet met slechts één panheadschroef met Torx. De opschroefbare plaat wordt op de dakspar gemonteerd en de beugel wordt vervolgens op zijn plaats geklikt. Dankzij een draaibare multi-adapter kan de dakhaak zowel met de profielen van de ProLine serie als met het klassieke Schletter modulaire systeem worden gecombineerd en beschikt hij over een hoogteverstelling aan de bovenste aansluiting en een overeenkomstige snelmontage-adapter.</t>
  </si>
  <si>
    <t>Takhaken i aluminium täcker de flesta tillämpningar på tegeltak och är lämplig för högre snö- och vindbelastning. Den möjliggör snabb och flexibel montering genom krokning och fästs med endast en skruv med Torx. Skruvplattan monteras på sparren och fästet klickas sedan fast på plats. Tack vare en vridbar multiadapter kan takhaken kombineras med profilerna i ProLine-serien samt med det klassiska Schletter-modulsystemet och har en höjdjustering vid den övre anslutningen samt en motsvarande snabbmonteringsadapter.</t>
  </si>
  <si>
    <t>Aluminiowy hak dachowy jest przeznaczony do większości zastosowań na dachach pokrytych dachówką i nadaje się do większych obciążeń śniegiem i wiatrem. Umożliwia on szybki i elastyczny montaż przez zaczepienie, a mocuje się go za pomocą tylko jednej śruby z łbem walcowym Torx. Płytkę przykręcaną montuje się na krokwi, a następnie zatrzaskuje się wspornik. Dzięki obrotowemu multi-adapterowi hak dachowy można łączyć z profilami serii ProLine, jak również z klasycznym systemem modułowym Schlettera i posiada regulację wysokości na górnym przyłączu, jak również odpowiedni adapter szybkiego montażu.</t>
  </si>
  <si>
    <t>Az alumínium tetőhorog a cseréptetők legtöbb alkalmazási területét lefedi, és alkalmas nagyobb hó- és szélterhelésre. Gyors és rugalmas rögzítést tesz lehetővé horoggal, és csak egy Torx tetőcsavarral rögzíthető. A felcsavarozható lemez a szarufára kerül, majd a tartó a helyére kattan. Az elforgatható multiadapternek köszönhetően a tetőhorog a ProLine sorozat profiljaival, valamint a klasszikus Schletter moduláris rendszerrel is kombinálható, és a felső csatlakozásnál magasságállítással, valamint a megfelelő gyorsszerelési adapterrel rendelkezik.</t>
  </si>
  <si>
    <t>Il gancio per tetto in alluminio copre la maggior parte delle applicazioni su tetti in tegole ed è adatto a carichi di neve e vento elevati. Consente un montaggio rapido e flessibile tramite aggancio e si fissa con una sola vite a testa tonda con Torx. La piastra di avvitamento viene montata sul travetto e la staffa viene poi fatta scattare in posizione. Grazie a un adattatore multiplo ruotabile, il gancio per tetto può essere combinato con i profili della serie ProLine e con il classico sistema modulare Schletter e dispone di una regolazione in altezza sul raccordo superiore e di un corrispondente adattatore per il montaggio rapido.</t>
  </si>
  <si>
    <t>Roof hook RapidA 35 Pro Max</t>
  </si>
  <si>
    <t>Crochet de toit RapidA 35 Pro Max</t>
  </si>
  <si>
    <t>Takkrokar RapidA 35 Pro Max</t>
  </si>
  <si>
    <t>Hak dachowy RapidA 35 Pro Max</t>
  </si>
  <si>
    <t>RapidA 35 Pro Max tetőhorgok</t>
  </si>
  <si>
    <t>Gancio per tetto RapidA 35 Pro Max</t>
  </si>
  <si>
    <t>Takkroken i aluminium täcker de flesta tillämpningar på tegeltak och är lämplig för högre snö- och vindbelastning. Den möjliggör snabb och flexibel montering genom krokning och fästs med endast en skruv med Torx. Skruvplattan monteras på sparren och fästet klickas sedan på plats. Tack vare en vridbar multiadapter kan takhaken kombineras med profilerna i ProLine-serien samt med det klassiska Schletter-modulsystemet och har en höjdjustering vid den övre anslutningen samt en motsvarande snabbmonteringsadapter.</t>
  </si>
  <si>
    <t>Aluminiowy hak dachowy obejmuje większość zastosowań na dachach pokrytych dachówką i jest odpowiedni do większych obciążeń śniegiem i wiatrem. Umożliwia szybki i elastyczny montaż przez zaczepienie, a mocuje się go za pomocą tylko jednej śruby z łbem walcowym Torx. Płytkę przykręcaną montuje się na krokwi, a następnie zatrzaskuje się wspornik. Dzięki obracanemu multi-adapterowi hak dachowy można łączyć z profilami serii ProLine, jak również z klasycznym systemem modułowym Schlettera i posiada regulację wysokości na górnym przyłączu oraz odpowiedni adapter do szybkiego montażu.</t>
  </si>
  <si>
    <t>Az alumínium tetőhorog a cseréptetők legtöbb alkalmazási területét lefedi, és alkalmas nagyobb hó- és szélterhelésre. Gyors és rugalmas rögzítést tesz lehetővé a horoggal, és csak egy Torx tetőcsavarral rögzíthető. A felcsavarozható lemezt a szarufára kell szerelni, majd a tartó a helyére kattan. Az elforgatható multiadapternek köszönhetően a tetőhorog a ProLine sorozat profiljaival, valamint a klasszikus Schletter moduláris rendszerrel is kombinálható, és a felső csatlakozásnál magasságállítással, valamint a megfelelő gyorsszerelési adapterrel rendelkezik.</t>
  </si>
  <si>
    <t>101024-020</t>
  </si>
  <si>
    <t xml:space="preserve">Dachhaken RapidA 45 Pro universal </t>
  </si>
  <si>
    <t>Roof hook RapidA 45 Pro universal</t>
  </si>
  <si>
    <t>Crochet de toit RapidA 45 Pro universal</t>
  </si>
  <si>
    <t>Dakhaak RapidA 45 Pro universal</t>
  </si>
  <si>
    <t xml:space="preserve">Takkrok RapidA Pro universal </t>
  </si>
  <si>
    <t>Hak dachowy RapidA Pro universal</t>
  </si>
  <si>
    <t>RapidA Pro universal tetőhorgok</t>
  </si>
  <si>
    <t>Gancio per tetto RapidA 45 Pro Universal</t>
  </si>
  <si>
    <t>Der Dachhaken aus Aluminium deckt einen Großteil der Anwendungen auf Ziegeldächern ab. Er ermöglicht eine schnelle und flexible Montage durch Einhaken, und wird mit nur einer Tellerkopfschraube mit Torx befestigt. Es wird die Anschraubplatte am Sparren montiert und der Bügel wird anschließend eingeklickt. Durch einen drehbaren Multiadapter kann der Dachhaken mit den Profilen der Serie ProLine sowie mit dem klassischen Schletter Baukastensystem kombiniert werden und besitzt am oberen, drehbaren Anschluss eine Höhenverstellung sowie einen entsprechenden Schnellmontageadapter.</t>
  </si>
  <si>
    <t>The aluminum roof hook covers a large part of the applications on tiled roofs.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rotatable connection as well as a corresponding quick mounting adapter.</t>
  </si>
  <si>
    <t>Le crochet de toit en aluminium couvre la majorité des applications sur les toits en tuiles. Il permet un montage rapide et flexible par accrochage, et se fixe avec une seule vis à tête cylindrique avec Torx. La plaque à visser est montée sur le chevron et le support est ensuite encliqueté. Grâce à un adaptateur multiple rotatif, le crochet de toit peut être combiné avec les profilés de la série ProLine ainsi qu'avec le système modulaire classique de Schletter et dispose d'un réglage en hauteur au niveau du raccord supérieur rotatif ainsi que d'un adaptateur de montage rapide correspondant.</t>
  </si>
  <si>
    <t>De aluminium dakhaak dekt de meeste toepassingen op pannendaken. Hij kan snel en flexibel worden gemonteerd door inhaken, en wordt vastgezet met slechts één panheadschroef met Torx. De opschroefbare plaat wordt op de dakspar gemonteerd en de beugel wordt vervolgens op zijn plaats geklikt. Dankzij een draaibare multi-adapter kan de dakhaak zowel met de profielen van de ProLine serie als met het klassieke Schletter modulaire systeem worden gecombineerd en beschikt hij over een hoogteverstelling aan de bovenste, draaibare aansluiting alsook over een overeenkomstige snelmontage-adapter.</t>
  </si>
  <si>
    <t>Takhaken i aluminium täcker en stor del av användningsområdena på tegeltak. Den möjliggör snabb och flexibel montering genom krokning och fästs med endast en skruv med Torx. Skruvplattan monteras på sparren och fästet klickas sedan fast på plats. Tack vare en vridbar multiadapter kan takhaken kombineras med profilerna i ProLine-serien samt med det klassiska Schletter-modulsystemet och har en höjdjustering vid den övre, vridbara anslutningen samt en motsvarande snabbmonteringsadapter.</t>
  </si>
  <si>
    <t>Aluminiowy hak dachowy ma wiele zastosowań na dachach pokrytych dachówką. Umożliwia on szybki i elastyczny montaż przez zaczepienie, a mocuje się go za pomocą tylko jednej śruby z łbem walcowym Torx. Płytkę przykręcaną montuje się na krokwi, a następnie zatrzaskuje się wspornik. Dzięki obrotowemu multi-adapterowi hak dachowy można łączyć z profilami serii ProLine, jak również z klasycznym systemem modułowym Schlettera i posiada regulację wysokości na górnym, obrotowym przyłączu, jak również odpowiedni adapter do szybkiego montażu.</t>
  </si>
  <si>
    <t>Az alumínium tetőhorog a cseréptetőkön történő alkalmazások nagy részét lefedi. Gyors és rugalmas rögzítést tesz lehetővé horoggal, és csak egy Torx tetőcsavarral rögzíthető. A felcsavarozható lemezt a szarufára kell szerelni, majd a tartókonzolt a helyére kell kattintani. Az elforgatható multiadapternek köszönhetően a tetőhorog a ProLine sorozat profiljaival, valamint a klasszikus Schletter moduláris rendszerrel is kombinálható, és a felső, elforgatható csatlakozásnál magasságállítással, valamint a megfelelő gyorsszerelési adapterrel rendelkezik.</t>
  </si>
  <si>
    <t>Il gancio per tetto in alluminio copre gran parte delle applicazioni su tetti in tegole. Consente un montaggio rapido e flessibile tramite aggancio e si fissa con una sola vite a testa tonda con Torx. La piastra di avvitamento viene montata sul travetto e la staffa viene poi fatta scattare in posizione. Grazie a un adattatore multiplo ruotabile, il gancio per tetto può essere combinato con i profili della serie ProLine e con il classico sistema modulare Schletter e dispone di una regolazione in altezza sul raccordo superiore ruotabile e di un corrispondente adattatore per il montaggio rapido.</t>
  </si>
  <si>
    <t>Roof hook RapidA 45 Pro Universal Max</t>
  </si>
  <si>
    <t>Crochet de toit RapidA 45 Pro Universal Max</t>
  </si>
  <si>
    <t>Dakhaak RapidA 45 Pro Universal Max</t>
  </si>
  <si>
    <t>Takkrok RapidA 45 Pro Universal Max</t>
  </si>
  <si>
    <t>Hak dachowy RapidA 45 Pro Universal Max</t>
  </si>
  <si>
    <t>Univerzális RapidA 45 Pro Max tetőhorgok</t>
  </si>
  <si>
    <t>Gancio per tetto RapidA 45 Pro Universal Max</t>
  </si>
  <si>
    <t>Der Dachhaken aus Aluminium deckt einen Großteil der Anwendungen auf Ziegeldächern ab und ist für höhere Schneelasten und Windlasten geeignet. Er ermöglicht eine schnelle und flexible Montage durch Einhaken, und wird mit nur einer Tellerkopfschraube mit Torx befestigt. Es wird die Anschraubplatte am Sparren montiert und der Bügel wird anschließend eingeklickt. Durch einen drehbaren Multiadapter kann der Dachhaken mit den Profilen der Serie ProLine sowie mit dem klassischen Schletter Baukastensystem kombiniert werden und besitzt am oberen, drehbaren Anschluss eine Höhenverstellung sowie einen entsprechenden Schnellmontageadapter.</t>
  </si>
  <si>
    <t>The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rotatable connection as well as a corresponding quick mounting adapter.</t>
  </si>
  <si>
    <t>Le crochet de toit en aluminium couvre la plupart des applications sur les toits en tuiles et convient à des charges de neige et de vent plus élevées. Il permet un montage rapide et flexible par accrochage, et se fixe avec une seule vis à tête cylindrique avec Torx. La plaque à visser est montée sur le chevron et le support est ensuite encliqueté. Grâce à un adaptateur multiple rotatif, le crochet de toit peut être combiné avec les profilés de la série ProLine ainsi qu'avec le système modulaire classique de Schletter et dispose d'un réglage en hauteur au niveau du raccord supérieur rotatif ainsi que d'un adaptateur de montage rapide correspondant.</t>
  </si>
  <si>
    <t>De aluminium dakhaak dekt de meeste toepassingen op pannendaken en is geschikt voor hogere sneeuw- en windbelastingen. Hij kan snel en flexibel worden gemonteerd door inhaken, en wordt vastgezet met slechts één panheadschroef met Torx. De opschroefbare plaat wordt op de dakspar gemonteerd en de beugel wordt vervolgens op zijn plaats geklikt. Dankzij een draaibare multi-adapter kan de dakhaak zowel met de profielen van de ProLine serie als met het klassieke Schletter modulaire systeem worden gecombineerd en beschikt hij over een hoogteverstelling aan de bovenste, draaibare aansluiting alsook over een overeenkomstige snelmontage-adapter.</t>
  </si>
  <si>
    <t>Takhaken i aluminium täcker de flesta tillämpningar på tegeltak och är lämplig för högre snö- och vindbelastning. Den möjliggör snabb och flexibel montering genom krokning och fästs med endast en skruv med Torx. Skruvplattan monteras på sparren och fästet klickas sedan fast på plats. Tack vare en vridbar multiadapter kan takhaken kombineras med profilerna i ProLine-serien samt med det klassiska Schletter-modulsystemet och har en höjdjustering vid den övre, vridbara anslutningen samt en motsvarande snabbmonteringsadapter.</t>
  </si>
  <si>
    <t>Aluminiowy hak dachowy jest przeznaczony do większości zastosowań na dachach pokrytych dachówką i nadaje się do większych obciążeń śniegiem i wiatrem. Umożliwia szybki i elastyczny montaż przez zaczepienie, a mocuje się go za pomocą tylko jednej śruby z łbem walcowym Torx. Płytkę przykręcaną montuje się na krokwi, a następnie zatrzaskuje się wspornik. Dzięki obrotowemu multi-adapterowi hak dachowy można łączyć z profilami serii ProLine, jak również z klasycznym systemem modułowym Schlettera i posiada regulację wysokości na górnym, obrotowym połączeniu, jak również odpowiedni adapter szybkiego montażu.</t>
  </si>
  <si>
    <t>Az alumínium tetőhorog a cseréptetők legtöbb alkalmazási területét lefedi, és alkalmas nagyobb hó- és szélterhelésre. Gyors és rugalmas rögzítést tesz lehetővé horoggal, és csak egy Torx tetőcsavarral rögzíthető. A felcsavarozható lemezt a szarufára kell szerelni, majd a tartókonzolt a helyére kell kattintani. Az elforgatható multiadapternek köszönhetően a tetőhorog a ProLine sorozat profiljaival, valamint a klasszikus Schletter moduláris rendszerrel is kombinálható, és a felső, elforgatható csatlakozásnál magasságállítással, valamint a megfelelő gyorsszerelési adapterrel rendelkezik.</t>
  </si>
  <si>
    <t>Il gancio per tetto in alluminio copre la maggior parte delle applicazioni su tetti in tegole ed è adatto a carichi di neve e vento elevati. Consente un montaggio rapido e flessibile tramite aggancio e si fissa con una sola vite a testa tonda con Torx. La piastra di avvitamento viene montata sul travetto e la staffa viene poi fatta scattare in posizione. Grazie a un adattatore multiplo ruotabile, il gancio per tetto può essere combinato con i profili della serie ProLine e con il classico sistema modulare Schletter e dispone di una regolazione in altezza sul raccordo superiore ruotabile e di un corrispondente adattatore per il montaggio rapido.</t>
  </si>
  <si>
    <t>Roof hook RapidA Pro 2L</t>
  </si>
  <si>
    <t>Crochet de toit RapidA Pro 2L</t>
  </si>
  <si>
    <t>Takkrokar RapidA Pro 2L</t>
  </si>
  <si>
    <t>Hak dachowy RapidA Pro 2L</t>
  </si>
  <si>
    <t>RapidA Pro 2L tetőhorog</t>
  </si>
  <si>
    <t>Gancio per tetto RapidA Pro 2L</t>
  </si>
  <si>
    <t>Takkrok för systemtak som består av isolerade takelement. Tack vare en vridbar multiadapter kan takhaken kombineras med profilerna i ProLine-serien samt med det klassiska Schletter-modulsystemet.</t>
  </si>
  <si>
    <t>Alu-Tile BEZ voor Erlus in elkaar grijpende tegels</t>
  </si>
  <si>
    <t>Alu-Tile BEZ för Erlus Falstegel</t>
  </si>
  <si>
    <t>Alu-Tile BEZ dla Erlus Dachówka zakładkowa</t>
  </si>
  <si>
    <t>Alu-Tile BEZ a  oldalon Erlus Hornyolt cserép</t>
  </si>
  <si>
    <t>Alu-Tile BEZ per Erlus Tegola a incastro</t>
  </si>
  <si>
    <t>Ersetzt einen kompletten Dachziegel. Dachhaken-Set bitte gesondert bestellen. Speziell für Gebiete mit hohen Schneelasten. Systemhaken und Blechersatzziegel in Alu, Schraubendichtung EPDM, Laststütze in Kunststoff mit Edelstahlschraube A2.</t>
  </si>
  <si>
    <t>Replaces a complete roof tile. Please order roof hook set separately. Especially for areas with high snow loads. System hook and sheet metal replacement tile in aluminum, screw seal EPDM, load support in plastic with stainless steel screw A2.</t>
  </si>
  <si>
    <t>Remplace une tuile complète. Veuillez commander le kit de crochets de toit séparément. Spécialement pour les zones très enneigées. Crochet de système et tuile de remplacement en aluminium, joint de vis EPDM, support de charge en plastique avec vis en acier inoxydable A2.</t>
  </si>
  <si>
    <t>Vervangt een complete dakpan. Dakhaakset a.u.b. apart bestellen. Speciaal voor gebieden met hoge sneeuwbelasting. Systeemhaken en vervangende dakpan van aluminium plaat, schroefafdichting EPDM, lastondersteuning in kunststof met RVS schroef A2.</t>
  </si>
  <si>
    <t>Ersätter en hel takpanna. Beställ gärna en uppsättning takkrokar separat. Särskilt för områden med hög snöbelastning. Systemkrok och plåtersättningspanna i aluminium, skruvtätning EPDM, laststöd i plast med rostfri skruv A2.</t>
  </si>
  <si>
    <t>Zastępuje kompletną dachówkę. Zestaw haków dachowych należy zamawiać oddzielnie. Specjalnie dla obszarów o dużym obciążeniu śniegiem. Hak systemowy i blachodachówka z aluminium, uszczelka śrubowa EPDM, wspornik obciążenia z tworzywa sztucznego ze śrubą ze stali nierdzewnej A2.</t>
  </si>
  <si>
    <t>Egy teljes tetőcserép cseréje. Kérjük, rendelje meg a tetőhorog készletet külön. Különösen nagy hóterhelésű területekhez. Rendszerhorog és lemezcsere cserép alumíniumból, csavaros EPDM tömítés, teherhordó műanyagból, A2 rozsdamentes acélcsavarral.</t>
  </si>
  <si>
    <t>Sostituisce una tegola completa. Ordinare il set di ganci per tetto separatamente. Specialmente per aree con carichi di neve elevati. Gancio di sistema e tegola sostitutiva in alluminio, guarnizione a vite in EPDM, supporto di carico in plastica con vite in acciaio inox A2.</t>
  </si>
  <si>
    <t>Alu-Tile BEZ voor Braas Frankfurter pan</t>
  </si>
  <si>
    <t>Alu-Tile BEZ för Braas Frankfurter panna</t>
  </si>
  <si>
    <t>Alu-Tile BEZ dla Braas Frankfurter Pfanne</t>
  </si>
  <si>
    <t>Alu-Tile BEZ a  oldalon Braas Frankfurti hullámcserép</t>
  </si>
  <si>
    <t>Alu-Tile BEZ per Braas Tegola Frankfurter</t>
  </si>
  <si>
    <t>Alu-Tile BEZ voor Meindl Rustico</t>
  </si>
  <si>
    <t>Alu-Tile BEZ för Meindl Rustico</t>
  </si>
  <si>
    <t>Alu-Tile BEZ dla Meindl Rustico</t>
  </si>
  <si>
    <t>Alu-Tile BEZ a  oldalon Meindl Rustico</t>
  </si>
  <si>
    <t>Alu-Tile BEZ per Meindl Rustico</t>
  </si>
  <si>
    <t>Alu-Tile BEZ voor Eternit Heidelberger</t>
  </si>
  <si>
    <t>Alu-Tile BEZ för Eternit Heidelberger</t>
  </si>
  <si>
    <t>Alu-Tile BEZ dla Eternit Heidelberger</t>
  </si>
  <si>
    <t>Alu-Tile BEZ a  oldalon Eternit Heidelberger</t>
  </si>
  <si>
    <t xml:space="preserve">Alu-Tile BEZ per Eternit Heidelberger </t>
  </si>
  <si>
    <t>Alu-Tile BEZ voor Erlus</t>
  </si>
  <si>
    <t>Alu-Tile BEZ för Erlus Stor Falstegel</t>
  </si>
  <si>
    <t>Alu-Tile BEZ dla Elrus Duża dachówka zakładkowa</t>
  </si>
  <si>
    <t>Alu-Tile BEZ a  oldalon Erlus Nagy hornyolt cserép</t>
  </si>
  <si>
    <t>Alu-Tile BEZ per Erlus Tegola marsigliese</t>
  </si>
  <si>
    <t>Alu-Tile BEZ voor Erlus grote in elkaar grijpende dakpan XXL</t>
  </si>
  <si>
    <t>Alu-Tile BEZ för Stor falstegel XXL</t>
  </si>
  <si>
    <t>Alu-Tile BEZ dla Erlus Duża dachówka zakładkowa XXL</t>
  </si>
  <si>
    <t xml:space="preserve">Alu-Tile BEZ a  oldalon Erlus Nagy hornyolt cserép XXL </t>
  </si>
  <si>
    <t xml:space="preserve">Alu-Tile BEZ per Erlus Tegola marsigliese XXL </t>
  </si>
  <si>
    <t>Alu-Tile BEZ voor Braas Taunus pan</t>
  </si>
  <si>
    <t>Alu-Tile BEZ för Braas Taunus panna</t>
  </si>
  <si>
    <t>Alu-Tile BEZ dla Braas Taunuspfanne</t>
  </si>
  <si>
    <t>Alu-Tile BEZ a  oldalon Braas Taunus hullámcserép</t>
  </si>
  <si>
    <t>Alu-Tile BEZ per Braas Tegola Taunus</t>
  </si>
  <si>
    <t>Alu-Tile BEZ f. Erlus E59</t>
  </si>
  <si>
    <t>Alu-Tile BEZ f. Erlus E60</t>
  </si>
  <si>
    <t>Alu-Tile BEZ voor Erlus E58</t>
  </si>
  <si>
    <t>Alu-Tile BEZ  för Erlus E58</t>
  </si>
  <si>
    <t>Alu-Tile BEZ dla Erlus E58</t>
  </si>
  <si>
    <t>Alu-Tile BEZ a  oldalon Erlus E58</t>
  </si>
  <si>
    <t>Alu-Tile BEZ per Erlus E58</t>
  </si>
  <si>
    <t>Alu-Tile BEZ voor Braas Harzer pan</t>
  </si>
  <si>
    <t>Alu-Tile BEZ  för Braas Harzer panna</t>
  </si>
  <si>
    <t>Alu-Tile BEZ dla Braas Harzer Pfanne</t>
  </si>
  <si>
    <t>Alu-Tile BEZ a  oldalon Braas Harzer hullámcserép</t>
  </si>
  <si>
    <t>Alu-Tile BEZ per Braas Tegola Harzer</t>
  </si>
  <si>
    <t>Alu-Tile BEZ voor Erlus Forma</t>
  </si>
  <si>
    <t>Alu-Tile BEZ för Erlus Forma</t>
  </si>
  <si>
    <t>Alu-Tile BEZ dla Erlus Forma</t>
  </si>
  <si>
    <t>Alu-Tile BEZ a  oldalon Erlus Forma</t>
  </si>
  <si>
    <t>Alu-Tile BEZ per Erlus Forma</t>
  </si>
  <si>
    <t>Alu-Tile BEZ voor Braas Tegalit</t>
  </si>
  <si>
    <t xml:space="preserve">Alu-Tile BEZ för Braas Tegalit </t>
  </si>
  <si>
    <t>Alu-Tile BEZ dla Braas Tegalit</t>
  </si>
  <si>
    <t xml:space="preserve">Alu-Tile BEZ a  oldalon Braas Tegalit </t>
  </si>
  <si>
    <t>Alu-Tile BEZ per Braas Tegalit</t>
  </si>
  <si>
    <t>Zastępuje kompletną dachówkę. Zestaw haków dachowych należy zamawiać oddzielnie. Specjalnie dla obszarów o dużym obciążeniu śniegiem. Hak systemowy i blachodachówka zastępcza z aluminium, uszczelka śrubowa EPDM, wspornik obciążenia z tworzywa sztucznego ze śrubą ze stali nierdzewnej A2.</t>
  </si>
  <si>
    <t>Alu-Tile BEZ voor Erlus Linea</t>
  </si>
  <si>
    <t>Alu-Tile BEZ för Erlus Linea</t>
  </si>
  <si>
    <t>Alu-Tile BEZ dla Erlus Linea</t>
  </si>
  <si>
    <t>Alu-Tile BEZ a  oldalon Erlus Linea</t>
  </si>
  <si>
    <t>Alu-Tile BEZ per Erlus Linea</t>
  </si>
  <si>
    <t>Alu-Tile BEZ voor Erlus reformpan XXL</t>
  </si>
  <si>
    <t>Alu-Tile BEZ för Erlus Reformpanna XXL</t>
  </si>
  <si>
    <t>Alu-Tile BEZ dla Erlus Reformpfanne XXL</t>
  </si>
  <si>
    <t>Alu-Tile BEZ a  oldalon Erlus Reform hullámcserép XXL</t>
  </si>
  <si>
    <t xml:space="preserve">Alu-Tile BEZ per Erlus Reformpfanne XXL </t>
  </si>
  <si>
    <t>Alu-Tile BEZ voor Braas TOPAS 13V</t>
  </si>
  <si>
    <t>Alu-Tile BEZ för Braas Topas 13V</t>
  </si>
  <si>
    <t>Alu-Tile BEZ dla Braas Topas 13V</t>
  </si>
  <si>
    <t>Alu-Tile BEZ a  oldalon Braas Topas 13V</t>
  </si>
  <si>
    <t>Alu-Tile BEZ per Braas Topas 13V</t>
  </si>
  <si>
    <t>Alu-Tile BEZ voor Meindl MZ3 NIEUW</t>
  </si>
  <si>
    <t>Alu-Tile BEZ för Meindl MZ3 NY</t>
  </si>
  <si>
    <t>Alu-Tile BEZ dla Meindl MZ3</t>
  </si>
  <si>
    <t>Alu-Tile BEZ a  oldalon Meindl MZ3</t>
  </si>
  <si>
    <t>Alu-Tile BEZ per Meindl MZ3 Dorfen Nuova</t>
  </si>
  <si>
    <t>Alu-Tile BEZ voor Meindl MZ3</t>
  </si>
  <si>
    <t>Alu-Tile BEZ för Meindl MZR</t>
  </si>
  <si>
    <t>Alu-Tile BEZ a  oldalon Meindl MZ4</t>
  </si>
  <si>
    <t>Alu-Tile BEZ per Meindl MZ3 Dorfen</t>
  </si>
  <si>
    <t>Alu-Tile Pro Roof hook Kit</t>
  </si>
  <si>
    <t>Alu-Tile Pro takkrok-set</t>
  </si>
  <si>
    <t>Dachówka aluminiowa Pro Zestaw haków dachowych</t>
  </si>
  <si>
    <t>Alu-Tile Pro tetőhorog készlet</t>
  </si>
  <si>
    <t>Set per gancio tetto Alu-Tile Pro</t>
  </si>
  <si>
    <t>Bestehend aus Systemhaken, Schraubendichtung und Laststütze. Blechersatzziegel bitte gesondert bestellen. Durch einen drehbaren Multiadapter kann der Dachhaken mit den Profilen der Serie ProLine sowie mit dem klassischen Schletter Baukastensystem kombiniert werden.</t>
  </si>
  <si>
    <t>Consisting of system hook, screw seal and load support. Please order sheet metal replacement tiles separately. By means of a rotatable multi-adapter, the roof hook can be combined with the profiles of the ProLine series as well as with the classic Schletter modular system.</t>
  </si>
  <si>
    <t>Składa się z haka systemowego, uszczelki śrubowej i wspornika ładunku. Wymienne dachówki blaszane należy zamawiać oddzielnie. Za pomocą obrotowego multi-adaptera hak dachowy można łączyć z profilami serii ProLine, jak również z klasycznym systemem modułowym Schletter.</t>
  </si>
  <si>
    <t>Rendszerhorogból, csavaros tömítésből és teherhordóból áll. Kérjük, a lemezpótló lapokat külön rendelje meg. A tetőhorog egy forgatható multiadapter segítségével a ProLine sorozat profiljaival, valamint a klasszikus Schletter moduláris rendszerrel is kombinálható.</t>
  </si>
  <si>
    <t>Composto da gancio di sistema, guarnizione a vite e supporto di carico. Si prega di ordinare separatamente le tegole di ricambio in lamiera. Grazie a un adattatore multiplo ruotabile, il gancio per tetto può essere combinato con i profili della serie ProLine e con il classico sistema modulare Schletter.</t>
  </si>
  <si>
    <t>RapFix - attachment for Eco-Roof hook</t>
  </si>
  <si>
    <t>RapFix - bevestiging voor eco-dakhaken</t>
  </si>
  <si>
    <t>RapFix – förlängning för Eco takkrokar</t>
  </si>
  <si>
    <t>RapFix – nasadka do haka dachowego Eco</t>
  </si>
  <si>
    <t>RapFix – rátét Eco-tetőhorgokhoz</t>
  </si>
  <si>
    <t>RapFix – Attacco per gancio tetto Eco</t>
  </si>
  <si>
    <t>Insbesondere für Dachhaken, die nicht als Rapid-Version zur Verfügung stehen.</t>
  </si>
  <si>
    <t>Especially for roof hooks that are not available as a rapid version.</t>
  </si>
  <si>
    <t>Surtout pour les crochets de toit qui ne sont pas disponibles en version rapide.</t>
  </si>
  <si>
    <t>Speciaal voor dakhaken die niet als Rapid-versie verkrijgbaar zijn.</t>
  </si>
  <si>
    <t>Särskilt för takhakar som inte finns i en snabbversion.</t>
  </si>
  <si>
    <t>Szczególnie w przypadku haków dachowych, które nie są dostępne w wersji rapid.</t>
  </si>
  <si>
    <t>Különösen a tetőhorgok esetében, amelyek nem állnak rendelkezésre gyors változatban.</t>
  </si>
  <si>
    <t>Soprattutto per i ganci da tetto che non sono disponibili in versione rapida.</t>
  </si>
  <si>
    <t>RapFix - flat attachment</t>
  </si>
  <si>
    <t>RapFix - attachement plat</t>
  </si>
  <si>
    <t>RapFix - platte bevestiging</t>
  </si>
  <si>
    <t>RapFix - platt fäste</t>
  </si>
  <si>
    <t>RapFix - mocowanie płaskie</t>
  </si>
  <si>
    <t>RapFix - lapos rögzítés</t>
  </si>
  <si>
    <t>RapFix - Attacco piatto</t>
  </si>
  <si>
    <t>Aufsatz für Blechfalzklemmen anderer Anbieter. Schraube M8 zur Anbindung im Set.</t>
  </si>
  <si>
    <t>Adapter for sheet metal seam clamps from other suppliers. M8 screw for connection in the set.</t>
  </si>
  <si>
    <t>Adaptateur pour les pinces à sertir en tôle d'autres fournisseurs. Vis M8 pour la connexion dans le jeu.</t>
  </si>
  <si>
    <t>Bevestiging voor plaatwerk-felsklemmen van andere leveranciers. M8-schroef voor aansluiting in de set.</t>
  </si>
  <si>
    <t>Adapter för plåtsömklämmor från andra leverantörer. M8-skruv för anslutning i uppsättningen.</t>
  </si>
  <si>
    <t>Adapter do zacisków do szwów blacharskich innych dostawców. Śruba M8 do połączenia w zestawie.</t>
  </si>
  <si>
    <t>Adapter más szállítók fémlemez varratszorítókhoz. M8-as csavar a készletben való csatlakozáshoz.</t>
  </si>
  <si>
    <t>Adattatore per morsetti per lamiera di altri fornitori. Vite M8 per il collegamento nel set.</t>
  </si>
  <si>
    <t xml:space="preserve">RapFix Pro </t>
  </si>
  <si>
    <t>Särskilt för takkrokar som inte finns i en snabbversion.</t>
  </si>
  <si>
    <t>Soprattutto per i ganci tetto che non sono disponibili in versione rapida.</t>
  </si>
  <si>
    <t xml:space="preserve">RapFix Pro - flat attachment </t>
  </si>
  <si>
    <t>RapFix Pro - attachement plat</t>
  </si>
  <si>
    <t>RapFix Pro - platte bevestiging</t>
  </si>
  <si>
    <t>RapFix Pro - platt fäste</t>
  </si>
  <si>
    <t>RapFix Pro - mocowanie płaskie</t>
  </si>
  <si>
    <t>RapFix Pro - lapos rögzítés</t>
  </si>
  <si>
    <t>RapFix Pro - Attacco piatto</t>
  </si>
  <si>
    <t>Additional angle bracket Iso07</t>
  </si>
  <si>
    <t>Equerre supplémentaire Iso07</t>
  </si>
  <si>
    <t>Extra beugel Iso07</t>
  </si>
  <si>
    <t>Extra vinkel Iso07</t>
  </si>
  <si>
    <t>Dodatkowy kątownik Iso07</t>
  </si>
  <si>
    <t>Iso07 saroktoldalék</t>
  </si>
  <si>
    <t>Staffa angolare aggiuntiva Iso07</t>
  </si>
  <si>
    <t>Für Dachhakenbefestigung, System Iso07.</t>
  </si>
  <si>
    <t>For roof hook fastening, system Iso07.</t>
  </si>
  <si>
    <t>Pour la fixation des crochets de toit, système Iso07.</t>
  </si>
  <si>
    <t>Voor dakhaakbevestiging, systeem Iso07.</t>
  </si>
  <si>
    <t>För takkroksinfästning, system Iso07.</t>
  </si>
  <si>
    <t>Do mocowania haków dachowych, system Iso07.</t>
  </si>
  <si>
    <t>Tetőhorog rögzítéshez, Iso07 rendszer.</t>
  </si>
  <si>
    <t>Per il fissaggio del gancio sul tetto, sistema Iso07.</t>
  </si>
  <si>
    <t>Plain tile for BEZ Rapid Alu</t>
  </si>
  <si>
    <t>Queue de castor pour BEZ Rapid Alu</t>
  </si>
  <si>
    <t>Beverstaart voor BEZ Rapid Alu</t>
  </si>
  <si>
    <t>Bäversvans BEZ Rapid AL 180 x 380</t>
  </si>
  <si>
    <t>Karpiówka BEZ Rapid aluminiowa 180 x 380</t>
  </si>
  <si>
    <t>BEZ Rapid alumínium hódfarok 180 x 380</t>
  </si>
  <si>
    <t>Piastra liscia BEZ Rapid Alu 180 x 380</t>
  </si>
  <si>
    <t>Blechersatzziegel und Dachhaken-Sets für Biberschwanz Rapid inkl. Montageset. Blechersatzziegel und Dachhaken-Sets bitte gesondert bestellen.</t>
  </si>
  <si>
    <t>Sheet metal replacement tiles and roof hook sets for Biberschwanz Rapid including assembly set. Please order sheet metal replacement tiles and roof hook sets separately.</t>
  </si>
  <si>
    <t>Tuiles de remplacement en tôle et kits de crochets de toit pour Biberschwanz Rapid, y compris kit de montage. Veuillez commander séparément les tuiles et les crochets de toit de remplacement.</t>
  </si>
  <si>
    <t>Plaatstalen vervangende pannen en dakhaken sets voor Beverstart Rapid incl. Montageset. Plaatstalen vervangende pannen en dakhaken sets a.u.b. apart bestellen.</t>
  </si>
  <si>
    <t>Ersättningsplattor av plåt och uppsättningar av takkrokar för Biberschwanz Rapid inklusive monteringssats. Vänligen beställer du plåtplattor och takhakssatser separat.</t>
  </si>
  <si>
    <t>Zestawy wymiennych blachodachówek i haków dachowych dla Biberschwanz Rapid wraz z zestawem montażowym. Zestawy blachodachówek i haków dachowych należy zamawiać oddzielnie.</t>
  </si>
  <si>
    <t>Lemezcserép és tetőhorog készlet a Biberschwanz Rapidhoz, beleértve a szerelőkészletet is. Kérjük, a lemezcserepeket és a tetőhorog-készleteket külön rendelje meg.</t>
  </si>
  <si>
    <t>Tegole di ricambio in lamiera e set di ganci per tetto per Biberschwanz Rapid, compreso il set di montaggio. Si prega di ordinare separatamente le tegole di ricambio in lamiera e i set di ganci per il tetto.</t>
  </si>
  <si>
    <t>Plain tile for BEZ Rapid Cu</t>
  </si>
  <si>
    <t>Queue de castor pour BEZ Rapid Cu</t>
  </si>
  <si>
    <t>Beverstaart voor BEZ Rapid Cu</t>
  </si>
  <si>
    <t>Bäversvans BEZ Rapid Cu 180 x 380</t>
  </si>
  <si>
    <t>Karpiówka BEZ Rapid Cu 180 x 380</t>
  </si>
  <si>
    <t>BEZ Rapid Cu hódfarok 180 x 380</t>
  </si>
  <si>
    <t>Piastra liscia BEZ Rapid Cu 180 x 380</t>
  </si>
  <si>
    <t>Tuiles de remplacement en tôle et kits de crochets de toit pour tuiles plates Rapid, y compris kit de montage. Veuillez commander séparément les tuiles de remplacement et les crochets de toit.</t>
  </si>
  <si>
    <t>Plain tile BEZ Rapid alum. 170x380</t>
  </si>
  <si>
    <t>Queue cast.BEZ Rapid alum. 170x380</t>
  </si>
  <si>
    <t>Beverstaart BEZ Rapid Alu 170x380</t>
  </si>
  <si>
    <t>Bäversvans BEZ Rapid AL 170 x 380</t>
  </si>
  <si>
    <t>Karpiówka BEZ Rapid aluminiowa 170 x 380</t>
  </si>
  <si>
    <t>BEZ Rapid alumínium hódfarok 170 x 380</t>
  </si>
  <si>
    <t>Piastra liscia BEZ Rapid Alu 170 x 380</t>
  </si>
  <si>
    <t>Zestawy wymiennych blachodachówek i haków dachowych dla Biberschwanz Rapid wraz z zestawem montażowym. Zestawy blachodachówek i haków dachowych należy zamawiać oddzielnie</t>
  </si>
  <si>
    <t>Plain tile BEZ Rapid alum. 190x400 KIT</t>
  </si>
  <si>
    <t>Queue cast.BEZ Rapid alum. 190x400 KIT</t>
  </si>
  <si>
    <t>Beverstaart BEZ Rapid Alu 190x400 SET</t>
  </si>
  <si>
    <t>Bäversvans BEZ Rapid AL 190 x 400</t>
  </si>
  <si>
    <t>Karpiówka BEZ Rapid aluminiowa 190 x 400</t>
  </si>
  <si>
    <t>BEZ Rapid alumínium hódfarok 190 x 400</t>
  </si>
  <si>
    <t>Piastra liscia BEZ Rapid Alu 190 x 400</t>
  </si>
  <si>
    <t>SlatePlan 270x200x0.5 with seal</t>
  </si>
  <si>
    <t>SlatePlan 270x200x0,5 avec joint</t>
  </si>
  <si>
    <t>SlatePlan 270x200x0.5 met afdichting</t>
  </si>
  <si>
    <t>SlatePlan med tätning 270 x 200 x 0.5 mm</t>
  </si>
  <si>
    <t>SlatePlan z uszczelką 270 x 200 x 0.5 mm</t>
  </si>
  <si>
    <t>SlatePlan 270 x 200 x 0.5 mm tömítésse</t>
  </si>
  <si>
    <t>SlatePlan con guarnizione 270 x 200 x 0,5 mm</t>
  </si>
  <si>
    <t xml:space="preserve">SlatePlan kann auf Dächern mit Schindeldeckung, z.B. aus
Bitumen, Faserzement oder Schiefer, zur Anbindung von Stockschrauben-Systemen eingesetzt werden. Zubehör: siehe Stockschrauben </t>
  </si>
  <si>
    <t xml:space="preserve">SlatePlan can be used on roofs with shingle cover, e.g.
Bitumen, fibre cement or slate can be used to connect hanger bolt systems. Accessories: see hanger bolts </t>
  </si>
  <si>
    <t>SlatePlan peut être utilisé sur les toits recouverts de bardeaux, par exempleLe bitume, le fibrociment ou l'ardoise peuvent être utilisés pour relier les systèmes de boulons de suspension. Accessoires: voir les boulons de suspension".</t>
  </si>
  <si>
    <t>SlatePlan kan gebruikt worden op daken met een shingledekking, bijv. gemaakt van bitumen, vezelcement of leisteen, om stokschroevensystemen te verbinden. Accessoires: zie stokschroeven</t>
  </si>
  <si>
    <t xml:space="preserve">SlatePlan kan användas på tak med skiffertäckning, t.ex._x000D_
Bitumen, fibercement eller skiffer kan användas för att ansluta hängskruvsystem. Tillbehör: se hängskruvar </t>
  </si>
  <si>
    <t xml:space="preserve">SlatePlan może być stosowany na dachach pokrytych gontem, np._x000D_
Bitum, cement włóknisty lub łupek mogą być stosowane do łączenia systemów śrub wieszakowych. Akcesoria: patrz śruby wieszakowe </t>
  </si>
  <si>
    <t xml:space="preserve">A SlatePlan használható zsindelyfedésű tetőkön, pl._x000D_
Bitumenes, szálcementes vagy palatetőn használható akasztócsavaros rendszerek csatlakoztatására. Tartozékok: lásd akasztócsavarok </t>
  </si>
  <si>
    <t>SlatePlan può essere utilizzato su tetti con copertura a scandole, ad es. Per collegare i sistemi di viti prigioniere è possibile utilizzare bitume, fibrocemento o ardesia. Accessori: vedi viti prigioniere</t>
  </si>
  <si>
    <t>SlatePlan 370x200x0.5 with seal</t>
  </si>
  <si>
    <t>SlatePlan 370x200x0,5 avec joint</t>
  </si>
  <si>
    <t>SlatePlan 370x200x0.5 met afdichting</t>
  </si>
  <si>
    <t>SlatePlan med tätning 370 x 200 x 0.5 mm</t>
  </si>
  <si>
    <t>SlatePlan z uszczelką 370 x 200 x 0.5 mm</t>
  </si>
  <si>
    <t>SlatePlan 370 x 200 x 0.5 mm tömítéssel</t>
  </si>
  <si>
    <t>SlatePlan con guarnizione 370 x 200 x 0,5 mm</t>
  </si>
  <si>
    <t>Shingle for Roof hook Rapid2+ Slate125</t>
  </si>
  <si>
    <t>Shingle voor dakhaak Rapid2 + Slate125</t>
  </si>
  <si>
    <t>Panna till takkrok Rapid2+ Pro Slate125</t>
  </si>
  <si>
    <t>Gont do haka dachowego Rapid2+ Pro Slate125</t>
  </si>
  <si>
    <t>Zsindely Rapid2+ Pro Slate125 tetőhorgokhoz</t>
  </si>
  <si>
    <t>Scandola per gancio Rapid2+ Pro Slate125</t>
  </si>
  <si>
    <t>Für viele Schindelarten geeignet, Deckplatte mit flexiblem Wellband, Direkter Lasteintrag auf den Dachsparren, Für Schieferüberlappungen bis 125 mm (In Kombination mit Dachhaken Rapid2+ Slate125 (o. Schindel)</t>
  </si>
  <si>
    <t>Suitable for many types of shingles, cover plate with flexible corrugated tape, spreads the load on the rafters, for slate overlaps up to 125 mm (in combination with roof hooks Rapid2 + Slate125 (without shingle)</t>
  </si>
  <si>
    <t>Convient à de nombreux types de bardeaux, plaque de couverture avec bande ondulée flexible, répartit la charge sur les chevrons, pour des recouvrements d'ardoise jusqu'à 125 mm (en combinaison avec les crochets de toit Rapid2 + Ardoise125 (sans bardeau)</t>
  </si>
  <si>
    <t>Geschikt voor vele soorten shingles, afdekplaat met flexibele golfband, directe belasting op de spanten, voor leisteenoverlappingen tot 125 mm (in combinatie met Rapid2 + Slate125 dakhaken (zonder shingle)</t>
  </si>
  <si>
    <t>Lämplig för många typer av skiffer, täckplatta med flexibel korrugerad tejp, fördelar belastningen på taksparrarna, för skifferöverlappningar upp till 125 mm (i kombination med takhakar Rapid2 + Slate125 (utan skiffer)).</t>
  </si>
  <si>
    <t>Nadaje się do wielu rodzajów gontów, płyta wierzchnia z elastyczną taśmą falistą, rozkłada obciążenie na krokwie, dla zakładów łupka do 125 mm (w połączeniu z hakami dachowymi Rapid2 + Slate125 (bez gontu))</t>
  </si>
  <si>
    <t>Alkalmas számos zsindelytípushoz, fedőlemez rugalmas hullámos szalaggal, a terhelést a szarufákra teríti, 125 mm-ig terjedő pala átfedésekhez (Rapid2 + Slate125 tetőhoroggal kombinálva (zsindely nélkül))</t>
  </si>
  <si>
    <t>Adatto a molti tipi di tegole, piastra di copertura con nastro ondulato flessibile, distribuisce il carico sui travetti, per sovrapposizioni di ardesia fino a 125 mm (in combinazione con i ganci per tetto Rapid2 + Slate125 (senza tegola))</t>
  </si>
  <si>
    <t>Roof hook plain tile for Rapid Pro Alu</t>
  </si>
  <si>
    <t>Takkrokar för bäversvans Rapid Pro AL</t>
  </si>
  <si>
    <t>Haki dachowe do karpiówki Rapid Pro Alu</t>
  </si>
  <si>
    <t>Tetőhorog Rapid Pro Alu hódfarokhoz</t>
  </si>
  <si>
    <t>Gancio per piastra liscia Rapid Pro Alu</t>
  </si>
  <si>
    <t>Blechersatzziegel und Dachhaken-Sets für Biberschwanz Rapid inkl. Montageset. Blechersatzziegel und Dachhaken-Sets bitte gesondert bestellen. Kompatibel zum klassischen Schletter Solar Montagesystem und zur Serie Schletter ProLine</t>
  </si>
  <si>
    <t>Sheet metal replacement tiles and roof hook sets for plain tile Rapid including installation set. Please order sheet metal replacement tiles and roof hook sets separately. Compatible with the classic Schletter Solar mounting system and the Schletter ProLine series.</t>
  </si>
  <si>
    <t>Tuiles de remplacement en tôle et kits de crochets de toit pour tuile plate Rapid, y compris le kit de montage. Veuillez commander séparément les tuiles de remplacement et les ensembles de crochets de toit. Compatible avec le système de montage classique Schletter Solar et la série Schletter ProLine.</t>
  </si>
  <si>
    <t>Plaatstalen vervangende dakpannen en dakhaaksets voor gewone dakpannen Rapid inclusief montageset. Gelieve vervangende dakpannen en dakhaaksets afzonderlijk te bestellen. Compatibel met het klassieke Schletter Solar montagesysteem en de Schletter ProLine serie.</t>
  </si>
  <si>
    <t>Ersättningsplattor av plåt och takhakssatser för vanlig kakel Rapid inklusive installationssats. Beställ plåtersättningspannor och set med takkrokar separat. Kompatibel med det klassiska monteringssystemet Schletter Solar och Schletter ProLine-serien.</t>
  </si>
  <si>
    <t>Zestawy wymiennych blachodachówek i haków dachowych do blachodachówki gładkiej Rapid wraz z zestawem montażowym. Zestawy wymiennych blachodachówek i haków dachowych należy zamawiać oddzielnie. Kompatybilne z klasycznym systemem montażowym Schletter Solar i serią Schletter ProLine.</t>
  </si>
  <si>
    <t>Lemezcsere cserecserép és tetőhorog készletek sima cserép Rapidhoz, beleértve a szerelési készletet is. Kérjük, a lemezpótló cserecserép és tetőhorog készleteket külön rendelje meg. Kompatibilis a klasszikus Schletter Solar szerelési rendszerrel és a Schletter ProLine sorozattal.</t>
  </si>
  <si>
    <t>Tegole di ricambio in lamiera e set di ganci per tetto per tegole lisce Rapid, compreso il set di montaggio. Ordinare separatamente le tegole di ricambio in lamiera e i set di ganci per tetto. Compatibile con il sistema di montaggio classico Schletter Solar e con la serie Schletter ProLine.</t>
  </si>
  <si>
    <t>Roof hook plain tile for Rapid Pro</t>
  </si>
  <si>
    <t>Takkrokar för bäversvans Rapid Pro</t>
  </si>
  <si>
    <t>Hak dachowy do karpiówki Rapid Pro</t>
  </si>
  <si>
    <t>Tetőhorog Rapid Pro hódfarokhoz</t>
  </si>
  <si>
    <t>Gancio per piastra liscia Rapid Pro</t>
  </si>
  <si>
    <t>Tegole di ricambio in lamiera e set di ganci per tetto per tegole piane Rapid, compreso il set di montaggio. Ordinare separatamente le tegole di ricambio in lamiera e i set di ganci per tetto. Compatibile con il sistema di montaggio classico Schletter Solar e con la serie Schletter ProLine.</t>
  </si>
  <si>
    <t>Rook hook plain tile Rapid Pro 190x400</t>
  </si>
  <si>
    <t>Takkrokar för bäversvans Rapid Pro 190 x 400</t>
  </si>
  <si>
    <t>Hak dachowy do karpiówki Rapid Pro 190 x 400</t>
  </si>
  <si>
    <t>Tetőhorog Rapid Pro 190 x 400 hódfarokhoz</t>
  </si>
  <si>
    <t>Gancio per piastra liscia Rapid Pro 190 x 400</t>
  </si>
  <si>
    <t>Roof hook Rapid2+Pro Slate125</t>
  </si>
  <si>
    <t>Takkrokar Rapid2+ Pro Slate125</t>
  </si>
  <si>
    <t>Hak dachowy Rapid2+ Pro Slate125</t>
  </si>
  <si>
    <t>Rapid2+ Pro Slate125 tetőhorgok</t>
  </si>
  <si>
    <t>Gancio per tetto Rapid2+ Pro Slate125</t>
  </si>
  <si>
    <t>Für viele Schindelarten geeignet, Deckplatte mit flexiblem Wellband, Direkter Lasteintrag auf den Dachsparren, Für Schieferüberlappungen bis 125 mm (In Kombination mit Schindel zu Dachhaken Rapid2+ Slate125). Durch einen drehbaren Multiadapter kann der Dachhaken mit den Profilen der Serie ProLine sowie mit dem klassischen Schletter Baukastensystem kombiniert werden.</t>
  </si>
  <si>
    <t>Suitable for many types of shingles, Cover plate with flexible corrugated strip, Direct load application to the rafters, For slate overlaps up to 125 mm (In combination with shingle to roof hook Rapid2+ Slate125). By means of a rotatable multi-adapter, the roof hook can be combined with the profiles of the ProLine series as well as with the classic Schletter modular system.</t>
  </si>
  <si>
    <t>Lämplig för många typer av skiffer, Täckplatta med flexibel korrugerad remsa, Direkt belastning på takbjälkarna, För skifferöverlappningar upp till 125 mm (i kombination med skiffer-till-takhaken Rapid2+ Slate125). Med hjälp av en vridbar multiadapter kan takhaken kombineras med profilerna i ProLine-serien samt med det klassiska Schletter-modulsystemet.</t>
  </si>
  <si>
    <t>Nadaje się do wielu rodzajów gontów, Płyta osłonowa z elastyczną listwą falistą, Bezpośrednie obciążenie krokwi, Dla zakładek łupkowych do 125 mm (w połączeniu z hakiem dachowym Rapid2+ Slate125). Za pomocą obrotowego multi-adaptera hak dachowy można łączyć z profilami serii ProLine, jak również z klasycznym systemem modułowym Schletter.</t>
  </si>
  <si>
    <t>Alkalmas számos zsindelytípushoz, Fedőlap rugalmas hullámos csíkkal, Közvetlen terhelés alkalmazása a szarufákra, 125 mm-es átfedésekhez (a Rapid2+ Slate125 zsindely-tetőhoroggal kombinálva). Egy forgatható multiadapter segítségével a tetőhorog kombinálható a ProLine sorozat profiljaival, valamint a klasszikus Schletter moduláris rendszerrel.</t>
  </si>
  <si>
    <t>Adatto a molti tipi di tegole, piastra di copertura con striscia ondulata flessibile, applicazione diretta del carico sui travetti, per sovrapposizioni di ardesia fino a 125 mm (in combinazione con il gancio per tegole Rapid2+ Slate125). Grazie a un adattatore multiplo ruotabile, il gancio per tetto può essere combinato con i profili della serie ProLine e con il classico sistema modulare Schletter.</t>
  </si>
  <si>
    <t>Hanger bolt kit 10x200 assembled</t>
  </si>
  <si>
    <t>Kit vis double filetage 10x200 assemblé</t>
  </si>
  <si>
    <t>Stokschroefset 10x200 gemonteerd</t>
  </si>
  <si>
    <t>Skruvstiftset 10 x 200 monterat</t>
  </si>
  <si>
    <t>Zestaw śrub wieszakowych 10 x 200 zmontowany</t>
  </si>
  <si>
    <t>Tőcsavar rögzítőkészlet 10 x 200 összeszerelt</t>
  </si>
  <si>
    <t>Set vite prigioniera 10 x 200 montato</t>
  </si>
  <si>
    <t>Für Wellplatten (z.B. aus Faserzement) oder Trapezblechdächer werden sogenannte Welldachbefestigungssets, bestehend aus einer Spezial-Stockschraube mit EPDM-Dichtung und einer Montageplatte verwendet. Stockschraubenset fertig konfektioniert mit vulkanisierter EPDM-Dichtung (UV-beständig) und 3 Flanschmuttern in V4A, montiert.</t>
  </si>
  <si>
    <t>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t>
  </si>
  <si>
    <t>Ensemble de fixation pour toit ondulé composé d'un boulon de suspension spécial avec joint EPDM et d'une plaque de montage. Utilisé pour les toits en tôle ondulée (par exemple en fibrociment) ou en tôle trapézoïdale. Jeu de boulons de suspension entièrement assemblés avec un joint EPDM vulcanisé (résistant aux UV) et 3 écrous de bride en V4A.</t>
  </si>
  <si>
    <t>Voor golfplaten (bijv. Van vezelcement) of trapeziumvormige metalen daken worden zogenaamde golfdakbevestigingssets gebruikt, bestaande uit een speciale stokschroef met EPDM-afdichting en een montageplaat. Stokschroeven set voorgemonteerd met gevulkaniseerde EPDM afdichting (UV-bestendig) en 3 flensmoeren in V4A, gemonteerd.</t>
  </si>
  <si>
    <t>Set för fästning av korrugerade tak som består av en speciell upphängningsskruv med EPDM-tätning och en monteringsplatta. Används för korrugerade plåtar (t.ex. av fibercement) eller trapetsformade plåttak. Hängskruvsats färdigmonterad med vulkaniserad EPDM-tätning (UV-beständig) och 3 flänsmuttrar i V4A</t>
  </si>
  <si>
    <t>Zestaw mocujący do dachów falistych składający się ze specjalnej śruby wieszakowej z uszczelką EPDM i płyty montażowej. Stosowany do dachów z blachy falistej (np. z cementu włóknistego) lub blachy trapezowej. Zestaw śruby wieszaka kompletnie zmontowany z wulkanizowaną uszczelką EPDM (odporną na promieniowanie UV) i 3 nakrętkami kołnierzowymi w V4A.</t>
  </si>
  <si>
    <t>Hullámos tető rögzítő készlet, amely egy speciális EPDM tömítéssel ellátott függesztőcsavarból és egy szerelőlemezből áll. Hullámlemez (pl. szálcementből készült) vagy trapézlemez tetőfedőkhöz használható. Akasztócsavar-készlet teljesen összeszerelve, vulkanizált EPDM tömítéssel (UV-álló) és 3 karimás anyával V4A kivitelben.</t>
  </si>
  <si>
    <t>Set di fissaggio per tetti ondulati composto da un bullone speciale con guarnizione in EPDM e da una piastra di montaggio. Utilizzato per lamiere ondulate (ad esempio in fibrocemento) o tetti in lamiera grecata. Set di viti prigioniere completamente assemblato con guarnizione EPDM vulcanizzata (resistente ai raggi UV) e 3 dadi flangiati in V4A.</t>
  </si>
  <si>
    <t>Hanger bolt kit 12x200 assembled</t>
  </si>
  <si>
    <t>Kit vis double filetage 12x200 assemblé</t>
  </si>
  <si>
    <t>Stokschroefset 12x200 gemonteerd</t>
  </si>
  <si>
    <t>Skruvstiftset 12 x 200 monterat</t>
  </si>
  <si>
    <t>Zestaw śrub wieszakowych 12 x 200 zmontowany</t>
  </si>
  <si>
    <t>Tőcsavar rögzítőkészlet 12 x 200 összeszerelt</t>
  </si>
  <si>
    <t>Set vite prigioniera 12 x 200 montato</t>
  </si>
  <si>
    <t>Set för fästning av korrugerade tak som består av en speciell upphängningsskruv med EPDM-tätning och en monteringsplatta. Används för korrugerade plåtar (t.ex. av fibercement) eller trapetsformade plåttak. Hängskruvsats färdigmonterad med vulkaniserad EPDM-tätning (UV-beständig) och 3 flänsmuttrar i V4A.</t>
  </si>
  <si>
    <t>Hanger bolt kit 12x300 assembled</t>
  </si>
  <si>
    <t>Kit vis double filetage 12x300 assemblé</t>
  </si>
  <si>
    <t>Stokschroefset 12x300 gemonteerd</t>
  </si>
  <si>
    <t>Skruvstiftset 12 x 300 monterat</t>
  </si>
  <si>
    <t>Zestaw śrub wieszakowych 12 x 300 zmontowany</t>
  </si>
  <si>
    <t>Tőcsavar rögzítőkészlet 12 x 300 összeszerelt</t>
  </si>
  <si>
    <t>Set vite prigioniera 12 x 300 montato</t>
  </si>
  <si>
    <t>Seam clamp 503 VA for standing seam roof</t>
  </si>
  <si>
    <t>Pince pli 503 VA p. toit à joints debout</t>
  </si>
  <si>
    <t>Felsklem 503 VA voor daken met staande fels</t>
  </si>
  <si>
    <t>Falsklämma 503 VA för stående falstak</t>
  </si>
  <si>
    <t>Zacisk na rąbek 503 VA do dachu na rąbek stojący</t>
  </si>
  <si>
    <t>503 Rozsdamentes acél korcrögzítő állókorcos fedésű tetőkhöz</t>
  </si>
  <si>
    <t>Morsetto 503 VA per tetto ad aggraffatura verticale</t>
  </si>
  <si>
    <t xml:space="preserve">Bitte beachten: Der Anzugsdrehmoment ist so zu begrenzen, dass die Blechfalze nicht verformt werden und die thermische Dehnung der Bleche nicht verhindert wird! Bei Titanzinkblechen ist zu prüfen, ob die Falze belastet werden dürfen! </t>
  </si>
  <si>
    <t>Please note: The tightening torque must be limited so that the sheet seams are not deformed and the thermal expansion of the sheets is not prevented! In the case of titanium zinc sheets, check whether the folds can be loaded!</t>
  </si>
  <si>
    <t>Veuillez noter: Le couple de serrage doit être limité afin de ne pas déformer les joints des tôles et de ne pas empêcher la dilatation thermique des tôles! Si vous avez des plaques de titane et de zinc, vérifiez la charge que peuvent supportés les plis</t>
  </si>
  <si>
    <t>Let op: Het aanhaalmoment moet worden beperkt, zodat de plaatfelsen niet worden vervormd en thermische uitzetting van de platen niet wordt voorkomen! Bij titaanzinkplaten moet worden gecontroleerd of de felsen belastbaar zijn!</t>
  </si>
  <si>
    <t>Observera: Åtdragningsmomentet måste begränsas så att plåtens sömmar inte deformeras och att plåtens termiska expansion inte hindras! När det gäller titanzinkplåtar, kontrollera om vikarna kan belastas!</t>
  </si>
  <si>
    <t>Uwaga: Moment dokręcania musi być ograniczony, aby nie doszło do deformacji szwów blach i nie uniemożliwić ich rozszerzalności cieplnej! W przypadku blach tytanowo-cynkowych należy sprawdzić, czy zagięcia mogą być obciążone!</t>
  </si>
  <si>
    <t>Figyelem: A meghúzási nyomatékot korlátozni kell, hogy a lemezvarratok ne deformálódjanak, és a lemezek hőtágulása ne akadályozza a lemezek hőtágulását! Titán-cink lemezek esetén ellenőrizze, hogy a hajtások terhelhetők-e!</t>
  </si>
  <si>
    <t>Attenzione: la coppia di serraggio deve essere limitata in modo da non deformare le giunture delle lamiere e da non impedire la dilatazione termica delle stesse! Nel caso di lastre di zinco titanio, verificare se le pieghe possono essere caricate!</t>
  </si>
  <si>
    <t>Seam clamp 503 Rapid for standing seam roof</t>
  </si>
  <si>
    <t>Pince pli 503 Rapid toit à joints debout</t>
  </si>
  <si>
    <t>Felsklem 503 Rapid voor daken met staande fels</t>
  </si>
  <si>
    <t>Falsklämma 503 Rapid för stående falstak</t>
  </si>
  <si>
    <t>Zacisk na rąbek 503 Rapid do dachu na rąbek stojący</t>
  </si>
  <si>
    <t>503 Rapid korcrögzítő állókorcos fedésű tetőkhöz</t>
  </si>
  <si>
    <t>Morsetto 503 Rapid per tetto ad aggraffatura verticale</t>
  </si>
  <si>
    <t>Bitte beachten: Der Anzugsdrehmoment ist so zu begrenzen, dass die Blechfalze nicht verformt werden und die thermische Dehnung der Bleche nicht verhindert wird!</t>
  </si>
  <si>
    <t>Please note: The tightening torque must be limited so that the sheet seams are not deformed and the thermal expansion of the sheets is not prevented!</t>
  </si>
  <si>
    <t>Veuillez noter: Le couple de serrage doit être limité afin de ne pas déformer les joints des tôles et de ne pas empêcher la dilatation thermique des tôles!</t>
  </si>
  <si>
    <t>Let op: Het aanhaalmoment moet worden beperkt, zodat de plaatfelsen niet worden vervormd en thermische uitzetting van de platen niet wordt voorkomen!</t>
  </si>
  <si>
    <t>Observera: Åtdragningsmomentet måste begränsas så att plåtens sömmar inte deformeras och att plåtens termiska expansion inte hindras!</t>
  </si>
  <si>
    <t>Uwaga: Moment dokręcania musi być ograniczony, aby nie doszło do deformacji szwów blach i nie uniemożliwić ich rozszerzalności cieplnej!</t>
  </si>
  <si>
    <t>Figyelem: A meghúzási nyomatékot korlátozni kell, hogy a lemezvarratok ne deformálódjanak, és a lemezek hőtágulása ne akadályozza a lemezek hőtágulását!</t>
  </si>
  <si>
    <t>Attenzione: la coppia di serraggio deve essere limitata in modo da non deformare le giunture delle lamiere e da non impedire la dilatazione termica delle stesse!</t>
  </si>
  <si>
    <t>Seam clamp 504 AL KK for standing seam roof</t>
  </si>
  <si>
    <t>Pince pli 504 AL KK p.toit joints debout</t>
  </si>
  <si>
    <t>Felsklem 504 AJ KK voor daken met staande fels</t>
  </si>
  <si>
    <t>Falsklämma 504 för stående falstak</t>
  </si>
  <si>
    <t>Zacisk na rąbek 504 do dachu na rąbek stojący</t>
  </si>
  <si>
    <t>504 korcrögzítő állókorcos fedésű tetőkhöz</t>
  </si>
  <si>
    <t>Morsetto 504 per tetto ad aggraffatura verticale</t>
  </si>
  <si>
    <t>Insbesondere auch geeignet für Doppelstehfalzdächer aus Titanzinkblech. Mögliche Abmessungen des Bördelfalzes h = 11–13 mm, b1 = 4–6 mm, b2 = max. 3 mm. Die Falzklemme 504 wurde zusammen mit der Fa. Rheinzink für den Einsatz auf Doppelstehfalzdächern aus Titanzinkblech entwickelt und von Rheinzink für gut befunden. Auf den Stehfalzklemmen montierte Profile dürfen eine Länge von ca. 3 m ohne thermische Trennung nicht überschreiten.</t>
  </si>
  <si>
    <t>Particularly suitable for double standing seam roofs made of titanium zinc sheet. The joint clamp 504 was developed together with the Rheinzink company for use on double standing seam roofs made of titanium zinc sheet . Profiles mounted on the standing seam clamps must not exceed a length of approx. 3m without thermal separation.</t>
  </si>
  <si>
    <t>Particulièrement adapté aux toits à double joint debout en tôle de zinc-titane. Le collier de serrage 504 a été développé en collaboration avec la société Rheinzink pour être utilisé sur les toits à double joint debout en tôle de zinc-titane. Les profilés montés sur les pinces de joint debout ne doivent pas dépasser une longueur d'environ 3 m sans séparation thermique.</t>
  </si>
  <si>
    <t>Bijzonder geschikt voor daken met dubbele felsnaad van titaanzinkplaat. Mogelijke afmetingen van de zoomvouw h = 11–13 mm, b1 = 4–6 mm, b2 = max. 3 mm. De felsklem 504 is samen met de firma Rheinzink ontwikkeld voor gebruik op daken met dubbele staande fels van titaanzinkplaat en werd door Rheinzink als goed bevonden. Profielen die op de felsklemmen worden gemonteerd, mogen zonder thermische scheiding niet langer zijn dan ca. 3 m.</t>
  </si>
  <si>
    <t>Särskilt lämplig för dubbla stående sömmar av titanzinkplåt. Fogklämman 504 har utvecklats tillsammans med företaget Rheinzink för användning på dubbla stående tak av titanzinkplåt. Profiler som monteras på de stående sömmarna får inte överstiga en längd på ca 3 m utan termisk separation.</t>
  </si>
  <si>
    <t>Szczególnie nadaje się do dachów z podwójnym rąbkiem stojącym wykonanych z blachy tytanowo-cynkowej. Klamra łącząca 504 została opracowana wspólnie z firmą Rheinzink do stosowania na dachach z podwójnym rąbkiem stojącym wykonanych z blachy tytanowo-cynkowej. Profile mocowane na klamrę na rąbek stojący nie mogą przekraczać długości ok. 3 m bez przekładki termicznej.</t>
  </si>
  <si>
    <t>Különösen alkalmas titán-cinklemezből készült kettős állóvarrású tetőkhöz. Az 504-es fugaszorítót a Rheinzink céggel közösen fejlesztették ki titán-cinklemezből készült kettős állóvarrású tetőkhöz. Az állókapcsokra szerelt profilok hossza nem haladhatja meg a kb. 3 m-t hőelválasztás nélkül.</t>
  </si>
  <si>
    <t>Particolarmente adatto per tetti a doppia aggraffatura in lamiera di zinco titanio. Il morsetto per giunti 504 è stato sviluppato in collaborazione con l'azienda Rheinzink per l'utilizzo su tetti a doppia aggraffatura verticale in lamiera di zinco titanio. I profili montati sui morsetti per aggraffatura non devono superare la lunghezza di circa 3 m senza separazione termica.</t>
  </si>
  <si>
    <t>Seam clamp Pro503 for standing seam roof</t>
  </si>
  <si>
    <t>Falsklämma Pro 503 för stående falstak</t>
  </si>
  <si>
    <t>Zacisk na rąbek Pro 503 do dachu na rąbek stojący</t>
  </si>
  <si>
    <t>Pro 503 korcrögzítő állókorcos fedésű tetőkhöz</t>
  </si>
  <si>
    <t>Morsetto Pro 503 per tetto ad aggraffatura verticale</t>
  </si>
  <si>
    <t>Bitte beachten: Der Anzugsdrehmoment ist so zu begrenzen, dass die Blechfalze nicht verformt werden und die thermische Dehnung der Bleche nicht verhindert wird! Nur in Verbindung mit ProLine Modulklemmen geeignet.</t>
  </si>
  <si>
    <t>Please note: The tightening torque must be limited so that the sheet metal seams are not deformed and thermal expansion of the sheets is not prevented! Only suitable in conjunction with ProLine module clamps.</t>
  </si>
  <si>
    <t>Observera: Åtdragningsmomentet måste begränsas så att plåtsömmarna inte deformeras och att plåtens värmeexpansion inte förhindras! Endast lämplig i samband med ProLine modulklämmor.</t>
  </si>
  <si>
    <t>Uwaga: Moment dokręcania należy ograniczyć, aby nie zdeformować szwów blach i nie uniemożliwić rozszerzalności cieplnej blach! Nadaje się do stosowania wyłącznie w połączeniu z zaciskami modułowymi ProLine.</t>
  </si>
  <si>
    <t>Figyelem: A meghúzási nyomatékot korlátozni kell, hogy a lemezvarratok ne deformálódjanak, és a lemezek hőtágulása ne akadályozza meg! Kizárólag ProLine modulrögzítőkkel együtt használható.</t>
  </si>
  <si>
    <t>Attenzione: la coppia di serraggio deve essere limitata in modo da non deformare le giunture delle lamiere e da non impedire la dilatazione termica delle stesse! Adatto solo in combinazione con i morsetti per moduli ProLine.</t>
  </si>
  <si>
    <t>Seam clamp Pro504 for standing seam roof</t>
  </si>
  <si>
    <t>Falsklämma Pro 504 för stående falstak</t>
  </si>
  <si>
    <t>Zacisk na rąbek Pro 504 do dachu na rąbek stojący</t>
  </si>
  <si>
    <t>Pro 504 korcrögzítő állókorcos fedésű tetőkhöz</t>
  </si>
  <si>
    <t>Morsetto Pro 504 per tetto ad aggraffatura verticale</t>
  </si>
  <si>
    <t>Insbesondere auch geeignet für Doppelstehfalzdächer aus Titanzinkblech. Mögliche Abmessungen des Bördelfalzes h = 11–13 mm, b1 = 4–6 mm, b2 = max. 3 mm. Die Falzklemme 504 wurde zusammen mit der Fa. Rheinzink für den Einsatz auf Doppelstehfalzdächern aus Titanzinkblech entwickelt und von Rheinzink für gut befunden. Auf den Stehfalzklemmen montierte Profile dürfen eine Länge von ca. 3 m ohne thermische Trennung nicht überschreiten. Nur in Verbindung mit ProLine Modulklemmen geeignet.</t>
  </si>
  <si>
    <t>Especially also suitable for double standing seam roofs made of titanium zinc sheet. Possible dimensions of the seaming h = 11-13 mm, b1 = 4-6 mm, b2 = max. 3 mm. The 504 seam clamp was developed together with Rheinzink for use on double standing seam roofs made of titanium zinc sheet and was approved by Rheinzink. Profiles mounted on the standing seam clamps must not exceed a length of approx. 3 m without thermal separation. Only suitable in conjunction with ProLine module clamps.</t>
  </si>
  <si>
    <t>Särskilt lämplig för dubbla stående sömmar av titanzinkplåt. Möjliga dimensioner på falsen h = 11-13 mm, b1 = 4-6 mm, b2 = max. 3 mm. Sömklämman 504 utvecklades tillsammans med Rheinzink för användning på dubbla stående sömmar av titanzinkplåt och godkändes av Rheinzink. Profiler som monteras på de stående sömmarna får inte överstiga en längd på ca 3 m utan termisk separation. Endast lämplig i samband med ProLine modulklämmor.</t>
  </si>
  <si>
    <t>Szczególnie nadaje się również do dachów z podwójnym rąbkiem stojącym wykonanych z blachy tytanowo-cynkowej. Możliwe wymiary rąbka h = 11-13 mm, b1 = 4-6 mm, b2 = maks. 3 mm. Klamra na rąbek stojący 504 została opracowana wspólnie z firmą Rheinzink do stosowania na dachach z podwójnym rąbkiem stojącym wykonanych z blachy tytanowo-cynkowej i została zatwierdzona przez firmę Rheinzink. Profile montowane na klamrach na rąbek stojący nie mogą przekraczać długości ok. 3 m bez separacji termicznej. Nadaje się do stosowania wyłącznie w połączeniu z zaciskami modułowymi ProLine.</t>
  </si>
  <si>
    <t>Különösen alkalmas titán-cinklemezből készült kettős állóvarrású tetőkhöz is. A varrás lehetséges méretei h = 11-13 mm, b1 = 4-6 mm, b2 = max. 3 mm. Az 504-es varráskapcsot a Rheinzinkkel közösen fejlesztették ki titán-cinklemezből készült kettős állóvarrású tetőkhöz, és a Rheinzink jóváhagyta. Az állóvarratbilincsekre szerelt profilok hossza nem haladhatja meg a kb. 3 m-t hőelválasztás nélkül. Kizárólag ProLine modulrögzítőkkel együtt használható.</t>
  </si>
  <si>
    <t>Particolarmente adatto anche per tetti a doppia aggraffatura in lamiera di zinco titanio. Dimensioni possibili dell'aggraffatura h = 11-13 mm, b1 = 4-6 mm, b2 = max. 3 mm. Il morsetto per aggraffatura 504 è stato sviluppato in collaborazione con Rheinzink per l'uso su tetti a doppia aggraffatura verticale in lamiera di zinco titanio ed è stato approvato da Rheinzink. I profili montati sui morsetti per aggraffatura non devono superare una lunghezza di circa 3 m senza separazione termica. Adatto solo in combinazione con i morsetti per moduli ProLine.</t>
  </si>
  <si>
    <t>Seam clamp Pro504-F for standing seam roof</t>
  </si>
  <si>
    <t>Falsklämma Pro 504-F för stående falstak</t>
  </si>
  <si>
    <t>Zacisk na rąbek Pro 504-F do dachu na rąbek stojący</t>
  </si>
  <si>
    <t>Pro 504-F korcrögzítő állókorcos fedésű tetőkhöz</t>
  </si>
  <si>
    <t>Morsetto Pro 504-F per tetto ad aggraffatura verticale</t>
  </si>
  <si>
    <t>Insbesondere auch geeignet für Doppelstehfalzdächer aus Titanzinkblech wie sie üblicherweise in Frankreich verbaut werden. Mögliche Abmessungen des Bördelfalzes h = 10–12 mm, b1 = 4–6 mm, b2 = max. 3 mm. Die Falzklemme 504 wurde zusammen mit der Fa. Rheinzink für den Einsatz auf Doppelstehfalzdächern aus Titanzinkblech entwickelt und von Rheinzink für gut befunden. Auf den Stehfalzklemmen montierte Profile dürfen eine Länge von ca. 3 m ohne thermische Trennung nicht überschreiten. Nur in Verbindung mit ProLine Modulklemmen geeignet.</t>
  </si>
  <si>
    <t>Especially also suitable for double standing seam roofs made of titanium zinc sheet, ass are usually installed in France. Possible dimensions of the seaming h = 10-12 mm, b1 = 4-6 mm, b2 = max. 3 mm. The 504 seam clamp was developed together with Rheinzink for use on double standing seam roofs made of titanium zinc sheet and was approved by Rheinzink. Profiles mounted on the standing seam clamps must not exceed a length of approx. 3 m without thermal separation. Only suitable in conjunction with ProLine module clamps.</t>
  </si>
  <si>
    <t>Särskilt lämplig för dubbla stående sömmar av titanzinkplåt, som vanligtvis installeras i Frankrike. Möjliga dimensioner på falsen h = 10-12 mm, b1 = 4-6 mm, b2 = max. 3 mm. Sömklämman 504 utvecklades tillsammans med Rheinzink för användning på dubbla stående sömmar av titanzinkplåt och godkändes av Rheinzink. Profiler som monteras på de stående sömmarna får inte överstiga en längd på ca 3 m utan termisk separation. Endast lämplig i samband med ProLine modulklämmor.</t>
  </si>
  <si>
    <t>Szczególnie nadaje się również do dachów z podwójnym rąbkiem stojącym wykonanych z blachy tytanowo-cynkowej, jakie są zwykle instalowane we Francji. Możliwe wymiary rąbka h = 10-12 mm, b1 = 4-6 mm, b2 = maks. 3 mm. Klamra na rąbek stojący 504 została opracowana wspólnie z firmą Rheinzink do stosowania na dachach z podwójnym rąbkiem stojącym wykonanych z blachy tytanowo-cynkowej i została zatwierdzona przez firmę Rheinzink. Profile montowane na klamrach na rąbek stojący nie mogą przekraczać długości ok. 3 m bez separacji termicznej. Nadaje się do stosowania wyłącznie w połączeniu z zaciskami modułowymi ProLine.</t>
  </si>
  <si>
    <t>Különösen alkalmas titán-cinklemezből készült kettős állóvarrású tetőkhöz, mint amilyeneket Franciaországban általában telepítenek. A varrás lehetséges méretei h = 10-12 mm, b1 = 4-6 mm, b2 = max. 3 mm. Az 504-es varráskapcsot a Rheinzinkkel közösen fejlesztették ki titán-cinklemezből készült kettős állóvarrású tetőkhöz, és a Rheinzink jóváhagyta. Az állóvarratbilincsekre szerelt profilok hossza nem haladhatja meg a kb. 3 m-t hőelválasztás nélkül. Kizárólag ProLine modulrögzítőkkel együtt használható.</t>
  </si>
  <si>
    <t>Particolarmente adatto anche per tetti a doppia aggraffatura in lamiera di zinco titanio, come quelli solitamente installati in Francia. Dimensioni possibili dell'aggraffatura h = 10-12 mm, b1 = 4-6 mm, b2 = max. 3 mm. Il morsetto per aggraffatura 504 è stato sviluppato in collaborazione con Rheinzink per l'uso su tetti a doppia aggraffatura verticale in lamiera di zinco titanio ed è stato approvato da Rheinzink. I profili montati sui morsetti per aggraffatura non devono superare una lunghezza di circa 3 m senza separazione termica. Adatto solo in combinazione con i morsetti per moduli ProLine.</t>
  </si>
  <si>
    <t>Seam clamp 510 Rapid for KalZip a.s.</t>
  </si>
  <si>
    <t>Pince pli 510 Rapid p.KalZip et sembl.</t>
  </si>
  <si>
    <t>Felsklem 510 Rapid voor KalZip etc.</t>
  </si>
  <si>
    <t>Falsklämma 510 Rapid; i synnerhet avsedd</t>
  </si>
  <si>
    <t>Zacisk na rąbek 510 Rapid</t>
  </si>
  <si>
    <t>510 Rapid korcrögzítő; különösen jól használható</t>
  </si>
  <si>
    <t>Morsetto 510 Rapid; indicato in particolare per tetti ad aggraffatura verticale di Kalzip®*, Bemo*</t>
  </si>
  <si>
    <t>Observera: Åtdragningsmomentet måste begränsas så att plåtsömmarna inte deformeras och att plåtens termiska expansion inte förhindras!</t>
  </si>
  <si>
    <t>Figyelem: A meghúzási nyomatékot úgy kell korlátozni, hogy a lemezvarratok ne deformálódjanak, és a lemezek hőtágulása ne akadályozza meg!</t>
  </si>
  <si>
    <t>Seam clamp Pro510 f. round seam a.sim.</t>
  </si>
  <si>
    <t>Falsklämma Pro 510; i synnerhet avsedd</t>
  </si>
  <si>
    <t>Zacisk na rąbek Pro 510</t>
  </si>
  <si>
    <t>Pro 510 korcrögzítő; különösen jól használható</t>
  </si>
  <si>
    <t>Morsetto Pro 510; indicato in particolare per tetti ad aggraffatura verticale di Kalzip®*, Bemo*</t>
  </si>
  <si>
    <t>Seam clamp 520 Rapid Zambelli RibRoof 465 a.s.</t>
  </si>
  <si>
    <t>Pince 520 Rapid Zamb.RibRoof 465 et semb</t>
  </si>
  <si>
    <t>Felsklem 520 Rapid voor Zambelli RibRoof 465 etc.</t>
  </si>
  <si>
    <t>Falsklämma 520 Rapid Zambelli RibRoof 465 och liknande</t>
  </si>
  <si>
    <t>Zacisk na rąbek 520 Rapid do Zambelli RibRoof 465 i podobnych</t>
  </si>
  <si>
    <t>520 Rapid korcrögzítő Zambelli RibRoof 465</t>
  </si>
  <si>
    <t>Morsetto 520 Rapid per Zambelli RibRoof 465 e simili</t>
  </si>
  <si>
    <t>Seam cl. Pro520 f.Zamb.RibRoof465 a.sim.</t>
  </si>
  <si>
    <t>Falsklämma Pro 520 Zambelli RibRoof 465 och liknande</t>
  </si>
  <si>
    <t>Zacisk na rąbek Pro 520 do Zambelli RibRoof 465 i podobnych</t>
  </si>
  <si>
    <t>Pro 520 korcrögzítő Zambelli RibRoof 465 és hasonló rendszerekhez</t>
  </si>
  <si>
    <t>Morsetto Pro 520 per Zambelli RibRoof 465 e simili</t>
  </si>
  <si>
    <t>Seam clamp 522 Rapid Zambelli RibRoof 500 a.s.</t>
  </si>
  <si>
    <t>Pince 522 Rapid Zamb.RibRoof 500 et semb</t>
  </si>
  <si>
    <t>Felsklem 522 Rapid voor Zambelli RibRoof 500 etc.</t>
  </si>
  <si>
    <t>Falsklämma 522 Rapid för Zambelli RibRoof 500 och liknande</t>
  </si>
  <si>
    <t>Zacisk na rąbek 522 Rapid do Zambelli RibRoof 500 i podobnych</t>
  </si>
  <si>
    <t>522 Rapid korcrögzítő Zambelli RibRoof 500</t>
  </si>
  <si>
    <t>Morsetto 522 Rapid per Zambelli RibRoof 500 e simili</t>
  </si>
  <si>
    <t>Seam cl. Pro522 f.Zamb.RibRoof500 a.sim.</t>
  </si>
  <si>
    <t>Falsklämma Pro 522 för Zambelli RibRoof 500 och liknande</t>
  </si>
  <si>
    <t>Zacisk na rąbek Pro 522 do Zambelli RibRoof 500 i podobnych</t>
  </si>
  <si>
    <t>Pro 522 korcrögzítő Zambelli RibRoof 500</t>
  </si>
  <si>
    <t>Morsetto Pro 522 per Zambelli RibRoof 500 e simili</t>
  </si>
  <si>
    <t>Seam clamp 524 Rapid Fischer KlipTec a.s.</t>
  </si>
  <si>
    <t>Pince 524 Rapid Fischer KlipTec et semb</t>
  </si>
  <si>
    <t>Felsklem 524 Rapid voor Fischer Klip Tec etc.</t>
  </si>
  <si>
    <t>Falsklämma 524 Rapid för Fischer KlipTec och liknande</t>
  </si>
  <si>
    <t>Zacisk na rąbek 524 Rapid do Fischer KlipTec i podobnych</t>
  </si>
  <si>
    <t>524 Rapid korcrögzítő Fischer KlipTec és hasonló rendszerekhez</t>
  </si>
  <si>
    <t>Morsetto 524 Rapid per Fischer KlipTec e simili</t>
  </si>
  <si>
    <t>Seam cl. Pro524 f.Fischer KlipTec a.sim.</t>
  </si>
  <si>
    <t>Falsklämma Pro 524 för Fischer KlipTec och liknande</t>
  </si>
  <si>
    <t>Zacisk na rąbek Pro 524 do Fischer KlipTec i podobnych</t>
  </si>
  <si>
    <t>Pro 524 korcrögzítő Fischer KlipTec és hasonló rendszerekhez</t>
  </si>
  <si>
    <t>Morsetto Pro 524 per Fischer KlipTec e simili</t>
  </si>
  <si>
    <t>Seam clamp 525 VA for Domico Domitec</t>
  </si>
  <si>
    <t>Pince pli 525 VA p. Domico Domitec</t>
  </si>
  <si>
    <t>Felsklem 525 VA voor Domico Domitec</t>
  </si>
  <si>
    <t>Falsklämma 525 VA för Domico Domitec och liknande</t>
  </si>
  <si>
    <t>Zacisk na rąbek 525 VA do Domico Domitec i podobnych</t>
  </si>
  <si>
    <t>525 rozsdamentes acél korcrögzítő Domico Domitec</t>
  </si>
  <si>
    <t>Morsetto 525 VA per Domico Domitec e simili</t>
  </si>
  <si>
    <t>Für Domico und ähnliche. Bitte beachten: Der Anzugsdrehmoment ist so zu begrenzen, dass die Blechfalze nicht verformt werden und die thermische Dehnung der Bleche nicht verhindert wird!</t>
  </si>
  <si>
    <t>For Domico and similar. Please note: The tightening torque must be limited so that the sheet seams are not deformed and the thermal expansion of the sheets is not prevented!</t>
  </si>
  <si>
    <t>Pour Domico et autres. Attention : le couple de serrage doit être limité afin de ne pas déformer les joints des tôles et de ne pas empêcher la dilatation thermique des tôles!</t>
  </si>
  <si>
    <t>Voor Domico en dergelijke. Let op: Het aanhaalmoment moet worden beperkt, zodat de plaatfelsen niet worden vervormd en thermische uitzetting van de platen niet wordt voorkomen!</t>
  </si>
  <si>
    <t>Dla Domico i podobnych. Uwaga: Moment dokręcania musi być ograniczony, aby nie doszło do deformacji szwów arkuszy i nie uniemożliwić rozszerzalności cieplnej arkuszy!</t>
  </si>
  <si>
    <t>Domico és hasonlók esetében. Figyelem: A meghúzási nyomatékot korlátozni kell, hogy a lemezvarratok ne deformálódjanak és a lemezek hőtágulása ne akadályozza meg!</t>
  </si>
  <si>
    <t>Per Domico e simili. Attenzione: la coppia di serraggio deve essere limitata in modo da non deformare le giunture delle lamiere e impedire la dilatazione termica delle stesse!</t>
  </si>
  <si>
    <t>112012-007</t>
  </si>
  <si>
    <t>Falzklemme 551 f. KlipTite u. ähnliche</t>
  </si>
  <si>
    <t>Seamclamp 551 f. KlipTite a. similar</t>
  </si>
  <si>
    <t>Falsklämma 551 för KlipTite</t>
  </si>
  <si>
    <t>Zacisk na rąbek 551 do KlipTite</t>
  </si>
  <si>
    <t>551 korcrögzítő KlipTite</t>
  </si>
  <si>
    <t>Morsetto 551 per KlipLok 700 / 406 per KlipLok 700 HiStrength</t>
  </si>
  <si>
    <t>Für KlipTite u. ähnliche. Bitte beachten: Der Anzugsdrehmoment ist so zu begrenzen, dass die Blechfalze nicht verformt werden und die thermische Dehnung der Bleche nicht verhindert wird!</t>
  </si>
  <si>
    <t>For KlipTite and similar. Please note: The tightening torque must be limited so that the sheet seams are not deformed and the thermal expansion of the sheets is not prevented!</t>
  </si>
  <si>
    <t>Pour KlipTite et autres. Attention : le couple de serrage doit être limité afin de ne pas déformer les joints des tôles et de ne pas empêcher la dilatation thermique des tôles !</t>
  </si>
  <si>
    <t>Voor KlipTite en dergelijke. Let op: Het aandraaimoment moet beperkt zijn, zodat de plaatnaden niet vervormd worden en de thermische uitzetting van de platen niet verhinderd wordt!</t>
  </si>
  <si>
    <t>För KlipTite och liknande. Observera: Åtdragningsmomentet måste begränsas så att plåtens sömmar inte deformeras och att plåtens termiska expansion inte hindras!</t>
  </si>
  <si>
    <t>Dla KlipTite i podobnych. Uwaga: Moment dokręcania musi być ograniczony, aby nie doszło do deformacji szwów arkuszy i nie uniemożliwić rozszerzalności cieplnej arkuszy!</t>
  </si>
  <si>
    <t>KlipTite és hasonlókhoz. Figyelem: A meghúzási nyomatékot korlátozni kell, hogy a lemezvarratok ne deformálódjanak és a lemezek hőtágulása ne akadályozza meg!</t>
  </si>
  <si>
    <t>Per KlipTite e simili. Attenzione: la coppia di serraggio deve essere limitata in modo da non deformare le giunture delle lamiere e impedire la dilatazione termica delle stesse!</t>
  </si>
  <si>
    <t>112012-106</t>
  </si>
  <si>
    <t>Falzklemme Pro550 f. Brownbuilt u. ä.</t>
  </si>
  <si>
    <t>Seam clamp Pro550 f. Brownbuilt a.sim.</t>
  </si>
  <si>
    <t xml:space="preserve">Falsklämma Pro550 för Brownbuilt </t>
  </si>
  <si>
    <t xml:space="preserve">Zacisk na rąbek Pro550 för Brownbuilt </t>
  </si>
  <si>
    <t>Pro550 Brownbuilt korcrögzítő</t>
  </si>
  <si>
    <t>Morsetto Pro 550 per Brownbuilt e simili</t>
  </si>
  <si>
    <t>112012-107</t>
  </si>
  <si>
    <t>Falzklemme Pro551 f. KlipTite u. ä.</t>
  </si>
  <si>
    <t>Seam clamp Pro551 f. KlipTite a. similar</t>
  </si>
  <si>
    <t>Falsklämma Pro 551 för KlipLok 700 / 406</t>
  </si>
  <si>
    <t>Zacisk na rąbek Pro 551 do KlipLok 700 / 406</t>
  </si>
  <si>
    <t>Pro 551 korcrögzítő KlipLok 700 / 406 rendszerhez KlipLok</t>
  </si>
  <si>
    <t>Morsetto Pro 551 per KlipLok 700 / 406</t>
  </si>
  <si>
    <t>112012-108</t>
  </si>
  <si>
    <t>Falzklemme Pro552 f. Novotexi+ u. ä.</t>
  </si>
  <si>
    <t>Seam clamp Pro552 f. Novotexi+ a.similar</t>
  </si>
  <si>
    <t>Falsklämma Pro552 för Novotexi+ a.liknande</t>
  </si>
  <si>
    <t>Zacisk na rąbek Pro552 do Novotexi+ a.podobne</t>
  </si>
  <si>
    <t>Pro552 f. Novotexi+ a.hasonló</t>
  </si>
  <si>
    <t>Morsetto Pro 552 per Novotexi+ e simili</t>
  </si>
  <si>
    <t>112012-109</t>
  </si>
  <si>
    <t>Falzklemme Pro553 f. Craftlock u. ä.</t>
  </si>
  <si>
    <t>Seam clamp Pro553 f. Craftlock a.similar</t>
  </si>
  <si>
    <t>Sömklämma Pro553 f. Craftlock a.liknande</t>
  </si>
  <si>
    <t>Zacisk do szwów Pro553 f. Craftlock a.podobny</t>
  </si>
  <si>
    <t>Pro553 f. Craftlock a.hasonló</t>
  </si>
  <si>
    <t>Morsetto Pro 553 per Craftlock e simili</t>
  </si>
  <si>
    <t>Falzklemme Pro562 Universal</t>
  </si>
  <si>
    <t>Falsklämma Pro 562 Universal</t>
  </si>
  <si>
    <t>Zacisk na rąbek Pro 562 uniwersalny</t>
  </si>
  <si>
    <t>Pro 562 Universal korcrögzítő</t>
  </si>
  <si>
    <t>Morsetto Pro 562 universale</t>
  </si>
  <si>
    <t>Die universelle Trapezblechbefestigung für Stahl- und Alublech ab 0,5 mm; Anwendungshinweise besonders beachten! Verwendung z.B. in Verbindung mit Montageschiene Solo.</t>
  </si>
  <si>
    <t>The universal trapezoidal fastening for steel and aluminum sheets from 0.5 mm; Pay special attention to the application instructions! Use e.g. in connection with Solo mounting rail.</t>
  </si>
  <si>
    <t>La fixation trapézoïdale universelle pour les tôles d'acier et d'aluminium à partir de 0,5 mm ; Faites particulièrement attention aux instructions d'application ! À utiliser par exemple en liaison avec le rail de montage Solo.</t>
  </si>
  <si>
    <t>De universele trapeziumvormige plaatbevestiging voor staal- en aluminiumplaat vanaf 0,5 mm; let vooral op de gebruiksaanwijzing! Te gebruiken in combinatie met montagerail Solo.</t>
  </si>
  <si>
    <t>Den universella trapetsfästningen för stål- och aluminiumplåtar från 0,5 mm; Var särskilt uppmärksam på tillämpningsanvisningarna! Använd t.ex. i anslutning till Solo monteringsskena.</t>
  </si>
  <si>
    <t>Uniwersalne mocowanie trapezowe do blach stalowych i aluminiowych od 0,5 mm; Należy zwrócić szczególną uwagę na instrukcję stosowania! Stosować np. w połączeniu z szyną montażową Solo.</t>
  </si>
  <si>
    <t>Az univerzális trapéz alakú rögzítés acél- és alumíniumlemezekhez 0,5 mm-től; Különös figyelmet fordítson az alkalmazási utasításokra! Használja pl. Solo szerelősínnel összekötve.</t>
  </si>
  <si>
    <t>Il fissaggio per lamiera trapezoidale universale per lamiere di acciaio e alluminio a partire da 0,5 mm; prestare particolare attenzione alle istruzioni di applicazione! Da utilizzare, ad esempio, in collegamento conil profilo di montaggio Solo.</t>
  </si>
  <si>
    <t>Klemmung direkt am Rahmen, für Sickenhöhen ab 22 mm, Schrauben sind nach Bedarf gesondert zu bestellen. EcoRapid am Modulfeldrand: 2 Schrauben, EcoRapid in Modulfeldmitte: 1 Schraube.</t>
  </si>
  <si>
    <t>Clamping directly on the frame, for bead heights from 22 mm, screws must be ordered separately as required. EcoRapid on the module field edge: 2 screws, EcoRapid in the middle of the module field: 1 screw.</t>
  </si>
  <si>
    <t>Fixation directement sur le cadre, pour les hauteurs de talon à partir de 22 mm, les vis doivent être commandées séparément selon les besoins. EcoRapid sur le bord du champ de modules : 2 vis, EcoRapid au milieu du champ de modules : 1 vis.</t>
  </si>
  <si>
    <t>Direct op het frame te klemmen, voor hielhoogtes vanaf 22 mm, schroeven eventueel apart bestellen. EcoRapid aan de rand van het moduleveld: 2 schroeven, EcoRapid in het midden van het moduleveld: 1 schroef.</t>
  </si>
  <si>
    <t>Fastspänning direkt på ramen, för pärmhöjder från 22 mm, skruvar måste beställas separat vid behov. EcoRapid på modulfältets kant: 2 skruvar, EcoRapid i mitten av modulfältet: 1 skruv.</t>
  </si>
  <si>
    <t>Mocowanie bezpośrednio na ramie, dla wysokości puszek od 22 mm, wkręty należy zamawiać oddzielnie, zależnie od potrzeb. EcoRapid na krawędzi pola modułowego: 2 wkręty, EcoRapid w środku pola modułowego: 1 wkręt.</t>
  </si>
  <si>
    <t>Rögzítés közvetlenül a keretre, 22 mm-es gyöngymagassághoz, a csavarokat szükség szerint külön kell rendelni. EcoRapid a modulmező szélén: 2 csavar, EcoRapid a modulmező közepén: 1 csavar.</t>
  </si>
  <si>
    <t>Per il fissaggio diretto sul telaio, per altezze della graca a partire da 22 mm, le viti devono essere ordinate separatamente, a seconda delle necessità. EcoRapid sul bordo del campo di moduli: 2 viti, EcoRapid al centro del campo di moduli: 1 vite.</t>
  </si>
  <si>
    <t>FixPlan sealing plate</t>
  </si>
  <si>
    <t>FixPlan disque d'étanchéité</t>
  </si>
  <si>
    <t>FixPlan-afdichtplaat</t>
  </si>
  <si>
    <t>FixPlan Tätningsplatta</t>
  </si>
  <si>
    <t>Płyta uszczelniająca FixPlan</t>
  </si>
  <si>
    <t>FixPlan szigetelő lemez</t>
  </si>
  <si>
    <t>Piastra di tenuta FixPlan</t>
  </si>
  <si>
    <t>In Verbindung mit Stockschrauben als Alternative für ebene Blechdächer, bei denen die Befestigung am Falz nicht möglich ist (z.B. Titanzinkblech-Dächer).</t>
  </si>
  <si>
    <t>In connection with hanger bolts as an alternative for flat sheet metal roofs, where fastening to the rebate is not possible (e.g. titanium zinc sheet roofs).</t>
  </si>
  <si>
    <t>En liaison avec les boulons de suspension comme alternative pour les toits plats en tôle, lorsque la fixation à la feuillure n'est pas possible (par exemple, les toits en tôle de zinc-titane).</t>
  </si>
  <si>
    <t>In combinatie met stokschroeven als alternatief voor platte daken van plaatstaal die niet aan de fels kunnen worden bevestigd (bijv. Daken van titaanzink).</t>
  </si>
  <si>
    <t>I samband med upphängningsbultar som ett alternativ för platta plåttak där det inte är möjligt att fästa på falsen (t.ex. titanzinkplåttak).</t>
  </si>
  <si>
    <t>W połączeniu z kołkami wieszakowymi jako alternatywa dla dachów z blachy płaskiej, gdzie mocowanie do wręgów nie jest możliwe (np. dachy z blachy tytanowo-cynkowej).</t>
  </si>
  <si>
    <t>A függesztőcsavarokkal együtt alternatívaként lapos fémlemez tetőkhöz, ahol az ereszre történő rögzítés nem lehetséges (pl. titán-cink lemeztetők).</t>
  </si>
  <si>
    <t>In combinazione con le viti prigioniere come alternativa per i tetti in lamiera piatta, dove non è possibile il fissaggio alla nervatura (ad es. tetti in lamiera di zinco titanio).</t>
  </si>
  <si>
    <t>Bituplan additional seal for FixPlan</t>
  </si>
  <si>
    <t>Bituplan joint supplément. pour FixPlan</t>
  </si>
  <si>
    <t>Bituplan extra afdichting voor FixPlan</t>
  </si>
  <si>
    <t>Bituplan tilläggstätning för FixPlan</t>
  </si>
  <si>
    <t>Uszczelnienie dodatkowe Bituplan do FixPlan</t>
  </si>
  <si>
    <t>Bituplan kiegészítő szigetelés a FixPlanhoz</t>
  </si>
  <si>
    <t>Bituplan guarnizione supplementare per FixPlan</t>
  </si>
  <si>
    <t>Zur Montage auf Bitumeneindeckungen.</t>
  </si>
  <si>
    <t>For mounting on bituminous roofing.</t>
  </si>
  <si>
    <t>Pour le montage sur des toitures en bitume.</t>
  </si>
  <si>
    <t>Voor montage op bitumen dakbedekking.</t>
  </si>
  <si>
    <t>För montering på bituminösa tak.</t>
  </si>
  <si>
    <t>Do montażu na bitumicznych pokryciach dachowych.</t>
  </si>
  <si>
    <t>Bitumenes tetőfedésre történő felszereléshez.</t>
  </si>
  <si>
    <t>Per il montaggio su coperture bituminose.</t>
  </si>
  <si>
    <t>119001-000</t>
  </si>
  <si>
    <t>KlickTop Aufsatzteil zu Stockschraube</t>
  </si>
  <si>
    <t>KlickTop attachment for hanger bolt</t>
  </si>
  <si>
    <t>Embout KlickTop p. vis double filetage</t>
  </si>
  <si>
    <t>KlickTop bevestiging voor stokschroef</t>
  </si>
  <si>
    <t>Monteringsplatta för skruvstift M10 / M12</t>
  </si>
  <si>
    <t>Część górna KlickTop Pro do śruby wieszakowej</t>
  </si>
  <si>
    <t>KlickTop Pro gyorsrögzítő felépítményrész tőcsavarhoz</t>
  </si>
  <si>
    <t>KlickTop attacco per vite prigioniera</t>
  </si>
  <si>
    <t>Für Stockschrauben M10 / M12, lose, Aluminium</t>
  </si>
  <si>
    <t>For hanger bolts M10 / M12, aluminum</t>
  </si>
  <si>
    <t>Pour les boulons de suspension M10 / M12, en aluminium</t>
  </si>
  <si>
    <t>Voor stokschroeven M10 / M12, los, aluminium</t>
  </si>
  <si>
    <t>För upphängningsbultar M10 / M12, aluminium</t>
  </si>
  <si>
    <t>Do śrub wieszakowych M10 / M12, aluminium</t>
  </si>
  <si>
    <t>M10 / M12-es függesztőcsavarokhoz, alumínium</t>
  </si>
  <si>
    <t>Per viti prigioniere M10 / M12, alluminio</t>
  </si>
  <si>
    <t>KlickTopPro attachment for hanger bolt</t>
  </si>
  <si>
    <t>Embout KlickTopPro p. vis double filetage</t>
  </si>
  <si>
    <t>KlickTopPro bevestiging voor stokschroef</t>
  </si>
  <si>
    <t>KlickTop Pro förlängning för skruvstift</t>
  </si>
  <si>
    <t>KlickTopPro attacco per vite prigioniera</t>
  </si>
  <si>
    <t>Montageadapter für Stockschrauben mit Durchmesser M10 oder M12 zur Fixierung an Montageprofile ; lose; Aus Aluminium; In Kombination zu klassichen Schletter Standard-Profilen und ProLine Profilen</t>
  </si>
  <si>
    <t>Mounting adapter for hanger bolts with diameter M10 or M12 for fixing to mounting profiles ; loose; Made of aluminum; In combination with classic Schletter standard profiles and ProLine profiles</t>
  </si>
  <si>
    <t>Adaptateur de montage pour vis à double filetage de diamètre M10 ou M12 pour la fixation aux profilés de montage ; en vrac ; En aluminium ; En combinaison avec les profilés standard classiques de Schletter et les profilés ProLine</t>
  </si>
  <si>
    <t>Bevestigingsadapter voor stokschroeven met diameter M10 of M12 voor bevestiging aan montageprofielen ; los ; Gemaakt van aluminium ; In combinatie met klassieke Schletter standaardprofielen en ProLine profielen</t>
  </si>
  <si>
    <t>Monteringsadapter för upphängningsbultar med diameter M10 eller M12 för fastsättning på monteringsprofiler ; lös; Tillverkad av aluminium; I kombination med klassiska Schletter standardprofiler och ProLine-profiler</t>
  </si>
  <si>
    <t>Adapter montażowy do śruby wieszakowej o średnicy M10 lub M12 do mocowania do profili montażowych ; luzem ; z aluminium ; w połączeniu z klasycznymi profilami standardowymi Schletter i profilami ProLine</t>
  </si>
  <si>
    <t>Szerelési adapter M10 vagy M12 átmérőjű függesztőcsavarokhoz a rögzítőprofilokhoz; laza; Alumíniumból; A klasszikus Schletter standard profilokkal és ProLine profilokkal kombinálható.</t>
  </si>
  <si>
    <t>Adattatore di montaggio per viti prigioniere con diametro M10 o M12 per il fissaggio di profili di montaggio; sciolto; in alluminio; in combinazione con i classici profili standard Schletter e con i profili ProLine</t>
  </si>
  <si>
    <t>Mounting plate for hanger bolt M10 M12</t>
  </si>
  <si>
    <t>Plaque de mont. p.vis double filet. M10</t>
  </si>
  <si>
    <t>Montageplaat voor stokschroef M10 M12</t>
  </si>
  <si>
    <t>Płyta montażowa do śruby wieszakowej M10 / M12</t>
  </si>
  <si>
    <t>M10 / M12 rögzítőlemez tőcsavarhoz</t>
  </si>
  <si>
    <t>Piastra di montaggio per vite prigioniera M10 / M12</t>
  </si>
  <si>
    <t>Für Stockschrauben M10 / M12, lose, Aluminium 120 x 60 x 6 mm</t>
  </si>
  <si>
    <t>For hanger bolts M10 / M12, aluminum 120 x 60 x 6 mm</t>
  </si>
  <si>
    <t>Pour boulons de suspension M10 / M12, aluminium 120 x 60 x 6 mm</t>
  </si>
  <si>
    <t>Voor stokschroeven M10 / M12, los, aluminium 120 x 60 x 6 mm</t>
  </si>
  <si>
    <t>För upphängningsbultar M10 / M12, aluminium 120 x 60 x 6 mm</t>
  </si>
  <si>
    <t>Do śruby wieszaka M10 / M12, aluminium 120 x 60 x 6 mm</t>
  </si>
  <si>
    <t>Per viti prigioniere M10 / M12, alluminio 120 x 60 x 6 mm</t>
  </si>
  <si>
    <t>Spacer alu 20 1m</t>
  </si>
  <si>
    <t>Afstandsbus aluminium 20mm x 1m</t>
  </si>
  <si>
    <t>Distanshylsa AL 995 x 20</t>
  </si>
  <si>
    <t>Tuleja dystansowa aluminiowa 995 x 20</t>
  </si>
  <si>
    <t>Távtartó hüvely, alumínium 995 x 20</t>
  </si>
  <si>
    <t>Tubo distanziatore alluminio 995 x 20</t>
  </si>
  <si>
    <t>Für die verschiedenen Profilhöhen, diese sind bauseits auf Maß zu schneiden.</t>
  </si>
  <si>
    <t>For the different profile heights, these must be cut to size on site.</t>
  </si>
  <si>
    <t>Pour les différentes hauteurs de profil, celles-ci doivent être découpées à la taille.</t>
  </si>
  <si>
    <t>Voor de verschillende profielhoogtes dienen deze ter plaatse op maat te worden gezaagd.</t>
  </si>
  <si>
    <t>För de olika profilhöjderna måste de skäras till på plats.</t>
  </si>
  <si>
    <t>W przypadku profili o różnych wysokościach należy je przyciąć na wymiar na miejscu budowy.</t>
  </si>
  <si>
    <t>A különböző profilmagasságokhoz ezeket a helyszínen kell méretre vágni.</t>
  </si>
  <si>
    <t>Per le diverse altezze dell´isolante, questi devono essere tagliati a misura in loco.</t>
  </si>
  <si>
    <t>Sealing cap 5/6/8</t>
  </si>
  <si>
    <t>Embout d'étanchéité 5/6/8</t>
  </si>
  <si>
    <t>Afdichtingskap golfplaat 5/6/8</t>
  </si>
  <si>
    <t>Tätningslock korrugerad plåt 5 / 6 / 8</t>
  </si>
  <si>
    <t>Nasadka uszczelniająca płyty falistej 5 / 6 / 8</t>
  </si>
  <si>
    <t>Tömítő sapka a hullámlemezekhez 5 / 6 / 8</t>
  </si>
  <si>
    <t>Tappo di tenuta piastra ondulata 5 / 6 / 8</t>
  </si>
  <si>
    <t>Zur Abdichtung, für Dacheindeckung aus Welldach.</t>
  </si>
  <si>
    <t>For sealing, for roofing from corrugated roof.</t>
  </si>
  <si>
    <t>Pour l'étanchéité, pour les toits en tôle ondulée.</t>
  </si>
  <si>
    <t>Voor afdichting, voor dakbedekking van golfplaten dak.</t>
  </si>
  <si>
    <t>För tätning, för takläggning från korrugerade tak.</t>
  </si>
  <si>
    <t>Do uszczelniania, do pokryć dachowych z dachów falistych.</t>
  </si>
  <si>
    <t>Tömítéshez, hullámlemezből készült tetőfedéshez.</t>
  </si>
  <si>
    <t>Per la sigillatura, per coperture in ondulina.</t>
  </si>
  <si>
    <t>Universal Calotte with EPDM</t>
  </si>
  <si>
    <t>Universele koepel met EPDM</t>
  </si>
  <si>
    <t>Universal-hätta med EPDM</t>
  </si>
  <si>
    <t>Kalotka uniwersalna z EPDM</t>
  </si>
  <si>
    <t>Univerzális gerincmerevítő EPDM-mel</t>
  </si>
  <si>
    <t>Calotta universale con EPDM</t>
  </si>
  <si>
    <t>Zur Abdichtung, für Dacheindeckung aus Trapezblech.</t>
  </si>
  <si>
    <t>For sealing, for roofing made of trapezoidal sheet metal.</t>
  </si>
  <si>
    <t>Pour l'étanchéité, pour les toitures en tôle trapézoïdale.</t>
  </si>
  <si>
    <t>Voor afdichting, voor dakbedekking van trapeziumplaat.</t>
  </si>
  <si>
    <t>För tätning, för tak av trapetsformad plåt.</t>
  </si>
  <si>
    <t>Do uszczelniania, do pokryć dachowych z blachy trapezowej.</t>
  </si>
  <si>
    <t>Per l'impermeabilizzazione, per coperture in lamiera grecata.</t>
  </si>
  <si>
    <t>FixT-K with KlickTop</t>
  </si>
  <si>
    <t>FixT-K avec KlickTop</t>
  </si>
  <si>
    <t>Fix T-K met KlickTop</t>
  </si>
  <si>
    <t xml:space="preserve">Fix T-K </t>
  </si>
  <si>
    <t>Fix T-K z KlickTop</t>
  </si>
  <si>
    <t>Fix T-K con KlickTop</t>
  </si>
  <si>
    <t>Die innovative Befestigung für Bitumendächer auf Holzschalungen.</t>
  </si>
  <si>
    <t>The innovative fastening for bitumen roofs on wooden substructure.</t>
  </si>
  <si>
    <t>La fixation innovante pour les toits en bitume sur une sous-structure en bois.</t>
  </si>
  <si>
    <t>De innovatieve bevestiging voor bitumen daken op houten bekisting.</t>
  </si>
  <si>
    <t>Den innovativa fästanordningen för bitumentak på träunderlag</t>
  </si>
  <si>
    <t>Innowacyjne mocowanie dla dachów bitumicznych na drewnianej konstrukcji nośnej.</t>
  </si>
  <si>
    <t>Az innovatív rögzítés bitumenes tetőkhöz fa alépítményen.</t>
  </si>
  <si>
    <t>L'innovativo fissaggio per tetti in bitume su sottostruttura in legno.</t>
  </si>
  <si>
    <t>Den innovativa fästanordningen för bitumentak på träunderlag.</t>
  </si>
  <si>
    <t>L'innovativo fissaggio per tetti in bitume su sottostruttura in legno Pro.</t>
  </si>
  <si>
    <t>Punched mount.tape  6 - 50m</t>
  </si>
  <si>
    <t>Bande mont.perf.6 - 50m</t>
  </si>
  <si>
    <t>Geperforeerd bandstaal 6 - 50m</t>
  </si>
  <si>
    <t>Stansad monteringsband 6 mm - rulle á 50 m</t>
  </si>
  <si>
    <t>Taśma montażowa perforowana 6 mm – rolka 50 m</t>
  </si>
  <si>
    <t>Szerelőfurat szalag 6 mm – 50 m/tekercs</t>
  </si>
  <si>
    <t>Nastro di montaggio perforato 6 - rotolo da 50 m</t>
  </si>
  <si>
    <t>Zur Verbindung von Einzelschellen als Potentialverbindung oder zum Befestigen der Stringverkabelung, wenn keine Montageschienen verwendet werden.</t>
  </si>
  <si>
    <t>For connecting single clamps as a potential connection or for fastening the string cabling when no mounting rails are used.</t>
  </si>
  <si>
    <t>Pour le montage de pinces individuelles comme connexion de potentiel ou pour la fixation du câblage de la chaîne lorsque aucun rail de montage n'est utilisé.</t>
  </si>
  <si>
    <t>Voor het aansluiten van enkele klemmen als potentiaalverbinding of voor het bevestigen van de stringbekabeling als er geen montagerails worden gebruikt.</t>
  </si>
  <si>
    <t>För anslutning av enskilda klämmor som en potentiell anslutning eller för att fästa strängkabeln när inga monteringsskenor används.</t>
  </si>
  <si>
    <t>Do łączenia pojedynczych zacisków jako połączenia potencjalnego lub do mocowania okablowania sznurowego, gdy nie są używane szyny montażowe.</t>
  </si>
  <si>
    <t>Egyedi bilincsek csatlakoztatására potenciális csatlakozásként vagy a húrkábelek rögzítésére, ha nem használnak szerelősíneket.</t>
  </si>
  <si>
    <t>Per il collegamento di morsetti singoli come collegamento potenziale o per il fissaggio del cablaggio di stringa quando non si utilizzano guide di montaggio.</t>
  </si>
  <si>
    <t>Punched mount.tape 16– 50m</t>
  </si>
  <si>
    <t>Bande mont.perf. 16– 50m</t>
  </si>
  <si>
    <t>Geperforeerd bandstaal 16 - 50m</t>
  </si>
  <si>
    <t>Stansad monteringsband 16 mm - rulle á 50 m</t>
  </si>
  <si>
    <t>Taśma montażowa perforowana 16 mm – rolka 50 m</t>
  </si>
  <si>
    <t>Szerelőfurat szalag 16 mm – 50 m/tekercs</t>
  </si>
  <si>
    <t>Nastro di montaggio perforato 16 - rotolo da 50 m</t>
  </si>
  <si>
    <t>Blitzstromfähig</t>
  </si>
  <si>
    <t>Punched metal strip for lightening protection</t>
  </si>
  <si>
    <t>Bande métallique perforée pour la protection contre la foudre</t>
  </si>
  <si>
    <t>Bliksemstroombestendig</t>
  </si>
  <si>
    <t>Stansad metallremsa för skydd mot tändning</t>
  </si>
  <si>
    <t>Dziurkowana metalowa listwa chroniąca przed światłem</t>
  </si>
  <si>
    <t>Lyukasztott fémcsík a villámvédelem érdekében</t>
  </si>
  <si>
    <t>Striscia metallica forata per la protezione dai fulmini</t>
  </si>
  <si>
    <t>Seal f. wafer-head screw diam 8 EPDM</t>
  </si>
  <si>
    <t>Joint p.vis à tête plate diam 8 EPDM</t>
  </si>
  <si>
    <t>Afdichting voor platkopschroef diameter 8 EPDM</t>
  </si>
  <si>
    <t>dm 8 EPDM</t>
  </si>
  <si>
    <t>Uszczelka do wkrętów z łbem talerzowym dm 8 EPDM</t>
  </si>
  <si>
    <t>Tömítés a laposfejű csavarokhoz 8 EPDM</t>
  </si>
  <si>
    <t>Guarnizione per vite a testa piatta DM8 EPDM</t>
  </si>
  <si>
    <t>Dichtung für Tellerkopfschrauben; EPDM UV-beständig</t>
  </si>
  <si>
    <t>Seal for pan head screws; EPDM UV resistant</t>
  </si>
  <si>
    <t>Joint pour vis à tête cylindrique ; EPDM résistant aux UV</t>
  </si>
  <si>
    <t>Afdichting voor Tellerkopfschroeven; EPDM UV-bestendig</t>
  </si>
  <si>
    <t>Tätning för panheadskruvar; EPDM UV-beständig</t>
  </si>
  <si>
    <t>Uszczelka pod śruby z łbem walcowym; EPDM odporny na promieniowanie UV</t>
  </si>
  <si>
    <t>Tömítés serpenyőfejes csavarokhoz; EPDM UV-álló</t>
  </si>
  <si>
    <t>Guarnizione per viti a testa cilindrica; EPDM resistente ai raggi UV</t>
  </si>
  <si>
    <t>Winkelverbinder Rapid2+ L für FlatGrid zur Montage von Modultragprofil auf Grundträger FlatGrid.</t>
  </si>
  <si>
    <t>Rapid2 + L angle connector for FlatGrid for mounting module support profile on FlatGrid base support.</t>
  </si>
  <si>
    <t>Connecteur d'angle Rapid2 + L pour FlatGrid pour le montage du profilé de support du module sur le support de base de FlatGrid.</t>
  </si>
  <si>
    <t>Hoekverbinder Rapid2 + L voor FlatGrid voor montage van het module draagprofiel op de FlatGrid basisdrager.</t>
  </si>
  <si>
    <t>Rapid2 + L-vinkelkontakt för FlatGrid för montering av modulstödprofil på FlatGrid basstöd.</t>
  </si>
  <si>
    <t>Rapid2 + łącznik kątowy L do FlatGrid do montażu profilu nośnego modułu na wsporniku bazowym FlatGrid.</t>
  </si>
  <si>
    <t>Rapid2 + L szögű csatlakozó FlatGridhez a modul tartóprofiljának FlatGrid alaptartóra történő rögzítéséhez.</t>
  </si>
  <si>
    <t>Connettore Rapid2 + angolo a L per FlatGrid per il montaggio del profilo di supporto del modulo sul profilo di base FlatGrid.</t>
  </si>
  <si>
    <t>Takkrokar Rapid2+ Pro SML</t>
  </si>
  <si>
    <t>Hak dachowy Rapid2+ Pro SML</t>
  </si>
  <si>
    <t>Rapid2+ Pro SML tetőhorgok</t>
  </si>
  <si>
    <t>Gancio per tetto Rapid2+ Pro SML</t>
  </si>
  <si>
    <t>Für Dächer mit Metallschindeln (z.B. Prefa) wurde das neue Befestigungselement Rapid SML entwickelt. Kompatibel zum klassischen Schletter Solar Montagesystem und zur Serie Schletter ProLine</t>
  </si>
  <si>
    <t>For roofs with metal shingles (e.g. Prefa) the new fastening element Rapid SML was developed. Compatible with the classic Schletter Solar mounting system and the Schletter ProLine series.</t>
  </si>
  <si>
    <t>Le nouvel élément de fixation Rapid SML a été développé pour les toits en bardeaux métalliques (par exemple, Prefa). Compatible avec le système de montage classique Schletter Solar et la série Schletter ProLine.</t>
  </si>
  <si>
    <t>Het nieuwe Rapid SML bevestigingselement werd ontwikkeld voor daken met metalen shingles (bv. Prefa). Compatibel met het klassieke Schletter Solar montagesysteem en de Schletter ProLine serie.</t>
  </si>
  <si>
    <t>För tak med metallskiffer (t.ex. Prefa) har det nya fästelementet Rapid SML utvecklats. Kompatibelt med det klassiska Schletter Solar-monteringssystemet och Schletter ProLine-serien.</t>
  </si>
  <si>
    <t>Dla dachów z gontami metalowymi (np. Prefa) opracowano nowy element mocujący Rapid SML. Kompatybilny z klasycznym systemem montażowym Schletter Solar i serią Schletter ProLine.</t>
  </si>
  <si>
    <t>A fém zsindelytetőkhöz (pl. Prefa) kifejlesztették az új Rapid SML rögzítőelemet. Kompatibilis a klasszikus Schletter Solar rögzítési rendszerrel és a Schletter ProLine sorozatával.</t>
  </si>
  <si>
    <t>Per i tetti con tegole metalliche (ad es. Prefa) è stato sviluppato il nuovo elemento di fissaggio Rapid SML. Compatibile con il classico sistema di montaggio Schletter Solar e con la serie Schletter ProLine.</t>
  </si>
  <si>
    <t>Winkelverbinder für FlatGrid zur Montage von Modultragprofil auf Grundträger.</t>
  </si>
  <si>
    <t xml:space="preserve">Angle connector for FlatGrid for mounting module support profile on base support.
</t>
  </si>
  <si>
    <t>Connecteur angulaire pour FlatGrid permettant de monter le profil de support du module sur le support de base.</t>
  </si>
  <si>
    <t>Hoekverbinder voor FlatGrid voor montage van moduledraagprofiel op basisdrager.</t>
  </si>
  <si>
    <t>Vinkelkoppling för FlatGrid för montering av modulstödprofil på basstöd.</t>
  </si>
  <si>
    <t xml:space="preserve">Łącznik kątowy do FlatGrid do montażu profilu nośnego modułu na wsporniku bazowym._x000D_
</t>
  </si>
  <si>
    <t>FlatGrid szögcsatlakozó a modul tartóprofiljának alaptartóra történő rögzítéséhez.</t>
  </si>
  <si>
    <t>Connettore angolare per FlatGrid per il montaggio del profilo di supporto del modulo sul profilo di base Pro.</t>
  </si>
  <si>
    <t>Universal-Adapter M10/M12</t>
  </si>
  <si>
    <t>Universele adapter Uno M10 / M12</t>
  </si>
  <si>
    <t>Universal-adapter Uno M10 / M12</t>
  </si>
  <si>
    <t>Uniwersalny adapter Uno M10 / M12</t>
  </si>
  <si>
    <t>Uno M10 / M12 univerzális adapter</t>
  </si>
  <si>
    <t>Adattatore universale Uno M10 / M12</t>
  </si>
  <si>
    <t>Für Stockschrauben M10 / M12, lose, Aluminium, Rapid Kreuzverbinder müssen separat bestellt werden.</t>
  </si>
  <si>
    <t>For hanger bolts M10 / M12, aluminum, Rapid cross connector must be ordered separately.</t>
  </si>
  <si>
    <t>Pour les boulons de suspension M10 / M12, en aluminium, le raccord rapide en croix doit être commandé séparément.</t>
  </si>
  <si>
    <t>Voor stokschroeven M10 / M12, los, aluminium, Rapid kruisverbinders moeten apart besteld worden.</t>
  </si>
  <si>
    <t>För upphängningsbultar M10 / M12, aluminium, måste Rapid-kopplingen beställas separat.</t>
  </si>
  <si>
    <t>W przypadku śruby wieszakowej M10 / M12, aluminium, łącznik krzyżowy Rapid należy zamawiać oddzielnie.</t>
  </si>
  <si>
    <t>M10 / M12 függesztőcsavarokhoz, alumínium, Rapid keresztcsatlakozót külön kell rendelni.</t>
  </si>
  <si>
    <t>Per le viti prigioniere M10 / M12, in alluminio, il connettore a croce Rapid deve essere ordinato separatamente.</t>
  </si>
  <si>
    <t>Universal-Adapter M8</t>
  </si>
  <si>
    <t>Universele adapter Uno M8</t>
  </si>
  <si>
    <t>Universal-adapter Uno M8</t>
  </si>
  <si>
    <t>Uniwersalny adapter Uno M8</t>
  </si>
  <si>
    <t>Uno M8 univerzális adapter</t>
  </si>
  <si>
    <t>Adattatore universale Uno M8</t>
  </si>
  <si>
    <t>Zu Gewindeschraube, selbstfurchend, VA, Rapid Kreuzverbinder müssen separat bestellt werden.</t>
  </si>
  <si>
    <t>For threaded screw, self-tapping, VA, Rapid cross connector must be ordered separately.</t>
  </si>
  <si>
    <t>Pour les vis filetées, autotaraudeuses, VA, le raccord rapide en croix doit être commandé séparément.</t>
  </si>
  <si>
    <t>Voor draadschroeven, zelftappend, RVS,  Rapid-kruisverbinders moeten afzonderlijk worden besteld.</t>
  </si>
  <si>
    <t>För gängad skruv, självgängande skruv, VA, Rapid cross connector måste beställas separat.</t>
  </si>
  <si>
    <t>W przypadku śruby gwintowanej, samogwintującej, VA, łącznik krzyżowy Rapid należy zamawiać oddzielnie.</t>
  </si>
  <si>
    <t>Menetes csavar, önmetsző, VA, Rapid keresztcsatlakozó esetén külön kell rendelni.</t>
  </si>
  <si>
    <t>Per le viti filettate, autofilettanti, VA, il connettore a croce Rapid deve essere ordinato separatamente.</t>
  </si>
  <si>
    <t>Universele adapter Duo M10 / M12</t>
  </si>
  <si>
    <t>Universal-adapter Duo M10 / M12</t>
  </si>
  <si>
    <t>Uniwersalny adapter Duo M10 / M12</t>
  </si>
  <si>
    <t>Duo M10 / M12 univerzális adapter</t>
  </si>
  <si>
    <t>Adattatore universale Duo M10 / M12</t>
  </si>
  <si>
    <t>119033-005</t>
  </si>
  <si>
    <t>Universal-Adapter Duo M8</t>
  </si>
  <si>
    <t>Universele adapter Duo M8</t>
  </si>
  <si>
    <t>Adattatore Universale Duo M8</t>
  </si>
  <si>
    <t>Zu Gewindeschraube, selbstfurchend, VA, je Montagepunkt müssen 2 Stück Gewindeschrauben kalkuliert werden.</t>
  </si>
  <si>
    <t>For threaded screws, self-tapping, VA, 2 pieces of threaded screws must be calculated for each mounting point.</t>
  </si>
  <si>
    <t>Pour les vis filetées, autotaraudeuses, VA, 2 pièces de vis filetées doivent être calculées pour chaque point de montage.</t>
  </si>
  <si>
    <t>Voor draadschroeven, zelftappend, RVS, moeten 2 draadschroeven worden berekend voor elk montagepunt.</t>
  </si>
  <si>
    <t>För gängade skruvar, självgängande, VA, måste 2 stycken gängade skruvar beräknas för varje monteringspunkt.</t>
  </si>
  <si>
    <t>W przypadku wkrętów gwintowanych, samogwintujących, VA, na każdy punkt mocowania należy naliczyć 2 sztuki wkrętów gwintowanych.</t>
  </si>
  <si>
    <t>Menetes csavarok, önmetsző csavarok, VA, 2 db menetes csavarral kell számolni minden egyes rögzítési ponthoz.</t>
  </si>
  <si>
    <t>Per le viti filettate, autofilettanti, VA, è necessario calcolare 2 viti filettate, autofilettanti per ogni fissaggio.</t>
  </si>
  <si>
    <t>120001-04400</t>
  </si>
  <si>
    <t>Modultragprofil Eco05 4400mm</t>
  </si>
  <si>
    <t>Module bearing rail Eco05 4400mm</t>
  </si>
  <si>
    <t>Profilé support modules Eco05 4400mm</t>
  </si>
  <si>
    <t>Moduledraagprofiel Eco05 4400 mm</t>
  </si>
  <si>
    <t>Modulstödprofil Eco05 4400 mm</t>
  </si>
  <si>
    <t>Profil nośny modułu Eco05 4400 mm</t>
  </si>
  <si>
    <t>Eco05 modultartó profil 4400 mm</t>
  </si>
  <si>
    <t>Profilo portante per moduli Eco05 4400mm</t>
  </si>
  <si>
    <t>Die Profil-Serie für das bewährte Klicksystem mit passendem Zubehör. Montage mit Vierkantmutter, Klicksystem und Rapid. Mechanische Anbindung: Oben Klicknut M8, unten Schraubkanal M10, 30mm x 30mm</t>
  </si>
  <si>
    <t>The profile series for the proven Klick-in system. Assemble with a square nut and Klick in module. Mechanical connection: top click groove M8, bottom screw channel M10, 30mm x 30mm</t>
  </si>
  <si>
    <t>De profielserie voor het beproefde kliksysteem met bijpassende accessoires. Montage met vierkante moer, kliksysteem en Rapid. Mechanische verbinding: boven klikgroef M8, onder schroefkanaal M10, 30 mm x 30 mm</t>
  </si>
  <si>
    <t>Profilserien för det beprövade Klick-in-systemet. Monteras med en fyrkantig mutter och Klick-in-modulen. Mekanisk anslutning: övre klickspår M8, nedre skruvkanal M10, 30 mm x 30 mm.</t>
  </si>
  <si>
    <t>Seria profili do sprawdzonego systemu Klick-in. Montaż za pomocą nakrętki kwadratowej i modułu Klick in. Połączenie mechaniczne: górny rowek zatrzaskowy M8, dolny kanał śrubowy M10, 30 mm x 30 mm</t>
  </si>
  <si>
    <t>A jól bevált Klick-in rendszer profilsorozata. Összeszerelhető négyszögletes anyával és Klick in modullal. Mechanikus csatlakozás: felső kattintási horony M8, alsó csavarcsatorna M10, 30mm x 30mm.</t>
  </si>
  <si>
    <t>La serie di profili per il collaudato sistema Klick-in. Si monta con un dado quadro e un Klick in, o rapido. Connessione meccanica: scanalatura superiore a incastro M8, canale inferiore a vite M10, 30 mm x 30 mm.</t>
  </si>
  <si>
    <t>Module bearing rail Eco05 4750mm</t>
  </si>
  <si>
    <t>Profilé support modules Eco05 4750mm</t>
  </si>
  <si>
    <t>Moduledraagprofiel Eco05 4750mm</t>
  </si>
  <si>
    <t>Modulstödprofil Eco05 4750mm</t>
  </si>
  <si>
    <t>Profil nośny modułu Eco05 4750 mm</t>
  </si>
  <si>
    <t>Eco05 modultartó profil 4750mm</t>
  </si>
  <si>
    <t>Profilo portante per moduli Eco05 4750mm</t>
  </si>
  <si>
    <t>120001-05500</t>
  </si>
  <si>
    <t>Modultragprofil Eco05 5500mm</t>
  </si>
  <si>
    <t>Module bearing rail Eco05 5500mm</t>
  </si>
  <si>
    <t>Profilé support modules Eco05 5500mm</t>
  </si>
  <si>
    <t>Moduledraagprofiel Eco05 5500 mm</t>
  </si>
  <si>
    <t>Modulstödprofil Eco05 5500 mm</t>
  </si>
  <si>
    <t>Profil nośny modułu Eco05 5500 mm</t>
  </si>
  <si>
    <t>Eco05 modultartó profil 5500 mm</t>
  </si>
  <si>
    <t>Profilo portante per moduli Eco05 5500mm</t>
  </si>
  <si>
    <t>Module bearing rail Eco05 5900mm</t>
  </si>
  <si>
    <t>Profilé support modules Eco05 5900mm</t>
  </si>
  <si>
    <t>Moduledraagprofiel Eco05 5900mm</t>
  </si>
  <si>
    <t>Modulstödprofil Eco05 5900mm</t>
  </si>
  <si>
    <t>Profil nośny modułu Eco05 5900 mm</t>
  </si>
  <si>
    <t>Eco05 modultartó profil 5900mm</t>
  </si>
  <si>
    <t>Profilo portante per moduli Eco05 5900mm</t>
  </si>
  <si>
    <t>120005-006</t>
  </si>
  <si>
    <t>Modultragprofil Solo 6000mm</t>
  </si>
  <si>
    <t>Module bearing rail Solo 6000mm</t>
  </si>
  <si>
    <t>Prof.supp. mod.  Solo 6000mm</t>
  </si>
  <si>
    <t>Moduledraagprofiel Solo 6000 mm</t>
  </si>
  <si>
    <t>Modulstödprofil Solo 6000 mm</t>
  </si>
  <si>
    <t>Profil nośny modułu Solo 6000 mm</t>
  </si>
  <si>
    <t>Solo modultartó profil 6000 mm</t>
  </si>
  <si>
    <t>Profilo portante per moduli solo 6000 mm</t>
  </si>
  <si>
    <t>Die Profil-Serie für das bewährte Klicksystem mit passendem Zubehör. Montage mit Vierkantmutter, Klicksystem und Rapid. Mechanische Anbindung: Oben Klicknut M8, unten Schraubkanal M10, 40mm x 40mm.</t>
  </si>
  <si>
    <t>The profile series for the proven Klick-in system. Assemble with a square nut and Klick in module. Mechanical connection: top click groove M8, bottom screw channel M10, 40mm x 40mm</t>
  </si>
  <si>
    <t>De profielserie voor het beproefde kliksysteem met bijpassende accessoires. Montage met vierkante moer, kliksysteem en Rapid. Mechanische aansluiting: M8 klikgroef boven, M10 schroefkanaal onder, 40 mm x 40 mm.</t>
  </si>
  <si>
    <t>Profilserien för det beprövade Klick-in-systemet. Monteras med en fyrkantig mutter och Klick-in-modulen. Mekanisk anslutning: övre klickspår M8, nedre skruvkanal M10, 40 mm x 40 mm.</t>
  </si>
  <si>
    <t>Seria profili do sprawdzonego systemu Klick-in. Montaż za pomocą nakrętki kwadratowej i modułu Klick in. Połączenie mechaniczne: górny rowek zatrzaskowy M8, dolny kanał śrubowy M10, 40 mm x 40 mm</t>
  </si>
  <si>
    <t>A jól bevált Klick-in rendszer profilsorozata. Összeszerelhető négyszögletes anyával és Klick in modullal. Mechanikus csatlakozás: felső kattintási horony M8, alsó csavarcsatorna M10, 40mm x 40mm.</t>
  </si>
  <si>
    <t>La serie di profili per il collaudato sistema Klick-in. Si monta con un dado quadro e un Klick in, o rapido. Connessione meccanica: scanalatura superiore a incastro M8, canale inferiore a vite M10, 40 mm x 40 mm.</t>
  </si>
  <si>
    <t>Module bearing rail Solo 2450mm</t>
  </si>
  <si>
    <t>Profilé support modules Solo 2450mm</t>
  </si>
  <si>
    <t>Moduledraagprofiel Solo 2450mm</t>
  </si>
  <si>
    <t>Modulstödprofil Solo 2450mm</t>
  </si>
  <si>
    <t>Profil nośny modułu Solo 2450mm</t>
  </si>
  <si>
    <t>Modultartó profil Solo 2450mm</t>
  </si>
  <si>
    <t>Profilo portante per moduli solo 2450 mm</t>
  </si>
  <si>
    <t>120005-03300</t>
  </si>
  <si>
    <t>Modultragprofil Solo 3300mm</t>
  </si>
  <si>
    <t>Module bearing rail Solo 3300mm</t>
  </si>
  <si>
    <t>Profilé support modules Solo 3300mm</t>
  </si>
  <si>
    <t>Moduledraagprofiel Solo 3300 mm</t>
  </si>
  <si>
    <t>Modulstödprofil Solo 3300 mm</t>
  </si>
  <si>
    <t>Profil nośny modułu Solo 3300 mm</t>
  </si>
  <si>
    <t>Solo modultartó profil 3300 mm</t>
  </si>
  <si>
    <t>Profilo portante per moduli solo 3300 mm</t>
  </si>
  <si>
    <t>Die Profil-Serie für das bewährte Klicksystem mit passendem Zubehör. Montage mit Vierkantmutter, Klicksystem und Rapid. Mechanische Anbindung: Oben Klicknut M8, unten Schraubkanal M10, 40mm x 40mm</t>
  </si>
  <si>
    <t>De profielserie voor het beproefde kliksysteem met bijpassende accessoires. Montage met vierkante moer, kliksysteem en Rapid. Mechanische aansluiting: M8 klikgroef boven, M10 schroefkanaal onder, 40 mm x 40 mm</t>
  </si>
  <si>
    <t>Module bearing rail Solo 3550mm</t>
  </si>
  <si>
    <t>Profilé support modules Solo 3550mm</t>
  </si>
  <si>
    <t>Moduledraagprofiel Solo 3550mm</t>
  </si>
  <si>
    <t>Modulstödprofil Solo 3550mm</t>
  </si>
  <si>
    <t>Profil nośny modułu Solo 3550mm</t>
  </si>
  <si>
    <t>Modultartó profil Solo 3550mm</t>
  </si>
  <si>
    <t>Profilo portante per moduli solo 3550 mm</t>
  </si>
  <si>
    <t>Module bearing rail Solo 4400mm</t>
  </si>
  <si>
    <t>Profilé support modules Solo 4400mm</t>
  </si>
  <si>
    <t>Moduledraagprofiel Solo 4400 mm</t>
  </si>
  <si>
    <t>Modulstödprofil Solo 4400 mm</t>
  </si>
  <si>
    <t>Profil nośny modułu Solo 4400 mm</t>
  </si>
  <si>
    <t>Solo modultartó profil 4400 mm</t>
  </si>
  <si>
    <t>Profilo portante per moduli solo 4400 mm</t>
  </si>
  <si>
    <t>Module bearing rail Solo 4750mm</t>
  </si>
  <si>
    <t>Profilé support modules Solo 4750mm</t>
  </si>
  <si>
    <t>Moduledraagprofiel Solo 4750mm</t>
  </si>
  <si>
    <t>Modulstödprofil Solo 4750mm</t>
  </si>
  <si>
    <t>Profil nośny modułu Solo 4750mm</t>
  </si>
  <si>
    <t>Modultartó profil Solo 4750mm</t>
  </si>
  <si>
    <t>Profilo portante per moduli solo 4750 mm</t>
  </si>
  <si>
    <t>120005-05500</t>
  </si>
  <si>
    <t>Modultragprofil Solo 5500mm</t>
  </si>
  <si>
    <t>Module bearing rail Solo 5500mm</t>
  </si>
  <si>
    <t>Profilé support modules Solo 5500mm</t>
  </si>
  <si>
    <t>Moduledraagprofiel Solo 5500 mm</t>
  </si>
  <si>
    <t>Modulstödprofil Solo 5500 mm</t>
  </si>
  <si>
    <t>Profil nośny modułu Solo 5500 mm</t>
  </si>
  <si>
    <t>Solo modultartó profil 5500 mm</t>
  </si>
  <si>
    <t>Profilo portante per moduli solo 5500 mm</t>
  </si>
  <si>
    <t>Module bearing rail Solo 5900mm</t>
  </si>
  <si>
    <t>Profilé support modules Solo 5900mm</t>
  </si>
  <si>
    <t>Moduledraagprofiel Solo 5900mm</t>
  </si>
  <si>
    <t>Modulstödprofil Solo 5900mm</t>
  </si>
  <si>
    <t>Profil nośny modułu Solo 5900mm</t>
  </si>
  <si>
    <t>Modultartó profil Solo 5900mm</t>
  </si>
  <si>
    <t>Profilo portante per moduli solo 5900 mm</t>
  </si>
  <si>
    <t>Module bearing rail Solo 6200mm</t>
  </si>
  <si>
    <t>Prof.supp. mod.  Solo 6200mm</t>
  </si>
  <si>
    <t>Moduledraagprofiel Solo 6200 mm</t>
  </si>
  <si>
    <t>Modulstödprofil Solo 6200 mm</t>
  </si>
  <si>
    <t>Profil nośny modułu Solo 6200 mm</t>
  </si>
  <si>
    <t>Solo modultartó profil 6200 mm</t>
  </si>
  <si>
    <t>Profilo portante per moduli solo 6200 mm</t>
  </si>
  <si>
    <t>Module bearing rail Solo 4400mm bl anod</t>
  </si>
  <si>
    <t>Profilé support modules Solo 4400mm nr anod</t>
  </si>
  <si>
    <t>Moduledraagprofiel Solo 4400mm zwart geanod.</t>
  </si>
  <si>
    <t>Modulstödprofil Solo 4400 svar anod.</t>
  </si>
  <si>
    <t>Profil nośny modułu Solo 4400 mm Anodowany na czarno</t>
  </si>
  <si>
    <t>Solo modultartó profil 4400 mm Fekete eloxált</t>
  </si>
  <si>
    <t>Profilo portante per moduli solo nero anodizzato 4400 mm</t>
  </si>
  <si>
    <t>Die Profil-Serie für das bewährte Klicksystem mit passendem Zubehör. Montage mit Vierkantmutter, Klicksystem und Rapid. Mechanische Anbindung: Oben Klicknut M8, unten Schraubkanal M10, 40mm x 40mm, schwarz eloxiert</t>
  </si>
  <si>
    <t>De profielserie voor het beproefde kliksysteem met bijpassende accessoires. Montage met vierkante moer, kliksysteem en Rapid. Mechanische aansluiting: M8 klikgroef boven, M10 schroefkanaal onder, 40 mm x 40 mm, zwart geanodiseerd</t>
  </si>
  <si>
    <t>120005-95500</t>
  </si>
  <si>
    <t>Modultragprofil Solo 5500mm sw. elox.</t>
  </si>
  <si>
    <t>Module bearing rail Solo 5500mm bl anod</t>
  </si>
  <si>
    <t>Profilé support modules Solo 5500mm nr anod</t>
  </si>
  <si>
    <t>Moduledraagprofiel Solo 5500mm zwart geanod.</t>
  </si>
  <si>
    <t>Modulstödprofil Solo 5500 svar anod.</t>
  </si>
  <si>
    <t>Profil nośny modułu Solo 5500 mm Anodowany na czarno</t>
  </si>
  <si>
    <t>Solo modultartó profil 5500 mm Fekete eloxált</t>
  </si>
  <si>
    <t>Profilo portante per moduli solo nero anodizzato 5500 mm</t>
  </si>
  <si>
    <t>Module bearing rail Solo 5900mm bl anod</t>
  </si>
  <si>
    <t>Profilé support modules Solo 5900mm noir anod</t>
  </si>
  <si>
    <t>Moduledraagprofiel Solo 5900mm zwart geanod.</t>
  </si>
  <si>
    <t>Modulstödprofil Solo 5900mm svart anod.</t>
  </si>
  <si>
    <t>Profil nośny modułu Solo 5900mm anodowany na czarno</t>
  </si>
  <si>
    <t>Modultartó profil Solo 5900mm Fekete eloxált</t>
  </si>
  <si>
    <t>Profilo portante per moduli solo nero anodizzato 5900 mm</t>
  </si>
  <si>
    <t>120006-04400</t>
  </si>
  <si>
    <t>Modultragprofil Solo05 Plus 4400mm</t>
  </si>
  <si>
    <t>Module bearing rail Solo05 Plus 4400mm</t>
  </si>
  <si>
    <t>Profilé support modules Solo05 Plus 4400mm</t>
  </si>
  <si>
    <t>Moduledraagprofiel Solo05 Plus 4400 mm</t>
  </si>
  <si>
    <t>Modulstödprofil Solo05 Plus 4400 mm</t>
  </si>
  <si>
    <t>Profil nośny modułu SoloPlus 4400 mm</t>
  </si>
  <si>
    <t>SoloPlus modultartó profil 4400 mm</t>
  </si>
  <si>
    <t>Profilo portante per moduli SoloPlus 4400 mm</t>
  </si>
  <si>
    <t>Die Profil-Serie für das bewährte Klicksystem mit passendem Zubehör. Montage mit Vierkantmutter, Klicksystem und Rapid. Mechanische Anbindung: Oben Klicknut M8, unten Schraubkanal M10, 40mm x 60mm.</t>
  </si>
  <si>
    <t>The profile series for the proven Klick-in system. Assemble with a square nut and Klick in module. Mechanical connection: top click groove M8, bottom screw channel M10, 40mm x 60mm</t>
  </si>
  <si>
    <t>De profielserie voor het beproefde kliksysteem met bijpassende accessoires. Montage met vierkante moer, kliksysteem en Rapid. Mechanische aansluiting: M8 klikgroef boven, M10 schroefkanaal onder, 40 mm x 60 mm.</t>
  </si>
  <si>
    <t>Profilserien för det beprövade Klick-in-systemet. Monteras med en fyrkantig mutter och Klick-in-modulen. Mekanisk anslutning: övre klickspår M8, nedre skruvkanal M10, 40 mm x 60 mm.</t>
  </si>
  <si>
    <t>Seria profili do sprawdzonego systemu Klick-in. Montaż za pomocą nakrętki kwadratowej i modułu Klick in. Połączenie mechaniczne: górny rowek zatrzaskowy M8, dolny kanał śrubowy M10, 40 mm x 60 mm</t>
  </si>
  <si>
    <t>A jól bevált Klick-in rendszer profilsorozata. Összeszerelhető négyszögletes anyával és Klick in modullal. Mechanikus csatlakozás: felső kattintási horony M8, alsó csavarcsatorna M10, 40mm x 60mm.</t>
  </si>
  <si>
    <t>La serie di profili per il collaudato sistema Klick-in. Si monta con un dado quadro e un Klick in, o rapido. Connessione meccanica: scanalatura superiore a scatto M8, canale inferiore a vite M10, 40 mm x 60 mm.</t>
  </si>
  <si>
    <t>120006-05500</t>
  </si>
  <si>
    <t>Modultragprofil Solo05 Plus 5500mm</t>
  </si>
  <si>
    <t>Module bearing rail Solo05 Plus 5500mm</t>
  </si>
  <si>
    <t>Profilé support modules Solo05 Plus 5500mm</t>
  </si>
  <si>
    <t>Moduledraagprofiel Solo05 Plus 5500 mm</t>
  </si>
  <si>
    <t>Modulstödprofil Solo05 Plus 5500 mm</t>
  </si>
  <si>
    <t>Profil nośny modułu SoloPlus 5500 mm</t>
  </si>
  <si>
    <t>SoloPlus modultartó profil 5500 mm</t>
  </si>
  <si>
    <t>Profilo portante per moduli SoloPlus 5500 mm</t>
  </si>
  <si>
    <t>Module bearing rail Solo05 Plus 5900mm</t>
  </si>
  <si>
    <t>Profilé support modules Solo05 Plus 5900mm</t>
  </si>
  <si>
    <t>Moduledraagprofiel Solo05 Plus 5900mm</t>
  </si>
  <si>
    <t>Modulstödprofil Solo05 Plus 5900mm</t>
  </si>
  <si>
    <t>Profil nośny modułu Solo05 Plus 5900mm</t>
  </si>
  <si>
    <t>Modultartó profil Solo05 Plus 5900mm</t>
  </si>
  <si>
    <t>Profilo portante per moduli SoloPlus 5900 mm</t>
  </si>
  <si>
    <t>Module-bearing rail EcoLight 450mm</t>
  </si>
  <si>
    <t>Profilé support modules EcoLight 450mm</t>
  </si>
  <si>
    <t>Module steunprofiel EcoLight 450 mm</t>
  </si>
  <si>
    <t>Modulstödprofil EcoLight 450 mm</t>
  </si>
  <si>
    <t>Profil nośny modułu EcoLight 450 mm</t>
  </si>
  <si>
    <t>EcoLight modultartó profil 450 mm</t>
  </si>
  <si>
    <t>Profilo portante per moduli EcoLight 450 mm</t>
  </si>
  <si>
    <t>Das Profilstück wird in Verbindung mit SingleFix Pro zum gebrauchsfertigen Montagekit.</t>
  </si>
  <si>
    <t>A pre-cut 450mm section of rail, ready-to-use in conjunction with the SingleFix Pro.</t>
  </si>
  <si>
    <t>Une section de rail prédécoupée de 450 mm, prête à être utilisée avec le jeu de SingleFix Pro.</t>
  </si>
  <si>
    <t>In combinatie met de set SingleFix-V Solo 20 paar wordt het profielstuk een gebruiksklare montageset.</t>
  </si>
  <si>
    <t>En färdigskuren 450 mm skena, redo att användas tillsammans med SingleFix Pro.</t>
  </si>
  <si>
    <t>Wstępnie przycięty odcinek szyny o długości 450 mm, gotowy do użycia w połączeniu z systemem SingleFix Pro.</t>
  </si>
  <si>
    <t>Előre vágott 450 mm-es sínszakasz, amely a SingleFix Pro-val együtt azonnal használható.</t>
  </si>
  <si>
    <t>Una sezione di profilo pretagliato a 450 mm, pronta all'uso in combinazione con SingleFix Pro.</t>
  </si>
  <si>
    <t>120011-04400</t>
  </si>
  <si>
    <t>Modultragprofil EcoLight 4400mm</t>
  </si>
  <si>
    <t>Module bearing rail EcoLight 4400mm</t>
  </si>
  <si>
    <t>Profilé support modules EcoLigh 4400mm</t>
  </si>
  <si>
    <t>Moduledraagprofiel EcoLight 4400 mm</t>
  </si>
  <si>
    <t>Modulstödprofil EcoLight 4400 mm</t>
  </si>
  <si>
    <t>Profil nośny modułu EcoLight 4400 mm</t>
  </si>
  <si>
    <t>EcoLight modultartó profil 4400 mm</t>
  </si>
  <si>
    <t>Profilo portante per moduli EcoLight 4400 mm</t>
  </si>
  <si>
    <t>120011-05500</t>
  </si>
  <si>
    <t>Modultragprofil EcoLight 5500mm</t>
  </si>
  <si>
    <t>Module bearing rail EcoLight 5500mm</t>
  </si>
  <si>
    <t>Profilé support modules EcoLigh 5500mm</t>
  </si>
  <si>
    <t>Moduledraagprofiel EcoLight 5500 mm</t>
  </si>
  <si>
    <t>Modulstödprofil EcoLight 5500 mm</t>
  </si>
  <si>
    <t>Profil nośny modułu EcoLight 5500 mm</t>
  </si>
  <si>
    <t>EcoLight modultartó profil 5500 mm</t>
  </si>
  <si>
    <t>Profilo portante per moduli EcoLight 5500 mm</t>
  </si>
  <si>
    <t>120015-05500</t>
  </si>
  <si>
    <t>Modultragprofil SoloXL 5500mm</t>
  </si>
  <si>
    <t>Module bearing rail SoloXL 5500mm</t>
  </si>
  <si>
    <t>Profilé support modules SoloXL 5500mm</t>
  </si>
  <si>
    <t>Moduledraagprofiel SoloXL 5500 mm</t>
  </si>
  <si>
    <t>Modulstödprofil SoloXL 5500 mm</t>
  </si>
  <si>
    <t>Profil nośny modułu Solo XL 5500 mm</t>
  </si>
  <si>
    <t>Solo XL modultartó profil 5500 mm</t>
  </si>
  <si>
    <t>Profilo portante per moduli Solo XL 5500 mm</t>
  </si>
  <si>
    <t>Die Profil-Serie für das bewährte Klicksystem mit passendem Zubehör. Montage mit Vierkantmutter, Klicksystem und Rapid. Mechanische Anbindung: Oben Klicknut M8, unten Schraubkanal M10, 40mm x 120mm.</t>
  </si>
  <si>
    <t>The profile series for the proven click system with suitable accessories. Assembly with square nut, click system and rapid. Mechanical connection: top click groove M8, bottom screw channel M10, 40mm x 120mm.</t>
  </si>
  <si>
    <t>De profielserie voor het beproefde kliksysteem met bijpassende accessoires. Montage met vierkante moer, kliksysteem en Rapid. Mechanische aansluiting: M8 klikgroef boven, M10 schroefkanaal onder, 40 mm x 120 mm.</t>
  </si>
  <si>
    <t>Profilserien för det beprövade klicksystemet med lämpliga tillbehör. Montering med fyrkantsmutter, klicksystem och snabb. Mekanisk anslutning: övre klickspår M8, nedre skruvkanal M10, 40 mm x 120 mm.</t>
  </si>
  <si>
    <t>Seria profili do sprawdzonego systemu zatrzaskowego z odpowiednimi akcesoriami. Montaż z nakrętką kwadratową, systemem zatrzaskowym i szybkim. Połączenie mechaniczne: górny rowek zatrzaskowy M8, dolny kanał śrubowy M10, 40 mm x 120 mm.</t>
  </si>
  <si>
    <t>A profilsorozat a bevált kattintós rendszerhez a megfelelő tartozékokkal. Összeszerelés négyszögletes anyával, kattintós rendszerrel és gyors. Mechanikai csatlakozás: felső kattintási horony M8, alsó csavarcsatorna M10, 40mm x 120mm.</t>
  </si>
  <si>
    <t>La serie di profili per il collaudato sistema Klick-in. Montaggio con dado quadro e un Klick in, o rapido. Collegamento meccanico: scanalatura superiore a scatto M8, canale inferiore a vite M10, 40 mm x 120 mm.</t>
  </si>
  <si>
    <t>Module bearing rail SoloXL 5900mm</t>
  </si>
  <si>
    <t>Profilé support modules SoloXL 5900mm</t>
  </si>
  <si>
    <t xml:space="preserve">Profil nośny modułu SoloXL 5500m </t>
  </si>
  <si>
    <t>Modultartó profil SoloXL 5500mm</t>
  </si>
  <si>
    <t>Profilo portante per moduli Solo XL 5900 mm</t>
  </si>
  <si>
    <t>Modultragprofil Solo Pro 4400 mm</t>
  </si>
  <si>
    <t>Profilé support modules Solo Pro 4400 mm</t>
  </si>
  <si>
    <t>Moduledraagprofiel Solo Pro 4400 mm</t>
  </si>
  <si>
    <t>Modulstödprofil Solo Pro 4400 mm</t>
  </si>
  <si>
    <t>Profil nośny modułu Solo Pro 4400 mm</t>
  </si>
  <si>
    <t>Modultartó profil Solo Pro 4400 mm</t>
  </si>
  <si>
    <t>Profilo portante per moduli Solo Pro 4400 mm</t>
  </si>
  <si>
    <t>Die Profil-Serie ProLine mit passendem Zubehör. Montage mit Modulklemmen der Serie ProLine und dem ProLine-Klicksystem. Mechanische Anbindung: Oben Klicknut ProLine, unten Schraubkanal M10, 40 mm x 40 mm.</t>
  </si>
  <si>
    <t>The ProLine profile series with matching accessories. Mounting with module clamps of the ProLine series and the ProLine click system. Mechanical connection: ProLine click groove at top, M10 screw channel at bottom, 40 mm x 40 mm.</t>
  </si>
  <si>
    <t>La série de profilés ProLine avec les accessoires correspondants. Montage avec les pinces à modules de la série ProLine et du système ProLine click. Raccordement mécanique : rainure d'encliquetage ProLine en haut, canal à vis M10 en bas, 40 mm x 40 mm.</t>
  </si>
  <si>
    <t>De ProLine profielreeks met bijpassende accessoires. Montage met module klemmen van de ProLine serie en het ProLine click systeem. Mechanische aansluiting: ProLine klikgroef bovenaan, M10 schroefkanaal onderaan, 40 mm x 40 mm.</t>
  </si>
  <si>
    <t>ProLine-profilserien med matchande tillbehör. Montering med modulklämmor i ProLine-serien och ProLine-klicksystemet. Mekanisk anslutning: ProLine klickspår upptill, M10 skruvkanal nedtill, 40 mm x 40 mm.</t>
  </si>
  <si>
    <t>Seria profili ProLine z dopasowanymi akcesoriami. Montaż za pomocą zacisków modułowych serii ProLine i systemu zatrzaskowego ProLine. Połączenie mechaniczne: Rowek ProLine click u góry, kanał śrubowy M10 u dołu, 40 mm x 40 mm.</t>
  </si>
  <si>
    <t>A ProLine profilsorozat a hozzá illő tartozékokkal. Szerelés a ProLine sorozat modulrögzítőivel és a ProLine click rendszerrel. Mechanikus csatlakozás: ProLine click horony felül, M10-es csavarcsatorna alul, 40 mm x 40 mm.</t>
  </si>
  <si>
    <t>La serie di profili ProLine con gli accessori corrispondenti. Montaggio con morsetti per moduli della serie ProLine e del sistema ProLine click. Collegamento meccanico: Scanalatura a scatto ProLine in alto, canale per vite M10 in basso, 40 mm x 40 mm.</t>
  </si>
  <si>
    <t>Modultragprofil Solo Pro 4750 mm</t>
  </si>
  <si>
    <t>Profilé support modules Solo Pro 4750 mm</t>
  </si>
  <si>
    <t>Moduledraagprofiel Solo Pro 4750 mm</t>
  </si>
  <si>
    <t>Modulstödprofil Solo Pro 4750 mm</t>
  </si>
  <si>
    <t>Profil nośny modułu Solo Pro 4750 mm</t>
  </si>
  <si>
    <t>Modultartó profil Solo Pro 4750 mm</t>
  </si>
  <si>
    <t>Profilo portante per moduli Solo Pro 4750 mm</t>
  </si>
  <si>
    <t>Modultragprofil Solo Pro 5900 mm</t>
  </si>
  <si>
    <t>Profilé support modules Solo Pro 5900 mm</t>
  </si>
  <si>
    <t>Moduledraagprofiel Solo Pro 5900 mm</t>
  </si>
  <si>
    <t>Modulstödprofil Solo Pro 5900 mm</t>
  </si>
  <si>
    <t>Profil nośny modułu Solo Pro 5900 mm</t>
  </si>
  <si>
    <t>Modultartó profil Solo Pro 5900 mm</t>
  </si>
  <si>
    <t>Profilo portante per moduli Solo Pro 5900 mm</t>
  </si>
  <si>
    <t>Modultragprofil Solo Pro 6200 mm</t>
  </si>
  <si>
    <t>Profilé support modules Solo Pro 6200 mm</t>
  </si>
  <si>
    <t>Moduledraagprofiel Solo Pro 6200 mm</t>
  </si>
  <si>
    <t>Modulstödprofil Solo Pro 6200 mm</t>
  </si>
  <si>
    <t>Profil nośny modułu Solo Pro 6200 mm</t>
  </si>
  <si>
    <t>Modultartó profil Solo Pro 6200 mm</t>
  </si>
  <si>
    <t>Profilo portante per moduli Solo Pro 6200 mm</t>
  </si>
  <si>
    <t>Modultragprofil Pro35 100mm</t>
  </si>
  <si>
    <t>Profilé support modules Pro35 100mm</t>
  </si>
  <si>
    <t>Moduledraagprofiel Pro35 100mm</t>
  </si>
  <si>
    <t>Modulstödprofil Pro35 100mm</t>
  </si>
  <si>
    <t>Profil nośny modułu Pro35 100mm</t>
  </si>
  <si>
    <t>Modultartó profil Pro35 100mm</t>
  </si>
  <si>
    <t>Profilo portante per moduli Pro35 100mm</t>
  </si>
  <si>
    <t>Das 100 mm lange Profilstück wird in Verbindung mit Rapid Pro L zum gebrauchsfertigen Montagekit.</t>
  </si>
  <si>
    <t>A pre-cut 100 mm section of rail, ready-to-use in conjunction with the Rapid Pro L.</t>
  </si>
  <si>
    <t>Une section de rail prédécoupée de 100 mm, prête à être utilisée avec le jeu de paires Rapid Pro L.</t>
  </si>
  <si>
    <t>Het profielstuk wordt een gebruiksklare montageset in combinatie met Rapid Pro L.</t>
  </si>
  <si>
    <t>En färdigskuren 100 mm skena, redo att användas tillsammans med Rapid Pro L.</t>
  </si>
  <si>
    <t>Wstępnie przycięty odcinek szyny o długości 100 mm, gotowy do użycia w połączeniu z systemem Rapid Pro L.</t>
  </si>
  <si>
    <t>Előre vágott 100 mm-es sínszakasz, amely a Rapid Pro L-val együtt azonnal használható.</t>
  </si>
  <si>
    <t>Una sezione di profilo Pro pretagliato a 100 mm, pronta all'uso in combinazione con Rapid Pro L.</t>
  </si>
  <si>
    <t>Module bearing rail Pro35 450mm</t>
  </si>
  <si>
    <t>Profilé support modules Pro35 450mm</t>
  </si>
  <si>
    <t>Moduledraagprofiel Pro35 450mm</t>
  </si>
  <si>
    <t>Modulstödprofil Pro35 450mm</t>
  </si>
  <si>
    <t>Profil nośny modułu Pro35 450mm</t>
  </si>
  <si>
    <t>Modultartó profil Pro35 450mm</t>
  </si>
  <si>
    <t>Profilo portante per moduli Pro35 450mm</t>
  </si>
  <si>
    <t>Une section de rail prédécoupée de 450 mm, prête à être utilisée avec le jeu de paires SingleFix Pro.</t>
  </si>
  <si>
    <t>Het profielstuk wordt een gebruiksklare montageset in combinatie met SingleFix Pro.</t>
  </si>
  <si>
    <t>Una sezione di profilo Pro pretagliato a 450 mm, pronta all'uso in combinazione con SingleFix Pro.</t>
  </si>
  <si>
    <t>Module bearing rail Pro100 450 mm</t>
  </si>
  <si>
    <t>Profilé support modules Pro100 450 mm</t>
  </si>
  <si>
    <t>Moduledraagprofiel Pro100 450 mm</t>
  </si>
  <si>
    <t>Modulstödprofil Pro100 450 mm</t>
  </si>
  <si>
    <t>Profil nośny modułu Pro100 450 mm</t>
  </si>
  <si>
    <t>Modultartó profil Pro100 450 mm</t>
  </si>
  <si>
    <t>Profilo portante per moduli Pro100 450 mm</t>
  </si>
  <si>
    <t>Module bearing rail Pro35 3550mm</t>
  </si>
  <si>
    <t>Profilé support modules Pro35 3550mm</t>
  </si>
  <si>
    <t>Moduledraagprofiel Pro35 3550mm</t>
  </si>
  <si>
    <t>Modulstödprofil Pro35 3550mm</t>
  </si>
  <si>
    <t>Profil nośny modułu Pro35 3550mm</t>
  </si>
  <si>
    <t>Modultartó profil Pro35 3550mm</t>
  </si>
  <si>
    <t>Profilo portante per moduli Pro35 3550 mm</t>
  </si>
  <si>
    <t>Die Profil-Serie ProLine mit passendem Zubehör. Montage mit Modulklemmen der Serie ProLine und dem ProLine-Klicksystem. Mechanische Anbindung: Oben Klicknut ProLine, unten Schraubkanal M10, 30mm x 35mm.</t>
  </si>
  <si>
    <t>The ProLine profile series with matching accessories. Mounting with module clamps of the ProLine series and the ProLine click system. Mechanical connection: ProLine click groove at top, M10 screw channel at bottom, 30mm x 35mm.</t>
  </si>
  <si>
    <t>La série de profilés ProLine avec les accessoires correspondants. Montage avec les pinces à modules de la série ProLine et du système ProLine click. Raccordement mécanique : rainure d'encliquetage ProLine en haut, canal à vis M10 en bas, 30mm x 35mm.</t>
  </si>
  <si>
    <t>De ProLine profielreeks met bijpassende accessoires. Montage met module klemmen van de ProLine serie en het ProLine click systeem. Mechanische aansluiting: ProLine klikgroef bovenaan, M10 schroefkanaal onderaan, 30mm x 35mm.</t>
  </si>
  <si>
    <t>ProLine-profilserien med matchande tillbehör. Montering med modulklämmor i ProLine-serien och ProLine-klicksystemet. Mekanisk anslutning: ProLine klickspår upptill, M10 skruvkanal nedtill, 30 mm x 35 mm.</t>
  </si>
  <si>
    <t>Seria profili ProLine z dopasowanymi akcesoriami. Montaż za pomocą zacisków modułowych serii ProLine i systemu zatrzaskowego ProLine. Połączenie mechaniczne: Rowek ProLine click u góry, kanał śrubowy M10 u dołu, 30 mm x 35 mm.</t>
  </si>
  <si>
    <t>A ProLine profilsorozat a hozzá illő tartozékokkal. Szerelés a ProLine sorozat modulrögzítőivel és a ProLine click rendszerrel. Mechanikus csatlakozás: ProLine click horony felül, M10-es csavarcsatorna alul, 30mm x 35mm.</t>
  </si>
  <si>
    <t>La serie di profili ProLine con gli accessori corrispondenti. Montaggio con morsetti per moduli della serie ProLine e del sistema ProLine click. Collegamento meccanico: Scanalatura a scatto ProLine in alto, canale per vite M10 in basso, 30 mm x 35 mm.</t>
  </si>
  <si>
    <t>Module bearing rail Pro35 4400mm</t>
  </si>
  <si>
    <t>Profilé support modules Pro35 4400mm</t>
  </si>
  <si>
    <t>Moduledraagprofiel Pro35 5500 mm</t>
  </si>
  <si>
    <t>Modulstödprofil Pro35 4400 mm</t>
  </si>
  <si>
    <t>Profil nośny modułu Pro35 4400 mm</t>
  </si>
  <si>
    <t>Pro35 modultartó profil 4400 mm</t>
  </si>
  <si>
    <t>Profilo portante per moduli Pro35 4400 mm</t>
  </si>
  <si>
    <t>Module bearing rail Pro35 4750mm</t>
  </si>
  <si>
    <t>Profilé support modules Pro35 4750mm</t>
  </si>
  <si>
    <t>Moduledraagprofiel Pro35 4750mm</t>
  </si>
  <si>
    <t>Modulstödprofil Pro35 4750mm</t>
  </si>
  <si>
    <t>Profil nośny modułu Pro35 4750mm</t>
  </si>
  <si>
    <t>Modultartó profil Pro35 4750mm</t>
  </si>
  <si>
    <t>Profilo portante per moduli Pro35 4750 mm</t>
  </si>
  <si>
    <t>Module bearing rail Pro35 5500mm</t>
  </si>
  <si>
    <t>Profilé support modules Pro35 5500mm</t>
  </si>
  <si>
    <t>Moduledraagprofiel Pro50 3300 mm</t>
  </si>
  <si>
    <t>Modulstödprofil Pro35 5500 mm</t>
  </si>
  <si>
    <t>Profil nośny modułu Pro35 5500 mm</t>
  </si>
  <si>
    <t>Pro35 modultartó profil 5500 mm</t>
  </si>
  <si>
    <t>Profilo portante per moduli Pro35 5500 mm</t>
  </si>
  <si>
    <t>Module bearing rail Pro35 5900mm</t>
  </si>
  <si>
    <t>Profilé support modules Pro35 5900mm</t>
  </si>
  <si>
    <t>Moduledraagprofiel Pro35 5900mm</t>
  </si>
  <si>
    <t>Modulstödprofil Pro35 5900mm</t>
  </si>
  <si>
    <t>Profil nośny modułu Pro35 5900mm</t>
  </si>
  <si>
    <t>Modultartó profil Pro35 5900mm</t>
  </si>
  <si>
    <t>Profilo portante per moduli Pro35 5900 mm</t>
  </si>
  <si>
    <t>120021-006</t>
  </si>
  <si>
    <t>Modultragprofil Pro50 6000mm</t>
  </si>
  <si>
    <t>Module bearing rail Pro50 6000mm</t>
  </si>
  <si>
    <t>Profilé support modules Pro50 6000mm</t>
  </si>
  <si>
    <t>Moduledraagprofiel Pro70 4400 mm</t>
  </si>
  <si>
    <t>Modulstödprofil Pro50 6000 mm</t>
  </si>
  <si>
    <t>Profil nośny modułu Pro50 6000 mm</t>
  </si>
  <si>
    <t>Pro50 modultartó profil 6000 mm</t>
  </si>
  <si>
    <t>Profilo portante per moduli Pro50 6000 mm</t>
  </si>
  <si>
    <t>Die Profil-Serie ProLine mit passendem Zubehör. Montage mit Modulklemmen der Serie ProLine und dem ProLine-Klicksystem. Mechanische Anbindung: Oben Klicknut ProLine, unten Schraubkanal M10, 30mm x 50mm.</t>
  </si>
  <si>
    <t>The ProLine profile series with matching accessories. Mounting with module clamps of the ProLine series and the ProLine click system. Mechanical connection: ProLine click groove at top, M10 screw channel at bottom, 30mm x 50mm.</t>
  </si>
  <si>
    <t>La série de profilés ProLine avec les accessoires correspondants. Montage avec les pinces à modules de la série ProLine et du système ProLine click. Raccordement mécanique : rainure d'encliquetage ProLine en haut, canal à vis M10 en bas, 30mm x 50mm.</t>
  </si>
  <si>
    <t>De ProLine profielreeks met bijpassende accessoires. Montage met module klemmen van de ProLine serie en het ProLine click systeem. Mechanische aansluiting: ProLine klikgroef bovenaan, M10 schroefkanaal onderaan, 30mm x 50mm.</t>
  </si>
  <si>
    <t>ProLine-profilserien med matchande tillbehör. Montering med modulklämmor i ProLine-serien och ProLine-klicksystemet. Mekanisk anslutning: ProLine klickspår upptill, M10 skruvkanal nedtill, 30 mm x 50 mm.</t>
  </si>
  <si>
    <t>Seria profili ProLine z dopasowanymi akcesoriami. Montaż za pomocą zacisków modułowych serii ProLine i systemu zatrzaskowego ProLine. Połączenie mechaniczne: Rowek ProLine click u góry, kanał śrubowy M10 u dołu, 30 mm x 50 mm.</t>
  </si>
  <si>
    <t>A ProLine profilsorozat a hozzá illő tartozékokkal. Szerelés a ProLine sorozat modulrögzítőivel és a ProLine click rendszerrel. Mechanikus csatlakozás: ProLine click horony felül, M10-es csavarcsatorna alul, 30mm x 50mm.</t>
  </si>
  <si>
    <t>La serie di profili ProLine con gli accessori corrispondenti. Montaggio con morsetti per moduli della serie ProLine e del sistema ProLine click. Collegamento meccanico: Scanalatura a scatto ProLine in alto, canale per vite M10 in basso, 30 mm x 50 mm.</t>
  </si>
  <si>
    <t>Module bearing rail Pro50 2450mm</t>
  </si>
  <si>
    <t>Profilé support modules Pro50 2450mm</t>
  </si>
  <si>
    <t>Moduledraagprofiel Pro50 2450mm</t>
  </si>
  <si>
    <t>Modulstödprofil Pro50 2450mm</t>
  </si>
  <si>
    <t>Profil nośny modułu Pro50 2450mm</t>
  </si>
  <si>
    <t>Modultartó profil Pro50 2450mm</t>
  </si>
  <si>
    <t>Profilo portante per moduli Pro50 2450 mm</t>
  </si>
  <si>
    <t>Module bearing rail Pro50 3300mm</t>
  </si>
  <si>
    <t>Profilé support modules Pro50 3300mm</t>
  </si>
  <si>
    <t>Moduledraagprofiel Pro50 4400 mm</t>
  </si>
  <si>
    <t>Modulstödprofil Pro50 3300 mm</t>
  </si>
  <si>
    <t>Profil nośny modułu Pro50 3300 mm</t>
  </si>
  <si>
    <t>Pro50 modultartó profil 3300 mm</t>
  </si>
  <si>
    <t>Profilo portante per moduli Pro50 3300 mm</t>
  </si>
  <si>
    <t>Module bearing rail Pro50 3550mm</t>
  </si>
  <si>
    <t>Profilé support modules Pro50 3550mm</t>
  </si>
  <si>
    <t>Moduledraagprofiel Pro50 3550mm</t>
  </si>
  <si>
    <t>Modulstödprofil Pro50 3550mm</t>
  </si>
  <si>
    <t>Profil nośny modułu Pro50 3550mm</t>
  </si>
  <si>
    <t>Modultartó profil Pro50 3550mm</t>
  </si>
  <si>
    <t>Profilo portante per moduli Pro50 3550 mm</t>
  </si>
  <si>
    <t>Module bearing rail Pro50 4400mm</t>
  </si>
  <si>
    <t>Profilé support modules Pro50 4400mm</t>
  </si>
  <si>
    <t>Moduledraagprofiel Pro50 5500 mm</t>
  </si>
  <si>
    <t>Modulstödprofil Pro50 4400 mm</t>
  </si>
  <si>
    <t>Profil nośny modułu Pro50 4400 mm</t>
  </si>
  <si>
    <t>Pro50 modultartó profil 4400 mm</t>
  </si>
  <si>
    <t>Profilo portante per moduli Pro50 4400 mm</t>
  </si>
  <si>
    <t>Module bearing rail Pro50 4750mm</t>
  </si>
  <si>
    <t>Profilé support modules Pro50 4750mm</t>
  </si>
  <si>
    <t>Moduledraagprofiel Pro50 4750mm</t>
  </si>
  <si>
    <t>Modulstödprofil Pro50 4750mm</t>
  </si>
  <si>
    <t>Profil nośny modułu Pro50 4750mm</t>
  </si>
  <si>
    <t>Modultartó profil Pro50 4750mm</t>
  </si>
  <si>
    <t>Profilo portante per moduli Pro50 4750 mm</t>
  </si>
  <si>
    <t>Module bearing rail Pro50 5500mm</t>
  </si>
  <si>
    <t>Profilé support modules Pro50 5500mm</t>
  </si>
  <si>
    <t>Moduledraagprofiel Pro50 6000 mm</t>
  </si>
  <si>
    <t>Modulstödprofil Pro50 5500 mm</t>
  </si>
  <si>
    <t>Profil nośny modułu Pro50 5500 mm</t>
  </si>
  <si>
    <t>Pro50 modultartó profil 5500 mm</t>
  </si>
  <si>
    <t>Profilo portante per moduli Pro50 5500 mm</t>
  </si>
  <si>
    <t>Module bearing rail Pro50 5900mm</t>
  </si>
  <si>
    <t>Profilé support modules Pro50 5900mm</t>
  </si>
  <si>
    <t>Moduledraagprofiel Pro50 5900mm</t>
  </si>
  <si>
    <t>Modulstödprofil Pro50 5900mm</t>
  </si>
  <si>
    <t>Profil nośny modułu Pro50 5900mm</t>
  </si>
  <si>
    <t>Modultartó profil Pro50 5900mm</t>
  </si>
  <si>
    <t>Profilo portante per moduli Pro50 5900 mm</t>
  </si>
  <si>
    <t>Module bearing rail Pro50 4750mm bl anod</t>
  </si>
  <si>
    <t>Profilé support modules Pro50 4750mm nr anod</t>
  </si>
  <si>
    <t>Moduledraagprofiel Pro50 4750mm zwart geanod.</t>
  </si>
  <si>
    <t>Modulstödprofil Pro50 4750mm svar anod.</t>
  </si>
  <si>
    <t>Profil nośny modułu Pro50 4750mm Anodowany na czarno</t>
  </si>
  <si>
    <t>Pro50 modultartó 4750mm Fekete eloxált</t>
  </si>
  <si>
    <t>120022-04400</t>
  </si>
  <si>
    <t>Modultragprofil Pro70 4400mm</t>
  </si>
  <si>
    <t>Module bearing rail Pro70 4400mm</t>
  </si>
  <si>
    <t>Profilé support modules Pro70 4400mm</t>
  </si>
  <si>
    <t>Moduledraagprofiel Pro70 5500 mm</t>
  </si>
  <si>
    <t>Modulstödprofil Pro70 4400 mm</t>
  </si>
  <si>
    <t>Profil nośny modułu Pro70 4400 mm</t>
  </si>
  <si>
    <t>Pro70 modultartó profil 4400 mm</t>
  </si>
  <si>
    <t>Profilo portante per moduli Pro70 4400 mm</t>
  </si>
  <si>
    <t>Die Profil-Serie ProLine mit passendem Zubehör. Montage mit Modulklemmen der Serie ProLine und dem ProLine-Klicksystem. Mechanische Anbindung: Oben Klicknut ProLine, unten Schraubkanal M10, 30mm x 70mm.</t>
  </si>
  <si>
    <t>The ProLine profile series with matching accessories. Mounting with module clamps of the ProLine series and the ProLine click system. Mechanical connection: ProLine click groove at top, M10 screw channel at bottom, 30mm x 70mm.</t>
  </si>
  <si>
    <t>La série de profilés ProLine avec les accessoires correspondants. Montage avec les pinces à modules de la série ProLine et du système ProLine click. Raccordement mécanique : rainure d'encliquetage ProLine en haut, canal à vis M10 en bas, 30mm x 70mm.</t>
  </si>
  <si>
    <t>De ProLine profielreeks met bijpassende accessoires. Montage met module klemmen van de ProLine serie en het ProLine click systeem. Mechanische aansluiting: ProLine klikgroef bovenaan, M10 schroefkanaal onderaan, 30mm x 70mm.</t>
  </si>
  <si>
    <t>ProLine-profilserien med matchande tillbehör. Montering med modulklämmor i ProLine-serien och ProLine-klicksystemet. Mekanisk anslutning: ProLine klickspår upptill, M10 skruvkanal nedtill, 30 mm x 70 mm.</t>
  </si>
  <si>
    <t>Seria profili ProLine z dopasowanymi akcesoriami. Montaż za pomocą zacisków modułowych serii ProLine i systemu zatrzaskowego ProLine. Połączenie mechaniczne: Rowek ProLine click u góry, kanał śrubowy M10 u dołu, 30 mm x 70 mm.</t>
  </si>
  <si>
    <t>A ProLine profilsorozat a hozzá illő tartozékokkal. Szerelés a ProLine sorozat modulrögzítőivel és a ProLine click rendszerrel. Mechanikus csatlakozás: ProLine click horony felül, M10-es csavarcsatorna alul, 30mm x 70mm.</t>
  </si>
  <si>
    <t>La serie di profili ProLine con gli accessori corrispondenti. Montaggio con morsetti per moduli della serie ProLine e del sistema ProLine click. Collegamento meccanico: Scanalatura a scatto ProLine in alto, canale per vite M10 in basso, 30 mm x 70 mm.</t>
  </si>
  <si>
    <t>120022-05500</t>
  </si>
  <si>
    <t>Modultragprofil Pro70 5500mm</t>
  </si>
  <si>
    <t>Module bearing rail Pro70 5500mm</t>
  </si>
  <si>
    <t>Profilé support modules Pro70 5500mm</t>
  </si>
  <si>
    <t>Interne connector Pro</t>
  </si>
  <si>
    <t>Modulstödprofil Pro70 5500 mm</t>
  </si>
  <si>
    <t>Profil nośny modułu Pro70 5500 mm</t>
  </si>
  <si>
    <t>Pro70 modultartó profil 5500 mm</t>
  </si>
  <si>
    <t>Profilo portante per moduli Pro70 5500 mm</t>
  </si>
  <si>
    <t>Module bearing rail Pro70 5900mm</t>
  </si>
  <si>
    <t>Profilé support modules Pro70 5900mm</t>
  </si>
  <si>
    <t>Moduledraagprofiel Pro70 5900mm</t>
  </si>
  <si>
    <t>Modulstödprofil Pro70 5900mm</t>
  </si>
  <si>
    <t>Profil nośny modułu Pro70 5900mm</t>
  </si>
  <si>
    <t>Modultartó profil Pro70 5900mm</t>
  </si>
  <si>
    <t>Profilo portante per moduli Pro70 5900 mm</t>
  </si>
  <si>
    <t>Module bearing rail Pro100 5900mm</t>
  </si>
  <si>
    <t>Profilo portante per moduli Pro100 5900 mm</t>
  </si>
  <si>
    <t>Die Profil-Serie ProLine mit passendem Zubehör. Montage mit Modulklemmen der Serie ProLine und dem ProLine-Klicksystem. Mechanische Anbindung: Oben Klicknut ProLine, unten Schraubkanal M10, 30mm x 100mm.</t>
  </si>
  <si>
    <t>The ProLine profile series with matching accessories. Mounting with module clamps of the ProLine series and the ProLine click system. Mechanical connection: ProLine click groove at top, M10 screw channel at bottom, 30mm x 100mm.</t>
  </si>
  <si>
    <t>La serie di profili ProLine con gli accessori corrispondenti. Montaggio con morsetti per moduli della serie ProLine e del sistema ProLine click. Collegamento meccanico: Scanalatura a scatto ProLine in alto, canale per vite M10 in basso, 30 mm x 100 mm.</t>
  </si>
  <si>
    <t>FixZ-7 system top rail 4400mm</t>
  </si>
  <si>
    <t>FixZ-7 profilé de système haut 4400mm</t>
  </si>
  <si>
    <t>FixZ-7 systeemprofiel boven 4400 mm</t>
  </si>
  <si>
    <t>FixZ-7 systemprofil18 uppe 4400 mm</t>
  </si>
  <si>
    <t>FixZ-7 profil systemowy18 góra 4400 mm</t>
  </si>
  <si>
    <t>FixZ-7 profilrendszer18, felső, 4400 mm</t>
  </si>
  <si>
    <t>FixZ-7 profilo di sistema superiore 4400 mm</t>
  </si>
  <si>
    <t>Spezielles Modultragprofil mit Aufständerungswinkel von ca. 6°.</t>
  </si>
  <si>
    <t>Special module support profile with elevation angle of approx. 6 °.</t>
  </si>
  <si>
    <t>Speciaal module-steunprofiel met een hellingshoek van ca. 6 °.</t>
  </si>
  <si>
    <t>Särskild stödprofil för modulen med en höjdvinkel på ca 6°.</t>
  </si>
  <si>
    <t>Specjalny profil nośny modułu o kącie nachylenia ok. 6°.</t>
  </si>
  <si>
    <t>Speciális modultartó profil kb. 6 °-os dőlésszöggel.</t>
  </si>
  <si>
    <t>Profilo di supporto del modulo speciale con angolo di elevazione di circa 6°.</t>
  </si>
  <si>
    <t>FixZ-7 system top rail 5500mm</t>
  </si>
  <si>
    <t>FixZ-7 profilé de système haut 5500mm</t>
  </si>
  <si>
    <t>FixZ-7 systeemprofiel boven 5500 mm</t>
  </si>
  <si>
    <t>FixZ-7 systemprofil18 uppe 5500 mm</t>
  </si>
  <si>
    <t>FixZ-7 profil systemowy18 góra 5500 mm</t>
  </si>
  <si>
    <t>FixZ-7 profilrendszer18, felső, 5500 mm</t>
  </si>
  <si>
    <t>FixZ-7 profilo di sistema superiore 5500 mm</t>
  </si>
  <si>
    <t>FixZ-7 upper system rail 450mm</t>
  </si>
  <si>
    <t>FixZ-7 profilé de système sup. 450mm</t>
  </si>
  <si>
    <t>FixZ-7 systeemprofiel boven 450 mm</t>
  </si>
  <si>
    <t>FixZ-7 systemprofil18 uppe 450 mm</t>
  </si>
  <si>
    <t>FixZ-7 profil systemowy18 góra 450 mm</t>
  </si>
  <si>
    <t>FixZ-7 profilrendszer18, felső, 450 mm</t>
  </si>
  <si>
    <t>FixZ-7 profilo di sistema superiore 450 mm</t>
  </si>
  <si>
    <t>FixZ-15 system top rail 4400mm</t>
  </si>
  <si>
    <t>FixZ-15 profilé de systèm18 centr 4400mm</t>
  </si>
  <si>
    <t>FixZ-15 systeemprofiel 18 boven 4400 mm</t>
  </si>
  <si>
    <t>FixZ-15 systemprofil18 uppe 4400 mm</t>
  </si>
  <si>
    <t>FixZ-15 profil systemowy18 góra 4400 mm</t>
  </si>
  <si>
    <t>FixZ-15 profilrendszer18, felső, 4400 mm</t>
  </si>
  <si>
    <t>FixZ-15 profilo di sistema superiore 4400 mm</t>
  </si>
  <si>
    <t>Spezielles Modultragprofil mit Aufständerungswinkel von ca. 13°.</t>
  </si>
  <si>
    <t>Special module support profile with elevation angle of approx. 13 °.</t>
  </si>
  <si>
    <t>Speciaal module-steunprofiel met een hellingshoek van ca. 13 °.</t>
  </si>
  <si>
    <t>Särskild stödprofil för modulen med en höjdvinkel på ca 13°.</t>
  </si>
  <si>
    <t>Specjalny profil nośny modułu o kącie nachylenia ok. 13°.</t>
  </si>
  <si>
    <t>Speciális modultartó profil kb. 13 °-os dőlésszöggel.</t>
  </si>
  <si>
    <t>Profilo di supporto del modulo speciale con angolo di elevazione di circa 13°.</t>
  </si>
  <si>
    <t>FixZ-15 system top rail 5500mm</t>
  </si>
  <si>
    <t>FixZ-15 profilé de systèm18 centr 5500mm</t>
  </si>
  <si>
    <t>FixZ-15 systeemprofiel 18 boven 5500 mm</t>
  </si>
  <si>
    <t>FixZ-15 systemprofil18 uppe 5500 mm</t>
  </si>
  <si>
    <t>FixZ-15 profil systemowy18 góra 5500 mm</t>
  </si>
  <si>
    <t>FixZ-15 profilrendszer18, felső, 5500 mm</t>
  </si>
  <si>
    <t>FixZ-15 profilo di sistema superiore 5500 mm</t>
  </si>
  <si>
    <t>FixZ-15 upper system rail18 450mm</t>
  </si>
  <si>
    <t>FixZ-15 profilé de système18 sup. 450mm</t>
  </si>
  <si>
    <t>FixZ-15 systeemprofiel 18 boven 450 mm</t>
  </si>
  <si>
    <t>FixZ-15 systemprofil18 uppe 450 mm</t>
  </si>
  <si>
    <t>FixZ-15 profil systemowy18 góra 450 mm</t>
  </si>
  <si>
    <t>FixZ-15 profilrendszer18, felső, 450 mm</t>
  </si>
  <si>
    <t>FixZ-15 profilo di sistema superiore 450 mm</t>
  </si>
  <si>
    <t>FixZ-15 bottom/front18 rail 4400mm</t>
  </si>
  <si>
    <t>FixZ-15 profilé de système18 bas 4400mm</t>
  </si>
  <si>
    <t>FixZ-15 systeemprofiel 18 onder 4400 mm</t>
  </si>
  <si>
    <t>FixZ-15 systemprofil18 nere 4400 mm</t>
  </si>
  <si>
    <t>FixZ-15 profil systemowy18 dół 4400 mm</t>
  </si>
  <si>
    <t>FixZ-15 profilrendszer18, alsó, 4400 mm</t>
  </si>
  <si>
    <t>FixZ-15 profilo di sistema inferiore 4400 mm</t>
  </si>
  <si>
    <t>FixZ-15 bottom/front18 rail 5500mm</t>
  </si>
  <si>
    <t>FixZ-15 profilé de système18 bas 5500mm</t>
  </si>
  <si>
    <t>FixZ-15 systeemprofiel 18 onder 5500 mm</t>
  </si>
  <si>
    <t>FixZ-15 systemprofil18 nere 5500 mm</t>
  </si>
  <si>
    <t>FixZ-15 profil systemowy18 dół 5500 mm</t>
  </si>
  <si>
    <t>FixZ-15 profilrendszer18, alsó, 5500 mm</t>
  </si>
  <si>
    <t>FixZ-15 profilo di sistema inferiore 5500 mm</t>
  </si>
  <si>
    <t>FixZ-15 system bottom rail18 450mm</t>
  </si>
  <si>
    <t>FixZ-15 systeemprofiel 18 onder 450 mm</t>
  </si>
  <si>
    <t>FixZ-15 systemprofil18 nere 450 mm</t>
  </si>
  <si>
    <t>FixZ-15 profil systemowy18 dół 450 mm</t>
  </si>
  <si>
    <t>FixZ-15 profilrendszer18, alsó, 450 mm</t>
  </si>
  <si>
    <t>FixZ-15 profilo di sistema inferiore 450 mm</t>
  </si>
  <si>
    <t>FixZ-7 bottom/front18 rail 4400mm</t>
  </si>
  <si>
    <t>FixZ-7 profilé de système18 bas 4400mm</t>
  </si>
  <si>
    <t>FixZ-7 systeemprofiel 18 onder 4400 mm</t>
  </si>
  <si>
    <t>FixZ-7 systemprofil18 nere 4400 mm</t>
  </si>
  <si>
    <t>FixZ-7 profil systemowy18 dół 4400 mm</t>
  </si>
  <si>
    <t>FixZ-7 profilrendszer18, alsó, 4400 mm</t>
  </si>
  <si>
    <t>FixZ-7 profilo di sistema inferiore 4400 mm</t>
  </si>
  <si>
    <t>FixZ-7 bottom/front18  rail 5500mm</t>
  </si>
  <si>
    <t>FixZ-7 profilé de système18 bas 5500mm</t>
  </si>
  <si>
    <t>FixZ-7 systeemprofiel 18 onder 5500 mm</t>
  </si>
  <si>
    <t>FixZ-7 systemprofil18 nere 5500 mm</t>
  </si>
  <si>
    <t>FixZ-7 profil systemowy18 dół 5500 mm</t>
  </si>
  <si>
    <t>FixZ-7 profilrendszer18, alsó, 5500 mm</t>
  </si>
  <si>
    <t>FixZ-7 profilo di sistema inferiore 5500 mm</t>
  </si>
  <si>
    <t>FixZ-7 system bottom rail18 450mm</t>
  </si>
  <si>
    <t>FixZ-7 systeemprofiel 18 onder 450 mm</t>
  </si>
  <si>
    <t>FixZ-7 systemprofil18 nere 450 mm</t>
  </si>
  <si>
    <t>FixZ-7 profil systemowy18 dół 450 mm</t>
  </si>
  <si>
    <t>FixZ-7 profilrendszer18, alsó, 450 mm</t>
  </si>
  <si>
    <t>FixZ-7 profilo di sistema inferiore 450 mm</t>
  </si>
  <si>
    <t>Base rail for Flat Grid 6000mm</t>
  </si>
  <si>
    <t>Profilé de base pour Flat Grid 6000mm</t>
  </si>
  <si>
    <t>Basisprofiel voor Flat Grid 6000 mm</t>
  </si>
  <si>
    <t>Basprofil för FlatGrid 6000 mm</t>
  </si>
  <si>
    <t>Profil podstawowy do FlatGrid 6000 mm</t>
  </si>
  <si>
    <t>Alapprofil FlatGrid 6000 mm-hez</t>
  </si>
  <si>
    <t>Profilo di base per FlatGrid 6000 mm</t>
  </si>
  <si>
    <t>Grundprofil für die Systeme FixGrid18 und FlatGrid, in Verbindung mit Eindrehverbindern und zur Aufnahme von Bautenschutzmatten. Das Profil eigenet sich hervorragend zur Aufnahme von Ballaststeinen.</t>
  </si>
  <si>
    <t>Base rail for the FixGrid18 and FlatGrid systems, in connection with screw-in connectors. Has a groove for holding surface protection mats. The profile is ideal for holding ballast stones.</t>
  </si>
  <si>
    <t>Rail de base pour les systèmes FixGrid18 et FlatGrid, en liaison avec des connecteurs à vis. Possède une rainure pour le maintien des tapis de protection de surface. Le profilé est idéal pour le maintien des pierres de ballast.</t>
  </si>
  <si>
    <t>Basisprofiel voor de FixGrid18 en FlatGrid systemen, in combinatie met schroefverbindingen en voor het opnemen van bouwbeschermingsmatten. Het profiel is ideaal voor het vasthouden van ballaststenen.</t>
  </si>
  <si>
    <t>Grundskena för FixGrid18- och FlatGrid-systemen, i anslutning till skruvförband. Har ett spår för att hålla fast ytskyddsmattor. Profilen är idealisk för att hålla ballaststenar.</t>
  </si>
  <si>
    <t>Szyna nośna do systemów FixGrid18 i FlatGrid, w połączeniu z łącznikami wkręcanymi. Posiada rowek do mocowania mat zabezpieczających nawierzchnię. Profil jest idealny do mocowania kamieni balastowych.</t>
  </si>
  <si>
    <t>Alapsín a FixGrid18 és FlatGrid rendszerekhez, csavaros csatlakozókkal összekötve. Felületvédő szőnyegek rögzítésére szolgáló horonnyal rendelkezik. A profil ideális a ballasztkövek tartására.</t>
  </si>
  <si>
    <t>Profilo di base per i sistemi FixGrid18 e FlatGrid, in collegamento con i connettori a vite. È dotata di una scanalatura per il fissaggio dei tappeti di protezione della superficie del tetto. Il profilo è ideale per contenere pietre di zavorra.</t>
  </si>
  <si>
    <t>Base rail for Flat Grid 2150mm</t>
  </si>
  <si>
    <t>Profilé de base pour Flat Grid 2150mm</t>
  </si>
  <si>
    <t>Basisprofiel voor Flat Grid 2150 mm</t>
  </si>
  <si>
    <t>Basprofil för FlatGrid 2150 mm</t>
  </si>
  <si>
    <t>Profil podstawowy do FlatGrid 2150 mm</t>
  </si>
  <si>
    <t>Alapprofil FlatGrid 2150 mm-hez</t>
  </si>
  <si>
    <t>Profilo di base per FlatGrid 2150 mm</t>
  </si>
  <si>
    <t>Basisprofiel voor de FixGrid18 en FlatGrid systemen, in combinatie met schroefverbindingen en voor het opnemen van bouwbeschermingsmatten. Het profiel is ideaal voor het houden van ballaststenen.</t>
  </si>
  <si>
    <t>Base rail for Flat Grid 4200mm</t>
  </si>
  <si>
    <t>Profilé de base pour Flat Grid 4200mm</t>
  </si>
  <si>
    <t>Basisprofiel voor Flat Grid 4200 mm</t>
  </si>
  <si>
    <t>Basprofil för FlatGrid 4200 mm</t>
  </si>
  <si>
    <t>Profil podstawowy do FlatGrid 4200 mm</t>
  </si>
  <si>
    <t>Alapprofil FlatGrid 4200 mm-hez</t>
  </si>
  <si>
    <t>Profilo di base per FlatGrid 4200 mm</t>
  </si>
  <si>
    <t>Base rail for Flat Grid 6300mm</t>
  </si>
  <si>
    <t>Profilé de base pour Flat Grid 6300mm</t>
  </si>
  <si>
    <t>Basisprofiel voor Flat Grid 6300 mm</t>
  </si>
  <si>
    <t>Basprofil för FlatGrid 6300 mm</t>
  </si>
  <si>
    <t>Profil podstawowy do FlatGrid 6300 mm</t>
  </si>
  <si>
    <t>Alapprofil FlatGrid 6300 mm-hez</t>
  </si>
  <si>
    <t>Profilo di base per FlatGrid 6300 mm</t>
  </si>
  <si>
    <t>Connector E Eco pre-assembled</t>
  </si>
  <si>
    <t>Connecteur E Eco pre-assemblé</t>
  </si>
  <si>
    <t>Connector E Eco voorgemonteerd</t>
  </si>
  <si>
    <t>Skarv E Eco, förmonterad</t>
  </si>
  <si>
    <t>Łącznik E Eco, zmontowany</t>
  </si>
  <si>
    <t>E Eco Profiltoldó-elem, előszerelt</t>
  </si>
  <si>
    <t>Raccordo E Eco, premontato</t>
  </si>
  <si>
    <t>Für die Verbindung von Modultragprofilen.</t>
  </si>
  <si>
    <t>For connecting module support profiles.</t>
  </si>
  <si>
    <t>Pour la fixation des profilés de support des modules.</t>
  </si>
  <si>
    <t>Voor het verbinden van module-ondersteuningsprofielen</t>
  </si>
  <si>
    <t>För anslutning av stödprofiler för moduler.</t>
  </si>
  <si>
    <t>Do podłączania profili nośnych modułów.</t>
  </si>
  <si>
    <t>A modultartó profilok csatlakoztatásához.</t>
  </si>
  <si>
    <t>Connessione per il collegamento dei profili di supporto dei moduli.</t>
  </si>
  <si>
    <t>129001-004</t>
  </si>
  <si>
    <t>Eco 05 Innenverbinder Set</t>
  </si>
  <si>
    <t>Eco 05 interior connector kit</t>
  </si>
  <si>
    <t>Kit Eco 05 connecteur intérieur</t>
  </si>
  <si>
    <t>Eco 05 binnenste connector set</t>
  </si>
  <si>
    <t>Eco 05 - Kitt för interiöranslutningar</t>
  </si>
  <si>
    <t>Zestaw złączy wewnętrznych Eco 05</t>
  </si>
  <si>
    <t>Eco 05 belső csatlakozó készlet</t>
  </si>
  <si>
    <t>Raccordo Interno Eco05 Set</t>
  </si>
  <si>
    <t>Solo05 Plus Interior connector</t>
  </si>
  <si>
    <t>Solo05 Plus Connecteur intérieur</t>
  </si>
  <si>
    <t>Solo05 Plus binnenste connector</t>
  </si>
  <si>
    <t>SoloPlus insidesskarv</t>
  </si>
  <si>
    <t>Łącznik wewnętrzny SoloPlus</t>
  </si>
  <si>
    <t>SoloPlus Belső profiltoldó-elem</t>
  </si>
  <si>
    <t>Raccordo interno SoloPlus</t>
  </si>
  <si>
    <t>Eco Light  Interior connector</t>
  </si>
  <si>
    <t>Eco Light  Connecteur intérieur</t>
  </si>
  <si>
    <t>Eco Light binnenste connector</t>
  </si>
  <si>
    <t>EcoLight insidesskarv</t>
  </si>
  <si>
    <t>Łącznik wewnętrzny EcoLight</t>
  </si>
  <si>
    <t>EcoLight Belső profiltoldó-elem</t>
  </si>
  <si>
    <t>Raccordo interno EcoLight</t>
  </si>
  <si>
    <t>129001-009</t>
  </si>
  <si>
    <t>Innenverbinder SoloXL Set</t>
  </si>
  <si>
    <t>interior connector SoloXL kit</t>
  </si>
  <si>
    <t>Kit connecteur intérieur SoloXL</t>
  </si>
  <si>
    <t>Binnenverbinder SoloXL set</t>
  </si>
  <si>
    <t>inbyggnadsanslutning SoloXL-kit</t>
  </si>
  <si>
    <t>zestaw złącza wewnętrznego SoloXL</t>
  </si>
  <si>
    <t>SoloXL belső csatlakozó készlet</t>
  </si>
  <si>
    <t>Raccordo interno SoloXL Set</t>
  </si>
  <si>
    <t>Eco 05 interior connector 250mm</t>
  </si>
  <si>
    <t>Eco 05 insidesskarv 250 mm (1 st per skarv)</t>
  </si>
  <si>
    <t>Łączniki wewnętrzne Eco 05 250 mm (1 sztuka na łączenie)</t>
  </si>
  <si>
    <t>Eco 05 belső profiltoldó-elem 250 mm (1 darab/csatlakozás)</t>
  </si>
  <si>
    <t>Raccordo interno Eco 05 250 mm (1 pz. per collegamento)</t>
  </si>
  <si>
    <t>SoloXL interior connector</t>
  </si>
  <si>
    <t>Insidesskarv SoloXL</t>
  </si>
  <si>
    <t>Łączniki wewnętrzne SoloXL</t>
  </si>
  <si>
    <t>SoloXL belső profiltoldó-elem</t>
  </si>
  <si>
    <t>Raccordo interno SoloXL</t>
  </si>
  <si>
    <t>Connector E Solo5 ProfiPlus pre-assy</t>
  </si>
  <si>
    <t>Connecteur E Solo05 ProfiPlus pre-ass.</t>
  </si>
  <si>
    <t>Connector E Solo05 ProfiPlus voorgemonteerd</t>
  </si>
  <si>
    <t>Skarv E Solo, SoloPlus, FixZ-7, FixZ-15, förmonterad</t>
  </si>
  <si>
    <t>Łącznik E Solo, SoloPlus, FixZ-7, FixZ-15, zmontowany</t>
  </si>
  <si>
    <t>E Solo, SoloPlus, FixZ-7, FixZ-15 Profiltoldó-elem előszerelt</t>
  </si>
  <si>
    <t>Raccordo E Solo, SoloPlus, FixZ-7, FixZ-15, premontato</t>
  </si>
  <si>
    <t>KlickIn click component for nut M10</t>
  </si>
  <si>
    <t>KlickIn comp. à encliqueter p. écrou M10</t>
  </si>
  <si>
    <t>KlickIn klikcomponent voor moer M10</t>
  </si>
  <si>
    <t>KlickIn inklicksmodul för mutter M10</t>
  </si>
  <si>
    <t>KlickIn moduł zatrzaskowy do nakrętki M10</t>
  </si>
  <si>
    <t>KlickIn bepattintó elem M10 csavaranyára</t>
  </si>
  <si>
    <t>Componente KlickIn per dado M10</t>
  </si>
  <si>
    <t>Zum vereinfachten Einführen der Vierkantmutter M10 an beliebiger Stelle der KlickIn-Nut M10.</t>
  </si>
  <si>
    <t>For simplified insertion of the square nut M10 at any point of the click-in groove M10.</t>
  </si>
  <si>
    <t>Pour une insertion simplifiée de l'écrou carré M10 en tout point de la rainure d'encliquetage M10.</t>
  </si>
  <si>
    <t>Voor het vereenvoudigd inbrengen van de vierkante M10-moer op elk punt in de M10 KlickIn-groef.</t>
  </si>
  <si>
    <t>För förenklad insättning av den fyrkantiga muttern M10 på vilken punkt som helst i klickspåret M10.</t>
  </si>
  <si>
    <t>Do uproszczonego zakładania nakrętki kwadratowej M10 w dowolnym miejscu rowka zatrzaskowego M10.</t>
  </si>
  <si>
    <t>Az M10-es négyszögletes anya egyszerűsített behelyezéséhez az M10-es bekattintási horony bármely pontján.</t>
  </si>
  <si>
    <t>Per facilitare l´inserimento del dado quadro M10 in qualsiasi punto della scanalatura a scatto M10.</t>
  </si>
  <si>
    <t>KlickIn click component for nut M8</t>
  </si>
  <si>
    <t>KlickIn comp. à encliqueter p. écrou M8</t>
  </si>
  <si>
    <t>KlickIn klikmodule voor moer M8</t>
  </si>
  <si>
    <t>KlickIn inklicksmodul för mutter M8</t>
  </si>
  <si>
    <t>KlickIn moduł zatrzaskowy do nakrętki M8</t>
  </si>
  <si>
    <t>KlickIn bepattintó elem M8 csavaranyára</t>
  </si>
  <si>
    <t>Componente KlickIn per dado M8</t>
  </si>
  <si>
    <t xml:space="preserve">Zum vereinfachten Einführen der Vierkantmutter M8 an beliebiger Stelle der KlickIn-Nut M8.
</t>
  </si>
  <si>
    <t xml:space="preserve">For easier insertion of the square nut M8 at any point of the click-in groove M8._x000D_
</t>
  </si>
  <si>
    <t>Pour faciliter l'insertion de l'écrou carré M8 en tout point de la rainure d'encliquetage M8.</t>
  </si>
  <si>
    <t>Voor het vereenvoudigd inbrengen van de vierkante M8-moer op elk punt in de M8 KlickIn-groef.</t>
  </si>
  <si>
    <t xml:space="preserve">För att underlätta insättning av den fyrkantiga muttern M8 på vilken punkt som helst i klickspåret M8._x000D_
</t>
  </si>
  <si>
    <t xml:space="preserve">Do łatwiejszego zakładania nakrętki kwadratowej M8 w dowolnym miejscu rowka zatrzaskowego M8._x000D_
</t>
  </si>
  <si>
    <t xml:space="preserve">Az M8-as négyszögletes anya könnyebb behelyezéséhez az M8-as kattanóhorony bármely pontján._x000D_
</t>
  </si>
  <si>
    <t>Per facilitare l'inserimento del dado quadro M8 in qualsiasi punto della scanalatura a scatto M8.</t>
  </si>
  <si>
    <t>Plastic end cap Solo</t>
  </si>
  <si>
    <t>Embout fermeture plastique Solo</t>
  </si>
  <si>
    <t>Kunststof eindkap Solo</t>
  </si>
  <si>
    <t>Ändkåpa plast Solo</t>
  </si>
  <si>
    <t>Zaślepka z tworzywa sztucznego Solo</t>
  </si>
  <si>
    <t>Solo műanyag véglezáró kupak</t>
  </si>
  <si>
    <t>Tappo terminale in plastica Solo</t>
  </si>
  <si>
    <t>Als Abschluss-Element für Modultragprofile der Serie Solo, grau.</t>
  </si>
  <si>
    <t>As a finishing element for module bearing rails of the Solo series, grey.</t>
  </si>
  <si>
    <t>Comme élément de finition pour les rails de roulement des modules de la série Solo, en gris.</t>
  </si>
  <si>
    <t>Kunststof eindkap grijs als afwerkingselement voor module-draagprofielen van de Solo-serie.</t>
  </si>
  <si>
    <t>Som avslutande element för modullagerskenor i Solo-serien, grå.</t>
  </si>
  <si>
    <t>Jako element wykończeniowy do modułowych szyn nośnych serii Solo, szary.</t>
  </si>
  <si>
    <t>A Solo sorozat modul csapágysíneinek befejező elemeként, szürke.</t>
  </si>
  <si>
    <t>Elemento di finitura per I profili portanti dei moduli della serie Solo, grigio.</t>
  </si>
  <si>
    <t>Plastic end cap Solo black</t>
  </si>
  <si>
    <t>Embout fermeture plastique Solo noir</t>
  </si>
  <si>
    <t>Kunststof eindkap Solo zwart</t>
  </si>
  <si>
    <t>Ändkåpa plast Solo svart</t>
  </si>
  <si>
    <t>Tappo terminale in plastica Solo nero</t>
  </si>
  <si>
    <t>Als Abschluss-Element für Modultragprofile der Serie Solo, schwarz.</t>
  </si>
  <si>
    <t>As a finishing element for module bearing rails of the Solo series, black.</t>
  </si>
  <si>
    <t>Comme élément de finition pour les rails de roulement des modules de la série Solo, en noir.</t>
  </si>
  <si>
    <t>Kunststof eindkap zwart als afwerkingselement voor module-draagprofielen van de Solo-serie.</t>
  </si>
  <si>
    <t>Som avslutande element för modullagerskenor i Solo-serien, svart.</t>
  </si>
  <si>
    <t>Jako element wykończeniowy do modułowych szyn nośnych serii Solo, kolor czarny.</t>
  </si>
  <si>
    <t>A Solo sorozat modulcsapágysínek befejező elemeként, fekete színben.</t>
  </si>
  <si>
    <t>Elemento di finitura per le guide portanti dei moduli della serie Solo, di colore nero.</t>
  </si>
  <si>
    <t>129019-001</t>
  </si>
  <si>
    <t>Zusatzverbinder für FixZ-15 oben Set</t>
  </si>
  <si>
    <t>Add. connector kit for FixZ-15 top</t>
  </si>
  <si>
    <t>Kit connecteur supp. pour FixZ-15 haut</t>
  </si>
  <si>
    <t>Extra connector voor FixZ-15 boven set</t>
  </si>
  <si>
    <t>Extraskarv för FixZ-15 uppe (1 st per skarv)</t>
  </si>
  <si>
    <t>Dodatkowy zestaw łączników dla FixZ-15 top</t>
  </si>
  <si>
    <t>Add. csatlakozó készlet a FixZ-15 tophoz</t>
  </si>
  <si>
    <t>Raccordo supplementare per FixZ-15 superiore Set</t>
  </si>
  <si>
    <t>Profilverbinder für Grundprofil FixGrid</t>
  </si>
  <si>
    <t>Profile connector for FixGrid basic profile</t>
  </si>
  <si>
    <t>Connecteur de profil pour le profil de base de FixGrid</t>
  </si>
  <si>
    <t>Profielverbinder voor het FixGrid basisprofiel</t>
  </si>
  <si>
    <t>Profilanslutning för FixGrid Basic-profil</t>
  </si>
  <si>
    <t>Złącze profilu dla profilu podstawowego FixGrid</t>
  </si>
  <si>
    <t>Profilcsatlakozó a FixGrid alapprofilhoz</t>
  </si>
  <si>
    <t>Connessione aggiuntiva per il profilo FixZ-15 superiore, Set</t>
  </si>
  <si>
    <t>Additional connector for FixZ-15 top</t>
  </si>
  <si>
    <t>Dodatkowy łącznik do FixZ-15 góra (1 sztuka na łączenie)</t>
  </si>
  <si>
    <t>Profiltoldó-elem tartozék FixZ-15-höz, felső</t>
  </si>
  <si>
    <t>Raccordo supplementare per FixZ-15 superiore</t>
  </si>
  <si>
    <t>Connessione aggiuntiva per il profilo FixZ-15 superiore.</t>
  </si>
  <si>
    <t>Slide-in connector Solo</t>
  </si>
  <si>
    <t>Skarvinsats Solo (2 st per skarv)</t>
  </si>
  <si>
    <t>Łącznik wsuwany Solo (2 sztuki na łączenie)</t>
  </si>
  <si>
    <t>Solo profiltoldó elem betoldás</t>
  </si>
  <si>
    <t>Raccordo a inserimento Solo</t>
  </si>
  <si>
    <t>Connessione interna per il collegamento dei profili di supporto dei moduli Solo.</t>
  </si>
  <si>
    <t>129060-001</t>
  </si>
  <si>
    <t>Verbinder Einschub Solo Set</t>
  </si>
  <si>
    <t>Slide-in connector Solo / Profi kit</t>
  </si>
  <si>
    <t>Kit connecteur coulissant Solo / Profi</t>
  </si>
  <si>
    <t>Inzetstuk Solo Set</t>
  </si>
  <si>
    <t>Slide-in-kontakt Solo / Profi-kit</t>
  </si>
  <si>
    <t>Złącze wsuwane Zestaw Solo / Profi</t>
  </si>
  <si>
    <t>Becsúsztatható csatlakozó Solo / Profi készlet</t>
  </si>
  <si>
    <t>Raccordo a inserimento Solo Set</t>
  </si>
  <si>
    <t>Zur Verbindung von Modultragprofilen der Serie Solo, als Einschub-Verbinder innenliegend, inklusive Blechschrauben zur Befestigung.</t>
  </si>
  <si>
    <t>For connecting module support profiles of the Solo series, as a plug-in connector on the inside, including self-tapping screws for fastening.</t>
  </si>
  <si>
    <t>Pour relier les profils de support des modules de la série Solo, en tant que connecteur à fiches à l'intérieur, y compris les vis autotaraudeuses pour la fixation.</t>
  </si>
  <si>
    <t>Voor het verbinden van module-draagprofielen uit de Solo-serie, als inschuifverbinder aan de binnenzijde, inclusief zelftappende schroeven voor bevestiging.</t>
  </si>
  <si>
    <t>För anslutning av modulstödprofiler i Solo-serien, som en plug-in-koppling på insidan, inklusive självborrande skruvar för fastsättning.</t>
  </si>
  <si>
    <t>Do łączenia modułowych profili nośnych serii Solo, jako złącze wtykowe od wewnątrz, wraz z wkrętami samogwintującymi do mocowania.</t>
  </si>
  <si>
    <t>A Solo sorozat modultartó profiljainak csatlakoztatásához, belülről dugaszolható csatlakozóként, a rögzítéshez önmetsző csavarokkal.</t>
  </si>
  <si>
    <t>Connessione interna per il collegamento dei profili di supporto dei moduli Solo, Set.</t>
  </si>
  <si>
    <t>Ridge connector kit</t>
  </si>
  <si>
    <t>Kit raccord de faîtage</t>
  </si>
  <si>
    <t>Nokverbindingsset</t>
  </si>
  <si>
    <t>Taknockskarv set</t>
  </si>
  <si>
    <t>Łącznik do kalenicy zestaw</t>
  </si>
  <si>
    <t>Tetőgerinc csatlakozó, készlet</t>
  </si>
  <si>
    <t>Raccordo di colmo Set</t>
  </si>
  <si>
    <t>Passend zu ballastoptimierten Flachdachsystemen zur Verbindung über den Dachfirst.</t>
  </si>
  <si>
    <t>Suitable for ballast-optimized flat roof systems for connection via the roof ridge.</t>
  </si>
  <si>
    <t>Convient aux systèmes de toit plat à ballast optimisé pour le raccordement via le faîte du toit.</t>
  </si>
  <si>
    <t>Geschikt voor voor ballast geoptimaliseerde platdaksystemen voor aansluiting via de daknok.</t>
  </si>
  <si>
    <t>Lämplig för ballastoptimerade platta taksystem för anslutning via taknocken.</t>
  </si>
  <si>
    <t>Odpowiednie dla systemów dachów płaskich zoptymalizowanych pod kątem balastu, do połączenia przez kalenicę.</t>
  </si>
  <si>
    <t>Alkalmas ballaszttal optimalizált lapos tetőrendszerekhez a tetőgerincen keresztül történő csatlakozáshoz.</t>
  </si>
  <si>
    <t>Adatto per sistemi di tetti piani ottimizzati per la zavorra per il collegamento attraverso il colmo del tetto.</t>
  </si>
  <si>
    <t>Tension connector kit M8</t>
  </si>
  <si>
    <t>Kit connecteur de traction M8</t>
  </si>
  <si>
    <t>Trekverbinderset M8</t>
  </si>
  <si>
    <t>Dragskarv set M8</t>
  </si>
  <si>
    <t>Łącznik cięgłowy zestaw M8</t>
  </si>
  <si>
    <t>Feszítőcsatlakozó, készlet, M8</t>
  </si>
  <si>
    <t>Raccordo di trazione M8 Set</t>
  </si>
  <si>
    <t>Zur flexiblen Verbindung der Modulfelder bei der Trennung der Felder bei geneigten Dächern.</t>
  </si>
  <si>
    <t>For flexible connection of the module fields when separating the fields on pitched roofs.</t>
  </si>
  <si>
    <t>Pour une connexion flexible des champs du module lors de la séparation des champs sur les toits en pente.</t>
  </si>
  <si>
    <t>Voor flexibele aansluiting van de modulevelden bij het scheiden van de velden op schuine daken.</t>
  </si>
  <si>
    <t>För flexibel anslutning av modulfälten vid separering av fälten på lutande tak.</t>
  </si>
  <si>
    <t>Do elastycznego łączenia pól modułów przy rozdzielaniu pól na dachach skośnych.</t>
  </si>
  <si>
    <t>A modulmezők rugalmas csatlakoztatásához, amikor a mezők ferde tetőkön elválasztásra kerülnek.</t>
  </si>
  <si>
    <t>Per un collegamento flessibile dei campi di moduli quando si separano i campi su tetti inclinati.</t>
  </si>
  <si>
    <t>Rapid cross connector</t>
  </si>
  <si>
    <t>Rapid connecteur en croix</t>
  </si>
  <si>
    <t>Rapid kruisverbinder</t>
  </si>
  <si>
    <t>Rapid korsskarv</t>
  </si>
  <si>
    <t>Złącza krzyżowe Rapid</t>
  </si>
  <si>
    <t>Rapid keresztcsatlakozó</t>
  </si>
  <si>
    <t>Raccordo a croce Rapid</t>
  </si>
  <si>
    <t>Komplett vormontiert, für Klicknut M8, für Kreuzschienensystem.</t>
  </si>
  <si>
    <t>Completely pre-assembled, for click groove M8, for cross rail system.</t>
  </si>
  <si>
    <t>Entièrement préassemblé, pour la rainure d'encliquetage M8, pour le système de rails transversaux.</t>
  </si>
  <si>
    <t>Compleet voorgemonteerd, voor kliksleuf M8, voor dwarsrailsysteem.</t>
  </si>
  <si>
    <t>Helt förmonterad, för klickspår M8, för tvärskenor.</t>
  </si>
  <si>
    <t>Kompletnie zmontowany, do rowka zatrzaskowego M8, do systemu szyn poprzecznych.</t>
  </si>
  <si>
    <t>Teljesen előre összeszerelve, M8-as kattintási horonyhoz, keresztsínes rendszerhez</t>
  </si>
  <si>
    <t>Completamente preassemblato, per scanalatura a incastro M8, per sistema incrociato.</t>
  </si>
  <si>
    <t>RapidConnect90</t>
  </si>
  <si>
    <t>Der Kreuzschienenverbinder für das System FixGrid Pro aus Aluminium mit Bajonett-Verschluss, der nur mit Eindrehen verbunden werden muss.</t>
  </si>
  <si>
    <t>The crossbar connector for the FixGrid Pro system made of aluminum with bayonet lock, which only needs to be connected by screwing it in.</t>
  </si>
  <si>
    <t>Korsstångskopplingen för FixGrid Pro-systemet i aluminium med bajonettlås, som bara behöver anslutas genom att skruva fast den.</t>
  </si>
  <si>
    <t>Łącznik poprzeczny do systemu FixGrid Pro wykonany z aluminium z zamkiem bagnetowym, który wystarczy połączyć przez przykręcenie.</t>
  </si>
  <si>
    <t>A FixGrid Pro rendszer alumíniumból készült keresztrúd csatlakozója bajonettzárral, amelyet csak be kell csavarozni.</t>
  </si>
  <si>
    <t>Connettore a croce per il sistema FixGrid Pro in alluminio con chiusura a baionetta, che deve essere collegato solo avvitando</t>
  </si>
  <si>
    <t>Cross connector Rapid Pro</t>
  </si>
  <si>
    <t>kersskarv Rapid Pro</t>
  </si>
  <si>
    <t>Złącze krzyżowe Rapid Pro</t>
  </si>
  <si>
    <t>Rapid Pro keresztcsatlakozó</t>
  </si>
  <si>
    <t>raccordo a croce Rapid Pro</t>
  </si>
  <si>
    <t>Komplett vormontiert, nur ProLine System geeignet, für Kreuzschienensystem.</t>
  </si>
  <si>
    <t>Completely pre-assembled, only suitable for ProLine system, for cross rail system.</t>
  </si>
  <si>
    <t>Helt förmonterad, endast lämplig för ProLine-systemet, för tvärskenor.</t>
  </si>
  <si>
    <t>Kompletnie zmontowany, nadaje się tylko do systemu ProLine, do systemu szyn poprzecznych.</t>
  </si>
  <si>
    <t>Teljesen előre összeszerelve, csak a ProLine rendszerhez, a keresztsínes rendszerhez alkalmas.</t>
  </si>
  <si>
    <t>Completamente preassemblato, adatto solo al sistema ProLine, per il sistema incrociato.</t>
  </si>
  <si>
    <t>Rapid Cross connector 90 Pro</t>
  </si>
  <si>
    <t>Rapid connecteur en croix 90 Pro</t>
  </si>
  <si>
    <t>Rapid kruisverbinder 90 Pro</t>
  </si>
  <si>
    <t>kersskarv Rapid 90 Pro</t>
  </si>
  <si>
    <t>Złącze krzyżowe Rapid 90 Pro</t>
  </si>
  <si>
    <t>Rapid 90 Pro keresztcsatlakozó</t>
  </si>
  <si>
    <t>Raccordo a croce Rapid 90 Pro</t>
  </si>
  <si>
    <t>Rapid cross connector bl. anod.</t>
  </si>
  <si>
    <t>Rapid connecteur en croix noir anod</t>
  </si>
  <si>
    <t>Rapid kruisverbinder sw. Anod.</t>
  </si>
  <si>
    <t xml:space="preserve">Rapid korsskarv svart anod. </t>
  </si>
  <si>
    <t xml:space="preserve">Raccordo a croce Rapid nero anodizzato </t>
  </si>
  <si>
    <t>Teljesen előre összeszerelve, M8-as kattintási horonyhoz, keresztsínes rendszerhez.</t>
  </si>
  <si>
    <t>Zubehör-Bauteil zur Kabelführung an Schletter-Modultragprofilen oder Klick- oder Schraubkanal. Die Kabelbefestiger bestehen aus UV- und temperaturbeständigem Kunststoff, schwarz.</t>
  </si>
  <si>
    <t>Accessory component for cable routing on Schletter module support profiles or click or screw channels. The cable fasteners are made of UV and temperature-resistant plastic, black.</t>
  </si>
  <si>
    <t>Composant accessoire pour l'acheminement des câbles sur les profils de support des modules Schletter ou les canaux à cliquer ou à visser. Les fixations des câbles sont en plastique noir résistant aux UV et à la température.</t>
  </si>
  <si>
    <t>Accessoire-component voor kabelgeleiding op steunprofielen van Schletter-modules in klik- of schroefkanalen. De kabelbevestigingen zijn gemaakt van UV- en temperatuurbestendig kunststof, zwart.</t>
  </si>
  <si>
    <t>Element pomocniczy do prowadzenia kabli na profilach nośnych modułów Schletter lub kanałach zatrzaskowych albo śrubowych. Elementy mocujące kable są wykonane z tworzywa sztucznego odpornego na promieniowanie UV i temperaturę, w kolorze czarnym.</t>
  </si>
  <si>
    <t>Kiegészítő alkatrész a Schletter modultartó profilokon vagy a kattintó- vagy csavarcsatornákon történő kábelvezetéshez. A kábelrögzítők UV- és hőmérsékletálló műanyagból készülnek, fekete színben.</t>
  </si>
  <si>
    <t>Componente accessorio per la posa dei cavi sui profili di supporto dei moduli Schletter o sui canali a incastro o a vite. I fissacavi sono in plastica resistente ai raggi UV e alle temperature, di colore nero.</t>
  </si>
  <si>
    <t>Proklip Multi8</t>
  </si>
  <si>
    <t>Proklip-Multi 8</t>
  </si>
  <si>
    <t>Proklip-Multi 9</t>
  </si>
  <si>
    <t>129078-000</t>
  </si>
  <si>
    <t>Innenverbinder für FlatGrid Set</t>
  </si>
  <si>
    <t>Interior connector FlatGrid kit</t>
  </si>
  <si>
    <t>Kit connecteur intérieur FlatGrid</t>
  </si>
  <si>
    <t>Interne connector voor FlatGrid Set</t>
  </si>
  <si>
    <t>Invändig kontakt FlatGrid-kit</t>
  </si>
  <si>
    <t>Złącze wewnętrzne Zestaw FlatGrid</t>
  </si>
  <si>
    <t>Belső csatlakozó FlatGrid készlet</t>
  </si>
  <si>
    <t>Raccordo interno per FlatGrid Set</t>
  </si>
  <si>
    <t>Profilverbinder für Grundprofil FlatGrid</t>
  </si>
  <si>
    <t>Profile connector for FlatGrid basic profile</t>
  </si>
  <si>
    <t>Connecteur de profil pour le profil de base de FlatGrid</t>
  </si>
  <si>
    <t>Profielverbinder voor het FlatGrid basisprofiel</t>
  </si>
  <si>
    <t>Profilanslutning för FlatGrid Basic-profil</t>
  </si>
  <si>
    <t>Złącze profilowe dla profilu podstawowego FlatGrid</t>
  </si>
  <si>
    <t>Profilcsatlakozó FlatGrid alapprofilhoz</t>
  </si>
  <si>
    <t>Connessione per profilo di base FlatGrid</t>
  </si>
  <si>
    <t>Interior connector FlatGrid</t>
  </si>
  <si>
    <t>Insidesskarv för FlatGrid (2 st per skarv)</t>
  </si>
  <si>
    <t>Łączniki wewnętrzne do FlatGrid</t>
  </si>
  <si>
    <t>Profiltoldó-elem FlatGrid-hez</t>
  </si>
  <si>
    <t>Raccordo interno per FlatGrid</t>
  </si>
  <si>
    <t>Slide-in connector Pro</t>
  </si>
  <si>
    <t>Kit connecteur coulissant Pro</t>
  </si>
  <si>
    <t>Kunststof eindkap Pro</t>
  </si>
  <si>
    <t>Insidesskarv Pro</t>
  </si>
  <si>
    <t>Łączniki wewnętrzne Pro</t>
  </si>
  <si>
    <t>Pro Belső profiltoldó-elem</t>
  </si>
  <si>
    <t>Raccordo interno Pro</t>
  </si>
  <si>
    <t>Ein Profilverbinder zum Einschieben für alle Profile der Serie ProLine. Der Verbinder ist vollständig vormontiert, funktioniert werkzeuglos und selbstsichernd.</t>
  </si>
  <si>
    <t>A profile connector to slide in for all profiles of the ProLine series. The connector is completely pre-assembled, works without tools and self-locking.</t>
  </si>
  <si>
    <t>Un connecteur de profilé à glisser pour tous les profilés de la série ProLine. Le connecteur est entièrement pré-assemblé, fonctionne sans outils et est autobloquant.</t>
  </si>
  <si>
    <t>Een profielconnector om in te schuiven voor alle profielen van de ProLine serie. De connector is volledig voorgemonteerd, werkt zonder gereedschap en is zelfvergrendelend.</t>
  </si>
  <si>
    <t>En profilanslutning för att glida in i alla profiler i ProLine-serien. Kopplingen är helt förmonterad, fungerar utan verktyg och är självlåsande.</t>
  </si>
  <si>
    <t>Złącze profilowe do wsuwania do wszystkich profili serii ProLine. Łącznik jest całkowicie wstępnie zmontowany, działa bez użycia narzędzi i jest samoblokujący.</t>
  </si>
  <si>
    <t>A ProLine sorozat összes profiljához becsúsztatható profilcsatlakozó. A csatlakozó teljesen előszerelt, szerszám nélkül működik és önzáró</t>
  </si>
  <si>
    <t>Connessione interna per profili della serie ProLine. La Connessione è completamente preassemblata, funziona senza attrezzi ed è autobloccante.</t>
  </si>
  <si>
    <t>Base Rail Pro Connector</t>
  </si>
  <si>
    <t>Skarv golvprofil Pro</t>
  </si>
  <si>
    <t>Łącznik do profili podłogowych Pro</t>
  </si>
  <si>
    <t>Profiltoldó-elem Pro padlóprofi</t>
  </si>
  <si>
    <t>Raccordo profilo di base Pro</t>
  </si>
  <si>
    <t>Zur werkzeuglosen Verbindung von Grundträgerprofilen des Systems FixGrid Pro</t>
  </si>
  <si>
    <t>For tool-free connection of base support profiles of the FixGrid Pro system.</t>
  </si>
  <si>
    <t>För verktygsfri anslutning av basstödsprofiler i FixGrid Pro-systemet.</t>
  </si>
  <si>
    <t>Do beznarzędziowego łączenia bazowych profili nośnych systemu FixGrid Pro.</t>
  </si>
  <si>
    <t>A FixGrid Pro rendszer alaptartó profiljainak szerszámmentes csatlakoztatásához.</t>
  </si>
  <si>
    <t>Connessione per il collegamento senza attrezzi dei profili di base del sistema FixGrid Pro.</t>
  </si>
  <si>
    <t>Ballast Rail Pro Connector</t>
  </si>
  <si>
    <t>Skarv för ballastskena Pro</t>
  </si>
  <si>
    <t>Łącznik do szyn do konstrukcji balastowej Pro</t>
  </si>
  <si>
    <t>Profiltoldó-elem Pro ballasztsín</t>
  </si>
  <si>
    <t>Raccordo profilo di zavorra Pro</t>
  </si>
  <si>
    <t>Zur werkzeuglosen Verbindung von Ballastschienen des Systems FixGrid Pro</t>
  </si>
  <si>
    <t>Connessione per il collegamento senza attrezzi dei profili di zavorra del sistema FixGrid Pro.</t>
  </si>
  <si>
    <t>Plastic end cap Pro</t>
  </si>
  <si>
    <t>Embout fermeture plastique Pro</t>
  </si>
  <si>
    <t>RapidA 45 universele dakhaak</t>
  </si>
  <si>
    <t>Ändkåpa plast Pro</t>
  </si>
  <si>
    <t>Zaślepka z tworzywa sztucznego Pro</t>
  </si>
  <si>
    <t>Pro műanyag véglezáró kupak</t>
  </si>
  <si>
    <t>Tappo terminale in plastica Pro</t>
  </si>
  <si>
    <t>Als Abschluss-Element für Modultragprofile der Serie ProLine, grau.</t>
  </si>
  <si>
    <t>As a finishing element for module bearing rails of the ProLine series, grey.</t>
  </si>
  <si>
    <t>Comme élément de finition pour les rails de roulement des modules de la série ProLine, en gris.</t>
  </si>
  <si>
    <t>Als eindelement voor draagprofielen van de ProLine serie, grijs.</t>
  </si>
  <si>
    <t>Som en avslutande del för modullagerskenor i ProLine-serien, grå.</t>
  </si>
  <si>
    <t>Jako element wykończeniowy do modułowych szyn nośnych z serii ProLine, szary.</t>
  </si>
  <si>
    <t>A ProLine sorozat modulcsapágysínek befejező elemeként, szürke.</t>
  </si>
  <si>
    <t>Elemento di finitura per le guide portanti dei moduli della serie ProLine, grigio.</t>
  </si>
  <si>
    <t>Das kostenoptimierte Trapezblech-Befestigungssystem für Stahl- und Alublech ab 0,5 mm; Anwendungshinweise besonders beachten! Modulklemmen entsprechend der Rahmenhöhe sind zusätzlich erforderlich.</t>
  </si>
  <si>
    <t>The cost-effective trapezoidal sheet fastening system for steel and aluminum sheets from 0.5 mm; Pay special attention to the application instructions! Module clamps corresponding to the module height are also required.</t>
  </si>
  <si>
    <t>Le système de fixation économique pour les tôles trapézoïdales en acier et en aluminium à partir de 0,5 mm ; Portez une attention particulière aux instructions d'application! Il est également nécessaire d'utiliser des pinces à module correspondant à la hauteur du module.</t>
  </si>
  <si>
    <t>Het kostengeoptimaliseerde trapeziumvormige plaatbevestigingssysteem voor staal- en aluminiumplaat vanaf 0,5 mm; let vooral op de toepassingsinstructies! Moduleklemmen die overeenkomen met de framehoogte zijn extra vereist.</t>
  </si>
  <si>
    <t>Det kostnadseffektiva systemet för fästning av trapetsformad plåt för stål- och aluminiumplåtar från 0,5 mm; Var särskilt uppmärksam på användningsanvisningarna! Modulklämmor som motsvarar modulhöjden krävs också.</t>
  </si>
  <si>
    <t>Ekonomiczny system mocowania blach trapezowych do blach stalowych i aluminiowych od 0,5 mm; Należy zwrócić szczególną uwagę na instrukcję stosowania! Wymagane są również zaciski modułowe odpowiednie do wysokości modułu.</t>
  </si>
  <si>
    <t>A költséghatékony trapézlemez rögzítő rendszer acél- és alumíniumlemezekhez 0,5 mm-től; Különös figyelmet fordítson az alkalmazási útmutatóra! A modul magasságának megfelelő modulrögzítőkre is szükség van.</t>
  </si>
  <si>
    <t>Il sistema di fissaggio conveniente per lamiere trapezoidali in acciaio o alluminio a partire da 0,5 mm; Prestare particolare attenzione alle istruzioni per l'applicazione! Sono necessari anche morsetti per moduli corrispondenti all'altezza del modulo.</t>
  </si>
  <si>
    <t>Das kostenoptimierte Trapezblech-Befestigungssystem für Stahl- und Alublech ab 0,5 mm; Anwendungshinweise besonders beachten! Modulklemmen entsprechend der Rahmenhöhe sind zusätzlich erforderlich. Nur in Verbindung mit ProLine Modulklemmen geeignet.</t>
  </si>
  <si>
    <t>The cost-optimized trapezoidal sheet metal fastening system for steel and aluminum sheet metal from 0.5 mm; pay special attention to application instructions! Module clamps corresponding to the frame height are additionally required. Only suitable in conjunction with ProLine module clamps.</t>
  </si>
  <si>
    <t>Det kostnadsoptimerade trapezoidala fästsystemet för stål- och aluminiumplåt från 0,5 mm; var särskilt uppmärksam på tillämpningsanvisningarna! Modulklämmor som motsvarar ramhöjden krävs dessutom. Endast lämplig i kombination med ProLine modulklämmor.</t>
  </si>
  <si>
    <t>Zoptymalizowany pod względem kosztów system mocowania blach trapezowych do blach stalowych i aluminiowych od 0,5 mm; należy zwrócić szczególną uwagę na instrukcję stosowania! Dodatkowo wymagane są zaciski modułowe odpowiadające wysokości ramy. Nadaje się do stosowania tylko w połączeniu z zaciskami modułowymi ProLine.</t>
  </si>
  <si>
    <t>A költségoptimalizált trapézlemez rögzítő rendszer acél- és alumíniumlemezekhez 0,5 mm-től; különös figyelmet fordítson az alkalmazási utasításokra! A vázmagasságnak megfelelő modulrögzítőkre van még szükség. Csak a ProLine modulrögzítőkkel együtt használható.</t>
  </si>
  <si>
    <t>Il sistema di fissaggio conveniente per lamiere trapezoidali in acciaio o alluminio a partire da 0,5 mm; prestare particolare attenzione alle istruzioni per l'applicazione! Sono necessari morsetti per moduli corrispondenti all'altezza del telaio. Adatto solo in combinazione con i morsetti per moduli ProLine.</t>
  </si>
  <si>
    <t>End clamp RapidPro 30-47mm</t>
  </si>
  <si>
    <t>Pince terminaison RapidPro 30-47mm</t>
  </si>
  <si>
    <t>Eindklem RapidPro 30-47 mm</t>
  </si>
  <si>
    <t>Slutklämma RapidPro 30-47 mm</t>
  </si>
  <si>
    <t>Zaciski końcowy RapidPro</t>
  </si>
  <si>
    <t>RapidPro véglefogó</t>
  </si>
  <si>
    <t>Morsetto terminale RapidPro</t>
  </si>
  <si>
    <t>Die Modulklemme RapidPro ist die konsequente Weiterentwicklung der bewährten und millionenfach eingesetzten Modulklemme Rapid16. Durch die variable Einsatzmöglichkeit wurde die Anzahl der Artikel drastisch reduziert ohne Einbußen der Einsatzmöglichkeiten. Alle Modulklemmen sind standardmäßig mit Erdungspin ausgestattet.</t>
  </si>
  <si>
    <t>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t>
  </si>
  <si>
    <t>La pince modulaire RapidPro est le développement logique de la pince modulaire Rapid16, qui a fait ses preuves et a été utilisée avec succès dans de nombreuses applications. Le nombre de pinces a été considérablement réduit grâce à la flexibilité de la conception. Tous les terminaux de module sont équipés en standard d'une broche de terre.</t>
  </si>
  <si>
    <t>De RapidPro moduleklem is de logische verdere ontwikkeling van de beproefde Rapid16 moduleklem, die al miljoenen keren is gebruikt. Dankzij de variabele toepassingsmogelijkheden is het aantal artikelen drastisch verminderd zonder verlies van toepassingsmogelijkheden. Alle moduleklemmen zijn standaard voorzien van een aardingspen.</t>
  </si>
  <si>
    <t>RapidPro-modulklämman är den logiska utvecklingen av den beprövade Rapid16-modulklämman som har använts framgångsrikt i många tillämpningar. Antalet klämmor har minskat drastiskt tack vare konstruktionens flexibilitet. Alla modulklämmor är utrustade med en jordstift som standard.</t>
  </si>
  <si>
    <t>Zacisk modułowy RapidPro jest logicznym rozwinięciem sprawdzonego zacisku modułowego Rapid16, który był z powodzeniem stosowany w wielu aplikacjach. Liczba zacisków została drastycznie zredukowana dzięki elastyczności konstrukcji. Wszystkie zaciski modułowe są standardowo wyposażone w kołek uziemiający.</t>
  </si>
  <si>
    <t>A RapidPro modulrögzítő a számos alkalmazásban sikeresen alkalmazott, bevált Rapid16 modulrögzítő logikus továbbfejlesztése. A kialakítás rugalmasságának köszönhetően drasztikusan csökkent a bilincsek száma. Minden modulkapocs alapfelszereltségként földelőtüskével van ellátva.</t>
  </si>
  <si>
    <t>Il morsetto per moduli RapidPro è lo sviluppo logico del collaudato morsetto per moduli Rapid16, utilizzato con successo in molte applicazioni. Il numero di morsetti è stato drasticamente ridotto grazie alla flessibilità del design. Tutti i morsetti dei moduli sono dotati di serie di un pin di terra.</t>
  </si>
  <si>
    <t>Middle clamp RapidPro 30-47mm</t>
  </si>
  <si>
    <t>Pince centrale RapidPro 30-47mm</t>
  </si>
  <si>
    <t>Middenklem RapidPro 30-47mm</t>
  </si>
  <si>
    <t>Mittklämma RapidPro 30-47 mm</t>
  </si>
  <si>
    <t>Zacisk środkowy RapidPro</t>
  </si>
  <si>
    <t>RapidPro közlefogó</t>
  </si>
  <si>
    <t>Morsetto centrale RapidPro</t>
  </si>
  <si>
    <t>End clamp RapidPro 30-47mm bl. anod.</t>
  </si>
  <si>
    <t>Pince terminaison RapidPro 30-47mm noir an</t>
  </si>
  <si>
    <t>Eindklem RapidPro 30-47 mm zwart geanod.</t>
  </si>
  <si>
    <t>Slutklämma RapidPro 30-47 mm svart anod.</t>
  </si>
  <si>
    <t xml:space="preserve">Morsetto terminale RapidPro nero anodizzato </t>
  </si>
  <si>
    <t>Middle clamp RapidPro 30-47mm bl. anod.</t>
  </si>
  <si>
    <t>Pince centrale RapidPro 30-47mm noir anod</t>
  </si>
  <si>
    <t>Middenklem RapidPro 30-47mm zwart geanod.</t>
  </si>
  <si>
    <t>Mittklämma RapidPro 30-47 mm svart anod.</t>
  </si>
  <si>
    <t xml:space="preserve">Morsetto centrale RapidPro nero anodizzato </t>
  </si>
  <si>
    <t>End clamp Rapid16 30 - 40</t>
  </si>
  <si>
    <t>Pince terminaison Rapid16 30 - 40</t>
  </si>
  <si>
    <t>Eindklem Rapid16 30 - 40</t>
  </si>
  <si>
    <t>Slutklämma Rapid16 30 – 40</t>
  </si>
  <si>
    <t>Zacisk końcowy Rapid16 30 – 40</t>
  </si>
  <si>
    <t>Rapid16 véglefogó 30 – 40</t>
  </si>
  <si>
    <t>Morsetto terminale Rapid16 30 – 40</t>
  </si>
  <si>
    <t>Die Modulklemme Rapid16 ist die konsequente Weiterentwicklung der bewährten und millionenfach eingesetzten Modulklemme Rapid2+. Durch die variable Einsatzmöglichkeit wurde die Anzahl der Artikel drastisch reduziert ohne Einbußen der Einsatzmöglichkeiten. Alle Modulklemmen sind standardmäßig mit Erdungspin ausgestattet.</t>
  </si>
  <si>
    <t>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t>
  </si>
  <si>
    <t>La pince modulaire Rapid16 est le développement logique de la pince modulaire Rapid2 +, qui a fait ses preuves et a été utilisée avec succès dans de nombreuses applications. Le nombre de pinces a été considérablement réduit grâce à la flexibilité de la conception. Tous les terminaux de module sont équipés en standard d'une broche de terre.</t>
  </si>
  <si>
    <t>De Rapid16 moduleklem is de consequente doorontwikkeling van de beproefde Rapid2 + moduleklem die al miljoenen keren is gebruikt. Door de variabele toepassing is het aantal artikelen drastisch teruggebracht zonder in te boeten aan toepassingsmogelijkheden. Alle moduleklemmen zijn standaard voorzien van een aardingspin.</t>
  </si>
  <si>
    <t>Zacisk modułowy Rapid16 jest logicznym rozwinięciem sprawdzonego zacisku modułowego Rapid2+, który z powodzeniem był stosowany w wielu aplikacjach. Liczba zacisków została drastycznie zredukowana dzięki elastyczności konstrukcji. Wszystkie zaciski modułowe są standardowo wyposażone w kołek uziemiający.</t>
  </si>
  <si>
    <t>A Rapid16 modulrögzítő a számos alkalmazásban sikeresen alkalmazott, bevált Rapid2+ modulrögzítő logikus továbbfejlesztése. A kialakítás rugalmasságának köszönhetően drasztikusan csökkent a bilincsek száma. Minden modulkapocs alapfelszereltségként földelőtüskével van ellátva.</t>
  </si>
  <si>
    <t>Il morsetto per moduli Rapid16 è lo sviluppo logico del collaudato morsetto per moduli Rapid2 +, utilizzato con successo in molte applicazioni. Il numero di morsetti è stato drasticamente ridotto grazie alla flessibilità del design. Tutti i morsetti dei moduli sono dotati di serie di un pin di terra.</t>
  </si>
  <si>
    <t>End clamp Rapid16 40 - 50</t>
  </si>
  <si>
    <t>Pince terminaison Rapid16 40 - 50</t>
  </si>
  <si>
    <t>Eindklem Rapid16 40 - 50</t>
  </si>
  <si>
    <t>Slutklämma Rapid16 40 – 50</t>
  </si>
  <si>
    <t>Zacisk końcowy Rapid16 40 – 50</t>
  </si>
  <si>
    <t>Rapid16 véglefogó 40 – 50</t>
  </si>
  <si>
    <t>Morsetto terminale Rapid16 40 – 50</t>
  </si>
  <si>
    <t>End clamp Rapid16 H 30 - 40</t>
  </si>
  <si>
    <t>Pince terminaison Rapid16 H 30 - 40</t>
  </si>
  <si>
    <t>Eindklem Rapid16 H 30 - 40</t>
  </si>
  <si>
    <t>Morsetto terminale Rapid16 30 – 40 Orizzontale</t>
  </si>
  <si>
    <t>End clamp Rapid16 30 - 40 L</t>
  </si>
  <si>
    <t>Pince terminaison Rapid16 30 - 40 L</t>
  </si>
  <si>
    <t>Eindklem Rapid16 30-40 L</t>
  </si>
  <si>
    <t>Slutklämma Rapid16 30 – 40 L</t>
  </si>
  <si>
    <t>Zacisk końcowy Rapid16 30 – 40 L</t>
  </si>
  <si>
    <t>Rapid16 véglefogó 30 – 40 L</t>
  </si>
  <si>
    <t>Morsetto terminale Rapid16 30 – 40 L</t>
  </si>
  <si>
    <t>Alu-Modulklemmen System der Serie Rapid16 mit Klemmlänge: 100 mm, blank</t>
  </si>
  <si>
    <t>Aluminum module clamp system from the Rapid16 series with clamping length: 100 mm, blank</t>
  </si>
  <si>
    <t>Système de fixation de modules en aluminium de la série Rapid16 avec longueur de fixation : 100 mm, vide</t>
  </si>
  <si>
    <t>Aluminium module-klemsysteem van de Rapid16-serie met klemlengte: 100 mm, blank</t>
  </si>
  <si>
    <t>Modulklämman i aluminium från Rapid16-serien med klämlängd: 100 mm, blank</t>
  </si>
  <si>
    <t>Aluminiowy system mocowania modułów z serii Rapid16 o długości mocowania: 100 mm, ślepy</t>
  </si>
  <si>
    <t>Alumínium modulrögzítő rendszer a Rapid16 sorozatból, rögzítési hossz: 100 mm, üresen</t>
  </si>
  <si>
    <t>Morsetto di fissaggio per moduli in alluminio della serie Rapid16 con lunghezza 100 mm, grezzo</t>
  </si>
  <si>
    <t>End clamp Rapid16 30 - 40 bl. anod.</t>
  </si>
  <si>
    <t>Pince terminaison Rapid16 30-40 noir an</t>
  </si>
  <si>
    <t>Eindklem Rapid16 30 - 40 zwart geanod.</t>
  </si>
  <si>
    <t>Slutklämma Rapid16 30 – 40 svart anod.</t>
  </si>
  <si>
    <t>Zacisk końcowy Rapid16 30 – 40 anodowany na czarno</t>
  </si>
  <si>
    <t>Rapid16 véglefogó 30 – 40 Fekete eloxált</t>
  </si>
  <si>
    <t xml:space="preserve">Morsetto terminale Rapid16 30 – 40 nero anodizzato </t>
  </si>
  <si>
    <t>Rapid16-modulklämman är den logiska utvecklingen av den beprövade Rapid2+-modulklämman som har använts framgångsrikt i många tillämpningar. Antalet klämmor har minskat drastiskt tack vare konstruktionens flexibilitet. Alla modulklämmor är utrustade med en jordstift som standard.</t>
  </si>
  <si>
    <t>A Rapid16 modulrögzítő a számos alkalmazásban sikeresen alkalmazott, bevált Rapid2+ modulrögzítő logikus továbbfejlesztése. A kialakítás rugalmasságának köszönhetően drasztikusan csökkent a bilincsek száma. Minden modulcsatlakozó alapfelszereltségként földelőtűvel van ellátva.</t>
  </si>
  <si>
    <t>End clamp Rapid16 40 - 50 bl. anod.</t>
  </si>
  <si>
    <t>Pince terminaison Rapi 40 - 50 noir anod</t>
  </si>
  <si>
    <t>Eindklem Rapid16 40 - 50 zwart geanod.</t>
  </si>
  <si>
    <t xml:space="preserve">Slutklämma Rapid16 40 – 50 svart anod. </t>
  </si>
  <si>
    <t>Zacisk końcowy Rapid16 40 – 50 anodowany na czarno</t>
  </si>
  <si>
    <t>Rapid16 véglefogó 40 – 50 Fekete eloxált</t>
  </si>
  <si>
    <t xml:space="preserve">Morsetto terminale Rapid16 40 – 50 nero anodizzato </t>
  </si>
  <si>
    <t>End clamp Rapid16 H 30 - 40 bl. anod.</t>
  </si>
  <si>
    <t>Pince terminaison Rapid16H 30-40 noir an</t>
  </si>
  <si>
    <t>Eindklem Rapid16 H 30 - 40 zwart geanod.</t>
  </si>
  <si>
    <t>Morsetto terminale Rapid16 30 – 40 nero anodizzato Orizzontale</t>
  </si>
  <si>
    <t>Middle clamp Rapid16 30 - 40</t>
  </si>
  <si>
    <t>Pince centrale Rapid16 30 - 40</t>
  </si>
  <si>
    <t>Middenklem Rapid16 30 - 40</t>
  </si>
  <si>
    <t>Mittklämma Rapid16 30 – 40</t>
  </si>
  <si>
    <t>Zacisk środkowy Rapid16 30 – 40</t>
  </si>
  <si>
    <t>Rapid16 közlefogó 30 – 40</t>
  </si>
  <si>
    <t>Morsetto centrale Rapid16 30 – 40</t>
  </si>
  <si>
    <t>Middle clamp Rapid16 40 - 50</t>
  </si>
  <si>
    <t>Pince centrale Rapid16 40 - 50</t>
  </si>
  <si>
    <t>Middenklem Rapid16 40 - 50</t>
  </si>
  <si>
    <t>Mittklämma Rapid16 40 – 50</t>
  </si>
  <si>
    <t>Zacisk środkowy Rapid16 40 – 50</t>
  </si>
  <si>
    <t>Rapid16 közlefogó 40 – 50</t>
  </si>
  <si>
    <t>Morsetto centrale Rapid16 40 – 50</t>
  </si>
  <si>
    <t>Middle clamp Rapid16 30 - 40 L</t>
  </si>
  <si>
    <t>Pince centrale Rapid16 30 - 40 L</t>
  </si>
  <si>
    <t>Middenklem Rapid16 30-40 L</t>
  </si>
  <si>
    <t>Mittklämma Rapid16 30 – 40 L</t>
  </si>
  <si>
    <t>Zacisk środkowy Rapid16 30 – 40 L</t>
  </si>
  <si>
    <t>Rapid16 közlefogó 30 – 40 L</t>
  </si>
  <si>
    <t>Morsetto centrale Rapid16 30 – 40 L</t>
  </si>
  <si>
    <t>Système de fixation de modules en aluminium de la série Rapid16 avec longueur de fixation : 100 mm, vierge</t>
  </si>
  <si>
    <t>Middle clamp Rapid16 30-40 bl. anod.</t>
  </si>
  <si>
    <t>Pince centrale Rapid16 30 - 40 noir anod</t>
  </si>
  <si>
    <t>Middenklem Rapid16 30 - 40 zwart geanod.</t>
  </si>
  <si>
    <t>Mittklämma Rapid16 30 – 40 svart anod.</t>
  </si>
  <si>
    <t>Zacisk środkowy Rapid16 30 – 40 anodowany na czarno</t>
  </si>
  <si>
    <t>Rapid16 közlefogó 30 – 40 Fekete eloxált</t>
  </si>
  <si>
    <t xml:space="preserve">Morsetto centrale Rapid16 30 – 40 nero anodizzato </t>
  </si>
  <si>
    <t>Middle clamp Rapid16 40-50 bl. anod.</t>
  </si>
  <si>
    <t>Pince centrale Rapid16 40 - 50 noir anod</t>
  </si>
  <si>
    <t>Middenklem Rapid16 40 - 50 zwart geanod.</t>
  </si>
  <si>
    <t>Mittklämma Rapid16 40 – 50 svart anod.</t>
  </si>
  <si>
    <t>Zacisk środkowy Rapid16 40 – 50 anodowany na czarno</t>
  </si>
  <si>
    <t>Morsetto centrale Rapid16 40 – 50 nero anodizzato</t>
  </si>
  <si>
    <t>End clamp Profi narrow 3-8mm kit</t>
  </si>
  <si>
    <t>Kit pince termin. Profi étroite 3-8mm</t>
  </si>
  <si>
    <t>Eindklem Profi smal 3-8mm set</t>
  </si>
  <si>
    <t>Slutklämma Profi smal 3 – 8 mm set</t>
  </si>
  <si>
    <t>Zacisk końcowy Profi wąski 3 – 8 mm Zestaw</t>
  </si>
  <si>
    <t>Véglefogó Profi, 3 – 8 mm, keskeny, készlet</t>
  </si>
  <si>
    <t>Morsetto terminale Profi stretto 3-8 mm set</t>
  </si>
  <si>
    <t>Für verschiedene Moduldicken geeignet. Achtung: Anzugsdrehmoment beachten (siehe auch: Laminatmontage Allgemeine Hinweise)! Für Laminatstärke 3-8 mm. Glaseinstand: Profi schmal 11 mm, Profi breit 15 mm. Länge: 80 mm, Spalt zwischen Modulen: ca. 20 mm. Inkl. Senkkopfschraube und Vierkantmutter.</t>
  </si>
  <si>
    <t>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t>
  </si>
  <si>
    <t>Convient à différentes épaisseurs de modules. Attention : Faites attention au couple de serrage (voir aussi : Informations générales sur le montage des laminés) Pour une épaisseur de laminé de 3 à 8 mm. Insert en verre : Profi étroit 11 mm, Profi large 15 mm. Longueur : 80 mm, espace entre les modules : environ 20 mm. Vis à tête fraisée et écrou carré inclus.</t>
  </si>
  <si>
    <t>Geschikt voor verschillende module-diktes. Let op: Let op het aanhaalmoment (zie ook: Algemene informatie laminaatmontage)! Voor laminaatdikte 3-8 mm. Glasinzet: Profi smal 11 mm, Profi breed 15 mm. Lengte: 80 mm, ruimte tussen modules: ca. 20 mm. Inclusief verzonken kopschroef en vierkante moer.</t>
  </si>
  <si>
    <t>Lämplig för olika modultjocklekar. Uppmärksamhet: Se även: Allmän information om laminatmontering) För laminattjocklek 3-8 mm. Glasinsats: Profi smal 11 mm, Profi bred 15 mm. Längd: 80 mm, mellanrum mellan modulerna: ca 20 mm. Inkl. sänkt skruv och fyrkantsmutter.</t>
  </si>
  <si>
    <t>Odpowiednie dla różnych grubości modułów. Uwaga: Zwróć uwagę na moment dokręcania (patrz też: Montaż laminatu Informacje ogólne) Dla grubości laminatu 3-8 mm. Wkładka szklana: Profi wąskie 11 mm, Profi szerokie 15 mm. Długość: 80 mm, szczelina między modułami: ok. 20 mm. W komplecie śruba z łbem stożkowym i nakrętka kwadratowa.</t>
  </si>
  <si>
    <t>Alkalmas különböző modulvastagságokhoz. Figyelem! Laminátum vastagsághoz 3-8 mm. Üvegbetét: Profi keskeny 11 mm, Profi széles 15 mm. Hossz: 80 mm, modulok közötti hézag: kb. 20 mm. Süllyesztett csavarral és négyszögletes anyával együtt.</t>
  </si>
  <si>
    <t>Adatto a diversi spessori di moduli. Attenzione: Prestare attenzione alla coppia di serraggio (vedere anche: Informazioni generali sul montaggio del laminato) Per laminati di spessore 3-8 mm. Incasso del vetro: Profi stretto 11 mm, Profi largo 15 mm. Lunghezza: 80 mm, distanza tra i moduli: circa 20 mm. Vite a testa svasata e dado quadro inclusi.</t>
  </si>
  <si>
    <t>End clamp Profi wide 3-8mm set</t>
  </si>
  <si>
    <t>Kit pince termin. Profi large 3-8mm</t>
  </si>
  <si>
    <t>Eindklem Profi breed 3-8 mm set</t>
  </si>
  <si>
    <t>Slutklämma Profi bred 3 – 8 mm set</t>
  </si>
  <si>
    <t>Zacisk końcowy Profi szeroki 3 – 8 mm Zestaw</t>
  </si>
  <si>
    <t>Véglefogó Profi, 3 – 8 mm, széles, készlet</t>
  </si>
  <si>
    <t>Morsetto terminale Profi largo 3-8 mm set</t>
  </si>
  <si>
    <t>Middle clamp Profi narrow 3-8mm kit</t>
  </si>
  <si>
    <t>Kit pince centrale Profi étroite 3-8mm</t>
  </si>
  <si>
    <t>Middenklem Profi smal 3-8mm set</t>
  </si>
  <si>
    <t>Mittklämma Profi smal 3 – 8 mm set</t>
  </si>
  <si>
    <t>Zacisk środkowy Profi wąski 3 – 8 mm Zestaw</t>
  </si>
  <si>
    <t>Közlefogó Profi, 3 – 8 mm, keskeny, készlet</t>
  </si>
  <si>
    <t>Morsetto centrale Profi stretto 3-8 mm set</t>
  </si>
  <si>
    <t>Middle clamp Profi wide 3-8mm set</t>
  </si>
  <si>
    <t>Kit pince centrale Profi large 3-8mm</t>
  </si>
  <si>
    <t>Middenklem Profi breed 3-8 mm set</t>
  </si>
  <si>
    <t>Mittklämma Profi bred 3 – 8 mm set</t>
  </si>
  <si>
    <t>Zacisk środkowy Profi szeroki 3 – 8 mm Zestaw</t>
  </si>
  <si>
    <t>Közlefogó Profi, 3 – 8 mm, széles, készlet</t>
  </si>
  <si>
    <t>Morsetto centrale Profi largo 3-8 mm set</t>
  </si>
  <si>
    <t>End clamp Eco6-S4 6.8mm kit</t>
  </si>
  <si>
    <t>Kit pince termin. Eco6-S4 6,8mm</t>
  </si>
  <si>
    <t>Eindklem Eco6-S4 6,8 mm set</t>
  </si>
  <si>
    <t>Slutklämma Eco6-S4 Laminat 6.8 mm set</t>
  </si>
  <si>
    <t>Zacisk końcowy Eco6-S4 Laminat 6.8 mm Zestaw</t>
  </si>
  <si>
    <t>Véglefogó Eco6-S4 laminált, 6.8 mm, készlet</t>
  </si>
  <si>
    <t>Morsetto terminale Eco6-S4 Laminato 6.8 mm</t>
  </si>
  <si>
    <t>Länge Aluminium-Klemme: 70 mm, Glaseinstand: 11 mm, Spalt zwischen Modulen: ca. 22 mm, (keine Pressung des Laminates). Mit Zubehör M8 x 20, ohne Einklickbaustein, mit Aluminiumklemme umschließendem EPDM-Gummi. Zertifizierte Klemmen für Module First Solar Serie 4 aus hochisolierendem EPDM-Gummiwerkstoff.</t>
  </si>
  <si>
    <t>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t>
  </si>
  <si>
    <t>Longueur de la pince en aluminium : 70 mm, insertion de verre : 11 mm, espace entre les modules : environ 22 mm, (pas de pressage du laminé). Avec accessoires M8 x 20, sans module encliquetable, avec caoutchouc EPDM entourant la pince en aluminium. Bornes certifiées pour les modules First Solar de la série 4, en caoutchouc EPDM hautement isolant.</t>
  </si>
  <si>
    <t>Lengte aluminium klem: 70 mm, glasinzet: 11 mm, opening tussen modules: ca. 22 mm, (geen samendrukking van het laminaat). Met toebehoren M8 x 20, zonder klikmodule, met EPDM-rubber rondom aluminium klem. Gecertificeerde klemmen voor modules First Solar Series 4 gemaakt van sterk isolerend EPDM-rubbermateriaal.</t>
  </si>
  <si>
    <t>Längden på aluminiumklämman: Längd: 70 mm, glasinsats: 11 mm, mellanrum mellan modulerna: ca 22 mm, (ingen pressning av laminatet). Med tillbehör M8 x 20, utan klickmodul, med EPDM-gummi som omger aluminiumklämman. Certifierade terminaler för First Solar Series 4-moduler tillverkade av högisolerande EPDM-gummimaterial.</t>
  </si>
  <si>
    <t>Długość zacisku aluminiowego: 70 mm, wkładka szklana: 11 mm, szczelina między modułami: ok. 22 mm, (bez dociskania laminatu). Z akcesoriami M8 x 20, bez modułu zatrzaskowego, z gumą EPDM otaczającą aluminiowy zacisk. Certyfikowane zaciski do modułów First Solar serii 4 wykonane z wysoce izolującego materiału gumowego EPDM.</t>
  </si>
  <si>
    <t>Az alumínium bilincs hossza: (a laminátum nem nyomódik). M8 x 20-as tartozékokkal, click-in modul nélkül, az alumínium bilincset körülvevő EPDM gumival. A First Solar 4-es sorozatú moduljaihoz tanúsított, erősen szigetelő EPDM gumiból készült terminálok.</t>
  </si>
  <si>
    <t>Lunghezza del morsetto in alluminio: 70 mm, incasso del vetro: 11 mm, spazio tra i moduli: circa 22 mm, (senza pressioni sul laminato). Con accessori M8 x 20, senza Klick in, con gomma EPDM che circonda il morsetto in alluminio. Terminali certificati per i moduli First Solar Series 4 in materiale di gomma EPDM altamente isolante.</t>
  </si>
  <si>
    <t>Middle clamp Eco6-S4  6.8mm kit</t>
  </si>
  <si>
    <t>Kit pince centrale Eco6-S4  6,8mm</t>
  </si>
  <si>
    <t>Middenklem Eco6-S4 6.8 mm set</t>
  </si>
  <si>
    <t>Mittklämma Eco6-S4 Laminat 6.8 mm set</t>
  </si>
  <si>
    <t>Zacisk środkowy Eco6-S4 Laminat 6.8 mm Zestaw</t>
  </si>
  <si>
    <t>Közlefogó Eco6-S4 laminált, 6.8 mm, készlet</t>
  </si>
  <si>
    <t>Morsetto centrale Eco6-S4 Laminato 6.8 mm Set</t>
  </si>
  <si>
    <t>Długość aluminiowego zacisku: 70 mm, wkładka szklana: 11 mm, szczelina między modułami: ok. 22 mm, (bez dociskania laminatu). Z akcesoriami M8 x 20, bez modułu zatrzaskowego, z gumą EPDM otaczającą aluminiowy zacisk. Certyfikowane zaciski do modułów First Solar serii 4 wykonane z wysoce izolującego materiału gumowego EPDM.</t>
  </si>
  <si>
    <t>Lightning protection clamp for 8 mm</t>
  </si>
  <si>
    <t>Pince parafoudre pour 8 mm</t>
  </si>
  <si>
    <t>Bliksembeveiligingsklem voor 8 mm</t>
  </si>
  <si>
    <t>Åskskyddsklämma för 8 mm</t>
  </si>
  <si>
    <t>Zacisk odgromowy do 8 mm</t>
  </si>
  <si>
    <t>Villámvédelmi kapocs 8 mm-es levezetőhöz</t>
  </si>
  <si>
    <t>Morsetto antifulmine per 8 mm</t>
  </si>
  <si>
    <t>Aluminium, komplett vormontiert (für Draht-DM 8 mm).</t>
  </si>
  <si>
    <t>Aluminum, completely pre-assembled (for wire DM 8 mm).</t>
  </si>
  <si>
    <t>Aluminium, complètement pré-assemblé (pour des fils de 8 mm de diamètre)</t>
  </si>
  <si>
    <t>Aluminium, compleet voorgemonteerd (voor draaddiameter 8 mm).</t>
  </si>
  <si>
    <t>Aluminium, helt förmonterad (för tråd DM 8 mm).</t>
  </si>
  <si>
    <t>Aluminiowe, kompletnie zmontowane (dla drutu o średnicy 8 mm).</t>
  </si>
  <si>
    <t>Alumínium, teljesen előszerelt (DM 8 mm-es huzalhoz).</t>
  </si>
  <si>
    <t>Alluminio, completamente preassemblato (per filo DM 8 mm).</t>
  </si>
  <si>
    <t>Grounding and lightning prot.clamp VA M8</t>
  </si>
  <si>
    <t>Pince mise à terre et parafoudre VA M8</t>
  </si>
  <si>
    <t>Aardings- en bliksembeveiligingsklem VA M8</t>
  </si>
  <si>
    <t>Jordning- och åskskyddsklämma VA M8</t>
  </si>
  <si>
    <t>Zacisk uziemiający i odgromowy VA M8</t>
  </si>
  <si>
    <t>M8 Rozsdamentes acél földelési- és villámvédelmi kapocs</t>
  </si>
  <si>
    <t>Morsetto di messa a terra/antifulmine A2 M8</t>
  </si>
  <si>
    <t>Klemmbereich Rd 8–10 mm, Anschluss ein- / mehrdrähtig 4–50 mm².</t>
  </si>
  <si>
    <t>Lightening protection clamp. Clamping range 8–10 mm, single / multi-wire connection 4–50 mm².</t>
  </si>
  <si>
    <t>Pince de protection contre la foudre. Plage de serrage 8-10 mm, connexion simple / multifilaire 4-50 mm².</t>
  </si>
  <si>
    <t>Klembereik Rd 8–10 mm, enkel- / meeraderige aansluiting 4–50 mm².</t>
  </si>
  <si>
    <t>Skyddsklämma mot blixtnedslag. Spännvidd 8-10 mm, enkel/flervägsanslutning 4-50 mm².</t>
  </si>
  <si>
    <t>Zacisk chroniący przed wyładowaniami atmosferycznymi. Zakres zaciskania 8-10 mm, połączenie jedno- lub wieloprzewodowe 4-50 mm².</t>
  </si>
  <si>
    <t>Villámvédelmi bilincs. Rögzítési tartomány 8-10 mm, egy-/többvezetékes csatlakozás 4-50 mm².</t>
  </si>
  <si>
    <t>Morsetto di protezione contro i fulmini. Campo di serraggio 8-10 mm, connessione mono/multifilo 4-50 mm².</t>
  </si>
  <si>
    <t>Grounding shim</t>
  </si>
  <si>
    <t>Plaque de mise à la terre</t>
  </si>
  <si>
    <t>Aardingsplaat</t>
  </si>
  <si>
    <t>Jordningsplåt</t>
  </si>
  <si>
    <t>Płytka uziemiająca</t>
  </si>
  <si>
    <t>Lemez modulföldelésre</t>
  </si>
  <si>
    <t>Lamiera di messa a terra</t>
  </si>
  <si>
    <t>Für Modulerdung, nicht für Laminatklemmen geeignet!</t>
  </si>
  <si>
    <t>For module grounding, not suitable for laminate clamps!</t>
  </si>
  <si>
    <t>La mise à la terre des modules ne convient pas pour les pinces à lamelles !</t>
  </si>
  <si>
    <t>Voor module-aarding, niet geschikt voor laminaatklemmen!</t>
  </si>
  <si>
    <t>För moduljordning, inte lämplig för laminatklämmor!</t>
  </si>
  <si>
    <t>Do uziemiania modułów, nie nadaje się do zacisków laminatowych!</t>
  </si>
  <si>
    <t>Modul földeléshez, nem alkalmas laminált bilincsekhez!</t>
  </si>
  <si>
    <t>Per la messa a terra dei moduli, non adatto ai morsetti per laminati!</t>
  </si>
  <si>
    <t>Erdungsblech Pro</t>
  </si>
  <si>
    <t>Plaque de mise à la terre Pro</t>
  </si>
  <si>
    <t>Aardingsplaat Pro</t>
  </si>
  <si>
    <t>Jordningsplåt Pro</t>
  </si>
  <si>
    <t>Płytka uziemiająca Pro</t>
  </si>
  <si>
    <t>Lemez modulföldelésre Pro</t>
  </si>
  <si>
    <t>Lamiera di messa a terra Pro</t>
  </si>
  <si>
    <t>Bear. plate for middle clamp Eco</t>
  </si>
  <si>
    <t>Cale pour pince centrale Eco</t>
  </si>
  <si>
    <t>Onderlaag plaatstaal voor middenklem Eco</t>
  </si>
  <si>
    <t>Underläggsplåt modulklämma Eco</t>
  </si>
  <si>
    <t>Podkładka zacisku do modułu Eco</t>
  </si>
  <si>
    <t>Eco modul rögzítő alátétlemez</t>
  </si>
  <si>
    <t>Piastra di supporto morsetto per moduli Eco</t>
  </si>
  <si>
    <t>Zur Erhöhung der Auflagefläche, als Zubehör für Moduklemmen.</t>
  </si>
  <si>
    <t>To increase the contact area, as an accessory for module clamps.</t>
  </si>
  <si>
    <t>Pour augmenter la surface de contact, comme accessoire pour les pinces des modules.</t>
  </si>
  <si>
    <t>Om het contactoppervlak te vergroten, als accessoire voor moduleklemmen.</t>
  </si>
  <si>
    <t>För att öka kontaktytan, som ett tillbehör till modulklämmor.</t>
  </si>
  <si>
    <t>Do zwiększenia powierzchni styku, jako akcesorium do zacisków modułowych.</t>
  </si>
  <si>
    <t>Az érintkezési felület növelésére, a modulbilincsek tartozékaként.</t>
  </si>
  <si>
    <t>Per aumentare l'area di contatto, come accessorio per i morsetti per moduli.</t>
  </si>
  <si>
    <t>Safety hook laminate universal 3-8mm</t>
  </si>
  <si>
    <t>Crochet de sécurité laminé universal 3-8</t>
  </si>
  <si>
    <t>Veiligheidshaak laminaat universeel 3-8mm</t>
  </si>
  <si>
    <t>Säkerhetskrokar laminat 3 – 8 mm</t>
  </si>
  <si>
    <t>Hak zamykany Laminat 3 – 8 mm</t>
  </si>
  <si>
    <t>Biztonsági akasztó 3 – 8 mm-es laminált modul</t>
  </si>
  <si>
    <t>Gancio di sicurezza laminato 3 – 8 mm</t>
  </si>
  <si>
    <t>Zur Abrutschsicherung bei Laminatmodulen.</t>
  </si>
  <si>
    <t>To prevent slipping in laminate modules.</t>
  </si>
  <si>
    <t>Pour éviter de glisser dans les modules laminés.</t>
  </si>
  <si>
    <t>Om het glijden op laminaatmodules te voorkomen.</t>
  </si>
  <si>
    <t>För att förhindra glidning i laminatmoduler.</t>
  </si>
  <si>
    <t>Do zapobiegania poślizgom w modułach laminowanych.</t>
  </si>
  <si>
    <t>A laminált modulok csúszásának megakadályozására.</t>
  </si>
  <si>
    <t>Per evitare lo scivolamento dei moduli in laminato.</t>
  </si>
  <si>
    <t>Cable fasten.retainerNT760/99 T50ROSEC4A</t>
  </si>
  <si>
    <t>Disp. attache-câbles NT760/99 T50ROSEC4A</t>
  </si>
  <si>
    <t>Bevestigings- spant NT760 / 99 T50ROSEC4A</t>
  </si>
  <si>
    <t>Monteringsklämmor 1.0 – 3.0 mm, dragning uppe</t>
  </si>
  <si>
    <t>Opaska mocująca 1.0 – 3.0 mm, prowadzenie górne</t>
  </si>
  <si>
    <t>Rögzítő kötegelő 1.0 – 3.0 mm, Elvezetés felül</t>
  </si>
  <si>
    <t>Fascetta di fissaggio 1,0 – 3,0 mm, scanalatura superiore</t>
  </si>
  <si>
    <t>Befestigungsbinder 1,0–3,0 mm, Führung oben. Befestigung an Kanten mit einer Breite von 1,0–3,0 mm; Kabelbinderlänge: 200 mm.</t>
  </si>
  <si>
    <t>Fastening ties 1.0–3.0 mm, guide at the top. Attachment to edges with a width of 1.0–3.0 mm; Cable tie length: 200 mm.</t>
  </si>
  <si>
    <t>Attache de fixation 1,0-3,mm, guide ci-dessus. Fixation aux bords avec une largeur de 1,0-2,0 mm; longeur des attaches-câbles: 200 mm</t>
  </si>
  <si>
    <t>Bevestigingsclip 1,0-3,0 mm, geleider bovenaan. Bevestiging aan randen met een breedte van 1,0-3,0 mm; Kabelbinderlengte: 200 mm.</t>
  </si>
  <si>
    <t>Fästband 1,0-3,0 mm, styrning upptill. Fästning på kanter med en bredd på 1,0-3,0 mm; Kabelbinderlängd: 200 mm.</t>
  </si>
  <si>
    <t>Opaski mocujące 1,0-3,0 mm, prowadnica na górze. Mocowanie do krawędzi o szerokości 1,0-3,0 mm; Długość opaski: 200 mm.</t>
  </si>
  <si>
    <t>Fascette di fissaggio 1,0-3,0 mm, scanalatura superiore del profilo. Fissaggio ai bordi con larghezza di 1,0-3,0 mm; lunghezza fascetta: 200 mm.</t>
  </si>
  <si>
    <t>Cablefasten.retainerNT405/97T50ROSEC5B-W</t>
  </si>
  <si>
    <t>Disp.attache-câbles NT405/97T50ROSEC5B-W</t>
  </si>
  <si>
    <t>Bevestigings- spant NT405 / 97 T50ROSEC5B-W</t>
  </si>
  <si>
    <t>Monteringsklämmor 1.0 – 3.0 mm, dragning på sidan</t>
  </si>
  <si>
    <t>Opaska mocująca 1.0 – 3.0 mm, prowadzenie boczne</t>
  </si>
  <si>
    <t>Rögzítő kötegelő 1.0 – 3.0 mm, Elvezetés oldalt</t>
  </si>
  <si>
    <t>Fascetta di fissaggio 1,0 – 3,0 mm, scanalatura laterale</t>
  </si>
  <si>
    <t>Befestigungsbinder 1,0–3,0 mm, Führung seitlich. Befestigung an Kanten mit einer Breite von 1,0–3,0 mm; Kabelbinderlänge: 200 mm.</t>
  </si>
  <si>
    <t>Fastening tie 1.0–3.0 mm, lateral guide. Attachment to edges with a width of 1.0–3.0 mm; Cable tie length: 200 mm.</t>
  </si>
  <si>
    <t>Attache de fixation 1,0-3,mm, guide latéral. Fixation aux bords avec une largeur de 1,0-2,0 mm; longeur des attaches-câbles: 200 mm</t>
  </si>
  <si>
    <t>Bevestigingsclip 1,0–3,0 mm, geleiding aan de zijkant. Bevestiging aan randen met een breedte van 1,0-3,0 mm; Lengte kabelbinders: 200 mm.</t>
  </si>
  <si>
    <t>Fästband 1,0-3,0 mm, sidostyrning. Fästning på kanter med en bredd på 1,0-3,0 mm; Kabelbinderlängd: 200 mm.</t>
  </si>
  <si>
    <t>Opaska mocująca 1,0-3,0 mm, prowadnica boczna. Mocowanie do krawędzi o szerokości 1,0-3,0 mm; Długość opaski: 200 mm.</t>
  </si>
  <si>
    <t>Rögzítőkötegek 1,0-3,0 mm, vezető a felső részen. Rögzítés 1,0-3,0 mm széles élekhez; kábelkötegelő hossza: 200 mm.</t>
  </si>
  <si>
    <t>Fascetta di fissaggio 1,0-3,0 mm, scanalatura laterale. Fissaggio ai bordi con larghezza di 1,0-3,0 mm; lunghezza fascetta: 200 mm.</t>
  </si>
  <si>
    <t>Flat roof support Light 1.3m beam kit</t>
  </si>
  <si>
    <t>Platdaksteun Light 1,3m dragerset</t>
  </si>
  <si>
    <t>Stöd för plattak Light 1.3 m bärbjälkset</t>
  </si>
  <si>
    <t>Wspornik płaskiego dachu Light 1.3 m zestaw belek nośnych</t>
  </si>
  <si>
    <t>Light 1.3 m-es lapostető támasz tartókészlet</t>
  </si>
  <si>
    <t>Supporto per tetto piano Light 1,3 m set portante</t>
  </si>
  <si>
    <t>Winkel von 15°–40° in 5°-Schritten möglich. Bei allen Flachdach-Befestigungsarten kann je nach Untergrund und Befestigung eine Diagonalversteifung der Stützverbände sinnvoll sein. Diese Versteifungen können im Bedarfsfall bauseits z.B. mit Hilfe unseres Montagelochbandes 16–50 m 119015-003 ausgeführt werden. Für horizontale und vertikale Modulmontage geeignet. Bitte beachten: Montagebereiche der Maßtabelle entnehmen, Vorgaben der Modulhersteller beachten, Strebenauswahl sowie Zubehör gemäß Komponentenübersicht Schletter.</t>
  </si>
  <si>
    <t>Angles of 15 ° –40 ° possible in 5 ° steps. With all flat roof fastening types, diagonal bracing of the support structures can be useful, depending on the subsurface and fastening. If necessary, these diagonal bracing kits can be provided on site, e.g. 16–50 m 119015-003 can be carried out using our perforated assembly tape. Suitable for horizontal and vertical module mounting. Please note: Take the installation areas from the table of dimensions, observe the module manufacturer's specifications, select struts and accessories according to the Schletter component overview.</t>
  </si>
  <si>
    <t>Angles de 15° - 40° possibles par pas de 5°. Pour tous les types de fixation des toits plats, un contreventement diagonal des structures de support peut être utile, en fonction du support et de la fixation. Si nécessaire, ces kits de contreventement diagonal peuvent être fournis sur place, par exemple 16-50 m 119015-003 peuvent être réalisés à l'aide de notre ruban de montage perforé. Convient pour le montage horizontal et vertical des modules. Remarque : Prenez les zones de montage dans le tableau des dimensions, respectez les indications du fabricant de modules, choisissez les entretoises et les accessoires selon l'aperçu des composants Schletter.</t>
  </si>
  <si>
    <t>Hoeken van 15 ° - 40 ° mogelijk in stappen van 5 °. Bij alle bevestigingstypen voor platte daken kan diagonale versteviging van de draagconstructies nuttig zijn, afhankelijk van de ondergrond en bevestiging. Indien nodig kunnen deze verstijvers op locatie worden uitgevoerd, bijvoorbeeld met behulp van onze geperforeerde montagetape 16–50 m 119015-003. Geschikt voor horizontale en verticale module-montage. Let op: Neem de montagevlakken uit de maattabel, neem de specificaties van de modulefabrikant in acht, kies stutten en accessoires volgens het Schletter componentenoverzicht.</t>
  </si>
  <si>
    <t>Vinklar mellan 15 ° och 40 ° möjliga i steg om 5 °. Med alla typer av infästningar för platta tak kan det vara användbart med diagonalförstärkning av stödkonstruktionerna, beroende på underlaget och infästningen. Vid behov kan dessa diagonalförstärkningssatser tillhandahållas på plats, t.ex. 16-50 m 119015-003 kan utföras med hjälp av vårt perforerade monteringsband. Lämplig för horisontell och vertikal modulmontering. Observera: Ta monteringsområdena från måtttabellen, observera modultillverkarens specifikationer, välj stöttor och tillbehör enligt Schletter-komponentöversikten.</t>
  </si>
  <si>
    <t>Możliwe kąty od 15° do 40° w odstępach co 5°. W przypadku wszystkich typów mocowań do dachów płaskich, w zależności od podłoża i mocowania, przydatne może być ukośne stężenie konstrukcji wsporczych. W razie potrzeby zestawy stężeń ukośnych można dostarczyć na miejsce montażu, np. 16-50 m 119015-003 można wykonać przy użyciu naszej perforowanej taśmy montażowej. Odpowiednie do poziomego i pionowego montażu modułów. Wskazówka: Powierzchnie montażowe należy wziąć z tabeli wymiarów, przestrzegać danych producenta modułów, dobrać rozpórki i akcesoria zgodnie z przeglądem komponentów Schletter.</t>
  </si>
  <si>
    <t>15 ° -40 ° közötti szögek lehetségesek 5 °-os lépésekben. Minden lapostető rögzítési típusnál hasznos lehet a tartószerkezetek átlós merevítése, az aljzattól és a rögzítéstől függően. Szükség esetén ezek az átlós merevítő készletek a helyszínen biztosíthatók, pl. 16-50 m 119015-003 perforált szerelőszalagunkkal végezhető el. Alkalmas vízszintes és függőleges modulszereléshez. Megjegyzés: Vegye ki a beépítési területeket a mérettáblázatból, vegye figyelembe a modulgyártó előírásait, válassza ki a merevítőket és a tartozékokat a Schletter alkatrész-összefoglalójának megfelelően.</t>
  </si>
  <si>
    <t>Sono possibili angoli da 15° a 40° con incrementi di 5°. Con tutti i tipi di fissaggio per tetti piani, può essere utile una controventatura diagonale delle strutture di supporto, a seconda del supporto e del fissaggio. Se necessario, questi kit di controventatura diagonale possono essere forniti in loco, ad esempio 16-50 m 119015-003 possono essere realizzati utilizzando il nostro nastro di montaggio perforato. Adatto per il montaggio orizzontale e verticale dei moduli. Nota bene: ricavare le aree di montaggio dalla tabella delle dimensioni, rispettare le indicazioni del produttore dei moduli, scegliere i puntelli e gli accessori in base alla panoramica dei componenti Schletter.</t>
  </si>
  <si>
    <t>Flat roof support Light 1.5m beam kit</t>
  </si>
  <si>
    <t>Platdaksteun Light 1,5m dragerset</t>
  </si>
  <si>
    <t>Stöd för plattak Light 1.5 m bärbjälkset</t>
  </si>
  <si>
    <t>Wspornik płaskiego dachu Light 1.5 m zestaw belek nośnych</t>
  </si>
  <si>
    <t>Light 1.5 m-es lapostető támasz tartókészlet</t>
  </si>
  <si>
    <t>Supporto per tetto piano Light 1,5 m set portante</t>
  </si>
  <si>
    <t>Veget. roof supp. for modules up to 1.6m</t>
  </si>
  <si>
    <t>Gröntakstöd för moduler upp till 1.6 m</t>
  </si>
  <si>
    <t>Wspornik do zielonych dachów do modułów o wysokości do 1.6 m</t>
  </si>
  <si>
    <t>Zöldtetőtámasz 1.6 m-ig terjedő modulokhoz</t>
  </si>
  <si>
    <t>Supporto per tetto giardino per moduli fino a 1,6 m set portante</t>
  </si>
  <si>
    <t>Flachdachstütze für Gründächer; Winkel von 10° – 20° in 5°-Schritten möglich; für Module bis 1.6 m; Für horizontale und vertikale Modulmontage; Bitte beachten: Montagebereiche der Maßtabelle aus Schletter Solar GmbH Komponentenübersicht entnehmen, Vorgaben der Modulhersteller beachten, Strebenauswahl sowie Zubehör siehe aktuelle Komponentenübersicht, Für das Vervollständigen der Trägersets sind Komponenten wie Streben und Zubehör notwendig!</t>
  </si>
  <si>
    <t>Flat roof support for green roofs; Angles from 10° - 20° in 5° steps possible; For modules up to 1.6 m; For horizontal and vertical module mounting; Please note: Take mounting areas from the dimension table of Schletter Solar GmbH component overview, observe specifications of module manufacturers, strut selection as well as accessories see current component overview, Components such as struts and accessories are necessary to complete the support sets!</t>
  </si>
  <si>
    <t>Support pour toitures plates pour toitures végétalisées ; angle possible de 10° - 20° par pas de 5° ; pour modules jusqu'à 1.6 m ; pour montage de module horizontal et vertical ; Veuillez noter : Consulter les zones de montage dans le tableau des dimensions de l'aperçu des composants de Schletter Solar GmbH, respecter les consignes du fabricant de modules, choix des entretoises ainsi que des accessoires, voir l'aperçu actuel des composants, Des composants tels que des entretoises et des accessoires sont nécessaires pour compléter les kits de support !</t>
  </si>
  <si>
    <t>Platdaksteun voor groendaken; Hoeken van 10° - 20° mogelijk in stappen van 5°; Voor modules tot 1,6 m; Voor horizontale en verticale modulemontage; Opgelet: Raadpleeg voor de montagevlakken de maattabel in het Schletter Solar GmbH componentenoverzicht, neem de specificaties van de modulefabrikanten in acht, raadpleeg voor de keuze van de steunen en toebehoren het actuele componentenoverzicht, componenten zoals steunen en toebehoren zijn nodig om de ondersteuningssets compleet te maken!</t>
  </si>
  <si>
    <t>Stöd för platta tak för gröna tak; Vinklar från 10° - 20° i steg om 5° möjliga; För moduler upp till 1,6 m; För horisontell och vertikal modulmontering; Observera: Ta monteringsytor från måtttabellen i Schletter Solar GmbH:s komponentöversikt, observera modultillverkarnas specifikationer, val av stöttor samt tillbehör se aktuell komponentöversikt, Komponenter som stöttor och tillbehör är nödvändiga för att komplettera stödsatserna!</t>
  </si>
  <si>
    <t>Wspornik dachu płaskiego do dachów zielonych; możliwe kąty od 10° - 20° co 5°; do modułów do 1,6 m; do poziomego i pionowego montażu modułów; Uwaga: Powierzchnie montażowe pobrać z tabeli wymiarów przeglądu komponentów Schletter Solar GmbH, przestrzegać specyfikacji producentów modułów, dobór rozpór rozpór oraz akcesoriów patrz aktualny przegląd komponentów, Komponenty takie jak rozpory i akcesoria są niezbędne do skompletowania zestawów wsporczych!</t>
  </si>
  <si>
    <t>Lapos tetőtartó zöldtetőkhöz; 10° - 20° közötti szögek 5°-os lépésekben lehetségesek; Modulokhoz 1,6 m-ig; Vízszintes és függőleges modulok rögzítéséhez; Megjegyzés: A szerelési területeket a Schletter Solar GmbH komponensek áttekintésében található mérettáblázatból vegye ki, a modulgyártók specifikációit, a merevítőtartók kiválasztását, valamint a tartozékokat lásd az aktuális komponensek áttekintésében, A tartószettek kiegészítéséhez olyan komponensek szükségesek, mint a merevítők és tartozékok!</t>
  </si>
  <si>
    <t>Supporto per tetti piani per tetti verdi; Possibilità di angolazioni da 10° a 20° con incrementi di 5°; Per moduli fino a 1,6 m; Per il montaggio orizzontale e verticale dei moduli; Nota bene: considerare le aree di montaggio dalla tabella delle dimensioni della panoramica dei componenti di Schletter Solar GmbH, osservare le specifiche dei produttori di moduli, la scelta dei puntelli e degli accessori, vedere la panoramica dei componenti attuale, I componenti come i puntelli e gli accessori sono necessari per completare i set di supporto!</t>
  </si>
  <si>
    <t>Flat roof support Light 3.2m beam kit</t>
  </si>
  <si>
    <t>Platdaksteun Light 3,2m dragerset</t>
  </si>
  <si>
    <t>Stöd för platta tak Light 3.2m balkpaket</t>
  </si>
  <si>
    <t>Wspornik dachu płaskiego Zestaw belek 3,2m</t>
  </si>
  <si>
    <t>Lapos tetőtartó Light 3.2m gerenda készlet</t>
  </si>
  <si>
    <t>Supporto per tetto piano Light 3,2 m set portante</t>
  </si>
  <si>
    <t>Angles from 15°-40° possible in 5° steps. For all flat roof fastening types, diagonal stiffening of the support bracings can be useful, depending on the substrate and fastening. If necessary, this stiffening can be carried out on site, e.g. with the help of our mounting hole tape 16-50 m 119015-003. Suitable for horizontal and vertical module mounting. Please note: Take the mounting areas from the dimension table, observe the module manufacturer's specifications, select struts and accessories according to the Schletter component overview.</t>
  </si>
  <si>
    <t>Angles de 15°-40° possibles par pas de 5°. Pour tous les types de fixation sur les toits plats, un raidissement diagonal des contreventements de support peut être utile, en fonction du support et de la fixation. Si nécessaire, ce raidissement peut être réalisé sur place, par exemple à l'aide de notre ruban de trous de montage 16-50 m 119015-003. Convient pour le montage horizontal et vertical de modules. Remarque : Prenez les zones de montage dans le tableau de dimensions, respectez les indications du fabricant de modules, choisissez les entretoises et les accessoires selon l'aperçu des composants Schletter.</t>
  </si>
  <si>
    <t>Hoeken van 15°-40° mogelijk in stappen van 5°. Voor alle platdakbevestigingen kan een diagonale verstijving van de steunbeugels nuttig zijn, afhankelijk van de ondergrond en de bevestiging. Indien nodig kan deze verstijving ter plaatse worden uitgevoerd, bijv. met behulp van onze montagegatenband 16-50 m 119015-003. Geschikt voor horizontale en verticale module montage. Let op: neem de montagevlakken over uit de maattabel, neem de specificaties van de modulefabrikant in acht, kies stutten en toebehoren volgens het Schletter componentenoverzicht.</t>
  </si>
  <si>
    <t>Facade support Light 1.3m beam kit</t>
  </si>
  <si>
    <t>Gevelsteun Licht 1,3m steunset</t>
  </si>
  <si>
    <t>Fasadstöd Light 1.3m strålsats</t>
  </si>
  <si>
    <t>Wspornik fasadowy Zestaw belek 1,3m</t>
  </si>
  <si>
    <t>Homlokzati tartó Light 1.3m gerenda készlet</t>
  </si>
  <si>
    <t>Supporto per facciata Light 1,3m set portante</t>
  </si>
  <si>
    <t>Sono possibili angoli da 50° a 75° rispetto l´orizzonte con incrementi di 5°. Sostegno per facciata. Adatto per il montaggio orizzontale e verticale dei moduli. Nota bene: ricavare le aree di montaggio dalla tabella delle dimensioni, rispettare le indicazioni del produttore del modulo, scegliere i puntelli e gli accessori in base alla panoramica dei componenti Schletter.</t>
  </si>
  <si>
    <t>Set for concrete block weighting set18, alu</t>
  </si>
  <si>
    <t>Gewichtset betonblok18, aluminium</t>
  </si>
  <si>
    <t>Betongblock nedtygningsset18</t>
  </si>
  <si>
    <t>Blok betonowy zestaw obciążający18</t>
  </si>
  <si>
    <t>Betonblokk nehezék készlet 18</t>
  </si>
  <si>
    <t>Set18 di zavorramento per Blocchetto in cemento,Alu</t>
  </si>
  <si>
    <t>Enthält 2 Aluminium-Profile mit Bautenschutzmatte. Die Profile werden im rechten Winkel zur Stütze verschraubt und z.B. mit Beton-Randsteinen o.ä. beschwert. Das Spezial-Profil verteilt die Lasten gleichmässig auf die Dachhaut.</t>
  </si>
  <si>
    <t>Contains 2 aluminum profiles with surface protection mat. The profiles are screwed at right angles to the support e.g. with concrete restraint. The special profile distributes the loads evenly over the roof skin.</t>
  </si>
  <si>
    <t>Contient 2 profils en aluminium avec un tapis de protection de surface. Les profilés sont vissés à l'angle droit sur le support, par exemple avec une retenue en béton. Le profilé spécial répartit les charges de manière uniforme sur la peau du toit.</t>
  </si>
  <si>
    <t>Bevat 2 aluminium profielen met bouwbeschermingsmat. De profielen worden haaks op de drager geschroefd en verzwaard met bijvoorbeeld betonblokken of  dergelijks. Het speciale profiel verdeelt de belasting gelijkmatig over de dakbedekking.</t>
  </si>
  <si>
    <t>Innehåller 2 aluminiumprofiler med ytskyddsmatta. Profilerna skruvas i rät vinkel mot stödet, t.ex. med betongstöd. Den speciella profilen fördelar lasterna jämnt över takskinnet.</t>
  </si>
  <si>
    <t>Zawiera 2 profile aluminiowe z matą zabezpieczającą powierzchnię. Profile przykręca się pod kątem prostym do podpory, np. za pomocą utwierdzenia betonowego. Specjalny profil rozkłada obciążenia równomiernie na poszycie dachu.</t>
  </si>
  <si>
    <t>Tartalmaz 2 alumíniumprofilt felületvédő szőnyeggel. A profilok derékszögben vannak a tartóhoz csavarozva, pl. betontartással. A speciális profil egyenletesen osztja el a terheket a tetőhéjaláson.</t>
  </si>
  <si>
    <t>Contiene 2 profili in alluminio con tappetino di protezione della superficie. I profili vengono avvitati perpendicolarmente al supporto, ad esempio con un blocco in calcestruzzo. Il profilo distribuisce i carichi in modo uniforme sulla superficie del tetto.</t>
  </si>
  <si>
    <t>Strut with end cap 338mm</t>
  </si>
  <si>
    <t>Stut met eindkap 338 mm</t>
  </si>
  <si>
    <t>Stag med ändkåpa 338 mm</t>
  </si>
  <si>
    <t>Podpora ukośna z zaślepką 338 mm</t>
  </si>
  <si>
    <t>Támaszték véglezáró kupakkal 338 mm</t>
  </si>
  <si>
    <t>Puntello con tappo terminale 338 mm</t>
  </si>
  <si>
    <t>Streben für Trägerset. Für das vervollständigen der Trägersets sind Komponenten wie Streben und Zubehör notwendig!</t>
  </si>
  <si>
    <t>Struts for carrier set. Components such as struts and accessories are required to complete the carrier sets!</t>
  </si>
  <si>
    <t>Entretoises pour ensemble porteur. Des composants tels que des entretoises et des accessoires sont nécessaires pour compléter les kits de transport!</t>
  </si>
  <si>
    <t>Stutten voor dragerset. Onderdelen zoals stutten en accessoires zijn nodig om de dragersets compleet te maken!</t>
  </si>
  <si>
    <t>Fjädrar för bärarset. Komponenter som stöttor och tillbehör krävs för att komplettera bärarsatserna!</t>
  </si>
  <si>
    <t>Rozpórki do zestawu nośnego. Do skompletowania zestawów nośnych wymagane są takie elementy, jak rozpórki i akcesoria!</t>
  </si>
  <si>
    <t>Rugók a hordozó készlethez. A tartószettek kiegészítéséhez olyan alkatrészek, mint a rugók és a tartozékok szükségesek!</t>
  </si>
  <si>
    <t>Puntello per il set portante. I componenti come il puntello e gli accessori sono necessari per completare il set portante!</t>
  </si>
  <si>
    <t>Strut with end cap 428mm</t>
  </si>
  <si>
    <t>Stut met eindkap 428 mm</t>
  </si>
  <si>
    <t>Stag med ändkåpa 428 mm</t>
  </si>
  <si>
    <t>Podpora ukośna z zaślepką 428 mm</t>
  </si>
  <si>
    <t>Támaszték véglezáró kupakkal 428 mm</t>
  </si>
  <si>
    <t>Puntello con tappo terminale 428 mm</t>
  </si>
  <si>
    <t>Strut with end cap 520mm</t>
  </si>
  <si>
    <t>Stut met eindkap 520 mm</t>
  </si>
  <si>
    <t>Stag med ändkåpa 520 mm</t>
  </si>
  <si>
    <t>Podpora ukośna z zaślepką 520 mm</t>
  </si>
  <si>
    <t>Támaszték véglezáró kupakkal 520 mm</t>
  </si>
  <si>
    <t>Puntello con tappo terminale 520 mm</t>
  </si>
  <si>
    <t>Strut with end cap 613mm</t>
  </si>
  <si>
    <t>Stut met eindkap 613 mm</t>
  </si>
  <si>
    <t>Stag med ändkåpa 613 mm</t>
  </si>
  <si>
    <t>Podpora ukośna z zaślepką 613 mm</t>
  </si>
  <si>
    <t>Támaszték véglezáró kupakkal 613 mm</t>
  </si>
  <si>
    <t>Puntello con tappo terminale 613 mm</t>
  </si>
  <si>
    <t>Strut with end cap 700mm</t>
  </si>
  <si>
    <t>Stut met eindkap 700 mm</t>
  </si>
  <si>
    <t>Stag med ändkåpa 700 mm</t>
  </si>
  <si>
    <t>Podpora ukośna z zaślepką 700 mm</t>
  </si>
  <si>
    <t>Támaszték véglezáró kupakkal 700 mm</t>
  </si>
  <si>
    <t>Puntello con tappo terminale 700 mm</t>
  </si>
  <si>
    <t>Strut with end cap 781mm</t>
  </si>
  <si>
    <t>Stut met eindkap 781 mm</t>
  </si>
  <si>
    <t>Stag med ändkåpa 781 mm</t>
  </si>
  <si>
    <t>Podpora ukośna z zaślepką 781 mm</t>
  </si>
  <si>
    <t>Támaszték véglezáró kupakkal 781 mm</t>
  </si>
  <si>
    <t>Puntello con tappo terminale 781 mm</t>
  </si>
  <si>
    <t>Strut with end cap 1359mm</t>
  </si>
  <si>
    <t>Stut met eindkap 1359 mm</t>
  </si>
  <si>
    <t>Stag med ändkåpa 1359 mm</t>
  </si>
  <si>
    <t>Podpora ukośna z zaślepką 1359 mm</t>
  </si>
  <si>
    <t>Támaszték véglezáró kupakkal 1359 mm</t>
  </si>
  <si>
    <t>Puntello con tappo terminale 1359 mm</t>
  </si>
  <si>
    <t>SolRack Alu (1 plate)</t>
  </si>
  <si>
    <t>SolRack alu bac acier, tôle trapézoïdale</t>
  </si>
  <si>
    <t>SolRack aluminium (1 plaat)</t>
  </si>
  <si>
    <t>SolRack AL (1 platta)</t>
  </si>
  <si>
    <t>SolRack aluminiowy (1 płyta)</t>
  </si>
  <si>
    <t>SolRack Alu (1 lemez)</t>
  </si>
  <si>
    <t>SolRack Alu (1 piastra)</t>
  </si>
  <si>
    <t>Materialstärke: 1 mm, Fläche: 0,55 m².</t>
  </si>
  <si>
    <t>Material thickness: 1 mm, area: 0.55 m².</t>
  </si>
  <si>
    <t>Épaisseur du matériau : 1 mm, surface : 0.55 m².</t>
  </si>
  <si>
    <t>Materiaaldikte: 1 mm, oppervlakte: 0,55 m².</t>
  </si>
  <si>
    <t>Materialtjocklek: 1 mm, yta: 0.55 m².</t>
  </si>
  <si>
    <t>Grubość materiału: 1 mm, powierzchnia: 0.55 m².</t>
  </si>
  <si>
    <t>Anyagvastagság: 1 mm, terület: 0.55 m².</t>
  </si>
  <si>
    <t>Spessore del materiale: 1 mm, superficie: 0.55 m².</t>
  </si>
  <si>
    <t>163000-201</t>
  </si>
  <si>
    <t>FixGrid18 100 Kit 6° 2-er SET</t>
  </si>
  <si>
    <t>FixGrid18 100 Kit 6° KIT f. 2 double bl.</t>
  </si>
  <si>
    <t>FixGrid18 100 Kit 6° KIT p.2 bl.doubles</t>
  </si>
  <si>
    <t>FixGrid18 100 sats 6° set av 2</t>
  </si>
  <si>
    <t>FixGrid18 100 Kit 6° zestaw 2-częściowy</t>
  </si>
  <si>
    <t>FixGrid18 100 Kit 6° 2-es készlet</t>
  </si>
  <si>
    <t>FixGrid18 100 Kit 6° set da 2</t>
  </si>
  <si>
    <t>Vereinfachte Montage, aufgeständert auf 6° bzw. 13°, ballastarm, winddynamisch optimiert, keine Dachdurchdringung, für Flachdächer, material- und kostenoptimiert</t>
  </si>
  <si>
    <t>Simplified installation, raised to 6 ° or 13 °, low ballast, optimized for wind dynamics, no roof penetration, for flat roofs, optimized in terms of material and costs</t>
  </si>
  <si>
    <t>Installation simplifiée, portée à 6° ou 13°, faible lestage, optimisée pour la dynamique du vent, pas de pénétration de la toiture, pour les toits plats, optimisée en termes de matériaux et de coûts</t>
  </si>
  <si>
    <t>Vereenvoudigde montage, verhoogd tot 6 ° of 13 °, lage ballast, geoptimaliseerde winddynamiek, geen dakdoorvoer, voor platte daken, materiaal- en kostengeoptimaliseerd</t>
  </si>
  <si>
    <t>Förenklad installation, upphöjd till 6 ° eller 13 °, låg ballast, optimerad för vinddynamik, ingen takgenomträngning, för platta tak, optimerad i fråga om material och kostnader.</t>
  </si>
  <si>
    <t>Uproszczony montaż, podniesiony do 6° lub 13°, niski balast, zoptymalizowany pod kątem dynamiki wiatru, bez przenikania przez dach, do dachów płaskich, zoptymalizowany pod kątem materiałów i kosztów</t>
  </si>
  <si>
    <t>Egyszerűsített beépítés, 6°-ra vagy 13°-ra emelve, alacsony ballaszt, széldinamikára optimalizált, nincs tetőáttörés, lapos tetőkhöz, anyag és költség szempontjából optimalizált</t>
  </si>
  <si>
    <t>Installazione semplificata, rialzo a 6° o 13°, zavorra ridotta, ottimizzata per la dinamica del vento, nessuna penetrazione nel tetto, per tetti piani, ottimizzata in termini di materiale e costi</t>
  </si>
  <si>
    <t>163000-202</t>
  </si>
  <si>
    <t>FixGrid18 100 Kit 6° 3-er SET</t>
  </si>
  <si>
    <t>FixGrid18 100 Kit 6° KIT f. 3 double bl.</t>
  </si>
  <si>
    <t>FixGrid18 100 Kit 6° KIT p.3 bl.doubles</t>
  </si>
  <si>
    <t>FixGrid18 100 sats 6° set av 3</t>
  </si>
  <si>
    <t>FixGrid18 100 Kit 6° zestaw 3-częściowy</t>
  </si>
  <si>
    <t>FixGrid18 100 Kit 6° 3-es készlet</t>
  </si>
  <si>
    <t>FixGrid18 100 Kit 6° set da 3</t>
  </si>
  <si>
    <t>163000-203</t>
  </si>
  <si>
    <t>FixGrid18 100 Kit 13° 2-er SET</t>
  </si>
  <si>
    <t>FixGrid18 100 Kit 13° KIT f.2 double bl.</t>
  </si>
  <si>
    <t>FixGrid18 100 Kit 13° KIT p.2 bl.doubles</t>
  </si>
  <si>
    <t>FixGrid18 100 sats 13° set av 2</t>
  </si>
  <si>
    <t>FixGrid18 100 Kit 13° zestaw 2-częściowy</t>
  </si>
  <si>
    <t>FixGrid18 100 Kit 13° 2-es készlet</t>
  </si>
  <si>
    <t>FixGrid18 100 Kit 13° set da 2</t>
  </si>
  <si>
    <t>163000-204</t>
  </si>
  <si>
    <t>FixGrid18 100 Kit 13° 3-er SET</t>
  </si>
  <si>
    <t>FixGrid18 100 Kit 13° KIT f.3 double bl.</t>
  </si>
  <si>
    <t>FixGrid18 100 Kit 13° KIT p.3 bl.doubles</t>
  </si>
  <si>
    <t>FixGrid18 100 sats 13° set av 3</t>
  </si>
  <si>
    <t>FixGrid18 100 Kit 13° zestaw 3-częściowy</t>
  </si>
  <si>
    <t>FixGrid18 100 Kit 13° 3-es készlet</t>
  </si>
  <si>
    <t>FixGrid18 100 Kit 13° set da 3</t>
  </si>
  <si>
    <t>FixZ -15 upp. syst.rail18 - 96mm w.conn.</t>
  </si>
  <si>
    <t>FixZ-15 systeemprofiel 18 boven 96 mm met aansl.</t>
  </si>
  <si>
    <t>FixZ-15 systemprofil uppe 96 mm med skarv</t>
  </si>
  <si>
    <t>FixZ-15 profil systemowy góra 96 mm z łącznikiem</t>
  </si>
  <si>
    <t>FixZ-15 96 mm-es profilrendszer, felső, profiltoldó-elemmel</t>
  </si>
  <si>
    <t>FixZ-15 profilo di sistema superiore 96 mm con connettore</t>
  </si>
  <si>
    <t>Vormontierter Eindrehverbinder mit Aufständerungswinkel von ca. 13°. Passend zu System FixGrid18.</t>
  </si>
  <si>
    <t>Pre-assembled screw-in connector with elevation angle of approx. 10 °. Suitable for System FixGrid18.</t>
  </si>
  <si>
    <t>Connecteur à vis prémonté avec un angle d'élévation d'environ 10°. Convient pour le système FixGrid18.</t>
  </si>
  <si>
    <t>Voorgemonteerde draai-verbinder met een hellingshoek van ca. 13 °. Geschikt voor het FixGrid18-systeem.</t>
  </si>
  <si>
    <t>Förmonterad skruvkontakt med en höjningsvinkel på ca 13°. Lämplig för System FixGrid18.</t>
  </si>
  <si>
    <t>Wstępnie zmontowany łącznik wkręcany o kącie podniesienia ok. 13°. Nadaje się do systemu FixGrid18.</t>
  </si>
  <si>
    <t>Előre összeszerelt csavaros csatlakozó kb. 13 °-os dőlésszöggel. Alkalmas a FixGrid18 rendszerhez.</t>
  </si>
  <si>
    <t>Connettore a vite preassemblato con angolo di elevazione di circa 13°. Adatto al sistema FixGrid18.</t>
  </si>
  <si>
    <t>FixZ-15 lower system rail 18-96mm w.conn.</t>
  </si>
  <si>
    <t>FixZ-15 systeemprofiel 18 onder 96mm met aansl.</t>
  </si>
  <si>
    <t>FixZ-15 systemprofil nere 96 mm med skarv</t>
  </si>
  <si>
    <t>FixZ-15 profil systemowy dół 96 mm z łącznikiem</t>
  </si>
  <si>
    <t>FixZ-15 96 mm-es profilrendszer, alsó, profiltoldó-elemmel</t>
  </si>
  <si>
    <t>FixZ-15 profilo di sistema inferiore 96 mm con connettore</t>
  </si>
  <si>
    <t>FixZ-15 syst.center rail 18 -96mm w.conn.</t>
  </si>
  <si>
    <t>FixZ-15 systeemprofiel 18 midden 96mm met aansl.</t>
  </si>
  <si>
    <t>FixZ-15 systemprofil mitten 96 mm med skarv</t>
  </si>
  <si>
    <t>FixZ-15 profil systemowy środkowy 96 mm z łącznikiem</t>
  </si>
  <si>
    <t>xZ-15 96 mm-es profilrendszer, középső, profiltoldó_x0002_elemmel</t>
  </si>
  <si>
    <t>FixZ-15 profilo di sistema centrale 96 mm con connettore</t>
  </si>
  <si>
    <t>FixZ -7upper syst.rail 18-96mm w.conn.</t>
  </si>
  <si>
    <t>FixZ-7 systeemprofiel 18 boven 96 mm met aansl.</t>
  </si>
  <si>
    <t>FixZ-7 systemprofil uppe 96 mm med skarv</t>
  </si>
  <si>
    <t>FixZ-7 profil systemowy góra 96 mm z łącznikiem</t>
  </si>
  <si>
    <t>FixZ-7 96 mm-es profilrendszer, felső, profiltoldó-elemmel</t>
  </si>
  <si>
    <t>FixZ-7 profilo di sistema superiore 96 mm con connettore</t>
  </si>
  <si>
    <t>Vormontierter Eindrehverbinder mit Aufständerungswinkel von ca. 6°. Passend zu System FixGrid18.</t>
  </si>
  <si>
    <t>Pre-assembled screw-in connector with elevation angle of approx. 6 °. Suitable for System FixGrid18.</t>
  </si>
  <si>
    <t>Voorgemonteerde draai-verbinder met een hellingshoek van ca. 6 °. Geschikt voor het FixGrid18-systeem.</t>
  </si>
  <si>
    <t>Förmonterad skruvkontakt med en vinkel på ca 6°. Lämplig för FixGrid18-systemet.</t>
  </si>
  <si>
    <t>Wstępnie zmontowany łącznik wkręcany o kącie podniesienia ok. 6°. Nadaje się do systemu FixGrid18.</t>
  </si>
  <si>
    <t>Előre összeszerelt csavaros csatlakozó kb. 6 °-os dőlésszöggel. Alkalmas a FixGrid18 rendszerhez.</t>
  </si>
  <si>
    <t>Connettore a vite preassemblato con angolo di elevazione di circa 6°. Adatto al sistema FixGrid18.</t>
  </si>
  <si>
    <t>FixZ -7 lower.syst.rail 18-96mm w.conn.</t>
  </si>
  <si>
    <t>FixZ-7 systeemprofiel 18 onder 96mm met aansl.</t>
  </si>
  <si>
    <t>FixZ-7 systemprofil nere 96 mm med skarv</t>
  </si>
  <si>
    <t>FixZ-7 profil systemowy dół 96 mm z łącznikiem</t>
  </si>
  <si>
    <t>FixZ-7 96 mm profilrendszer, alsó, profiltoldó-elemmel</t>
  </si>
  <si>
    <t>FixZ-7 profilo di sistema inferiore 96 mm con connettore</t>
  </si>
  <si>
    <t>FixZ-10 upper syst.rail 18-96mm w.conne</t>
  </si>
  <si>
    <t>FixZ-10 systeemprofiel 18 boven 96 mm met aansl.</t>
  </si>
  <si>
    <t>FixZ-10 systemprofil uppe 96 mm med skarv</t>
  </si>
  <si>
    <t>FixZ-10 profil systemowy góra 96 mm z łącznikiem</t>
  </si>
  <si>
    <t>FixZ-10 96 mm-es profilrendszer, felső, profiltoldó-elemmel</t>
  </si>
  <si>
    <t>FixZ-10 profilo di sistema superiore 96 mm con connettore</t>
  </si>
  <si>
    <t>Vormontierter Eindrehverbinder mit Aufständerungswinkel von ca. 10°. Passend zu System FixGrid18.</t>
  </si>
  <si>
    <t>Voorgemonteerde draai-verbinder met een hellingshoek van ca. 10 °. Geschikt voor het FixGrid18-systeem.</t>
  </si>
  <si>
    <t>Förmonterad skruvkontakt med en vinkel på ca 10°. Lämplig för FixGrid18-systemet.</t>
  </si>
  <si>
    <t>Wstępnie zmontowany łącznik wkręcany o kącie podniesienia ok. 10°. Nadaje się do systemu FixGrid18.</t>
  </si>
  <si>
    <t>Előre összeszerelt csavaros csatlakozó kb. 10 °-os dőlésszöggel. Alkalmas a FixGrid18 rendszerhez.</t>
  </si>
  <si>
    <t>Connettore a vite preassemblato con angolo di elevazione di circa 10°. Adatto al sistema FixGrid18.</t>
  </si>
  <si>
    <t>FixZ-10 lower.syst.rail 18-96mm w.connec</t>
  </si>
  <si>
    <t>FixZ-10 systeemprofiel 18 onder 96mm met aansl.</t>
  </si>
  <si>
    <t>FixZ-10 systemprofil nere 96 mm med skarv</t>
  </si>
  <si>
    <t>FixZ-10 profil systemowy dół 96 mm z łącznikiem</t>
  </si>
  <si>
    <t>FixZ-10 96 mm-es profilrendszer, alsó, profiltoldó-elemmel</t>
  </si>
  <si>
    <t>FixZ-10 profilo di sistema inferiore 96 mm con connettore</t>
  </si>
  <si>
    <t>FixZ-10 syst.center rail 18 -96mm w.conn</t>
  </si>
  <si>
    <t>FixZ-10 systeemprofiel 18 midden 96mm m. Aansl.</t>
  </si>
  <si>
    <t>FixZ-10 systemprofil mitt 96 mm med skarv</t>
  </si>
  <si>
    <t>FixZ-10 profil systemowy środkowy 96 mm z łącznikiem</t>
  </si>
  <si>
    <t>FixZ-10 96 mm-es profilrendszer, középső, profiltoldó_x0002_elemmel</t>
  </si>
  <si>
    <t>FixZ-10 profilo di sistema centrale 96 mm con connettore</t>
  </si>
  <si>
    <t>Windsafe Vario aluminium 160x1830mm</t>
  </si>
  <si>
    <t>Windsafe Vario AL 160 x 1830 mm</t>
  </si>
  <si>
    <t>Windsafe Vario aluminiowa 160 x 1830 mm</t>
  </si>
  <si>
    <t>Vario Alu szélterelő 160 x 1830 mm</t>
  </si>
  <si>
    <t>Windsafe Vario Alu 160 x 1830 mm</t>
  </si>
  <si>
    <t>Projektbezogen. Rückwandverkleidung für aufgeständerte PV-Anlagen zur Reduzierung der Windlasten.</t>
  </si>
  <si>
    <t>Project-specific basis. Rear wall cladding for elevated PV systems to reduce wind loads.</t>
  </si>
  <si>
    <t>Base spécifique au projet. Revêtement de la paroi arrière pour les systèmes photovoltaïques surélevés afin de réduire les charges dues au vent.</t>
  </si>
  <si>
    <t>Project gerelateerd. Achterwandbekleding voor verhoogde PV-systemen om windbelasting te verminderen.</t>
  </si>
  <si>
    <t>Projektspecifik grund. Beklädnad av bakre väggar för upphöjda solcellssystem för att minska vindbelastningen</t>
  </si>
  <si>
    <t>Podstawa specyficzna dla danego projektu. Okładzina tylnej ściany dla wyniesionych systemów fotowoltaicznych w celu zmniejszenia obciążenia wiatrem.</t>
  </si>
  <si>
    <t>Projekt-specifikus alap. Hátsó falburkolat a felhúzott PV-rendszerekhez a szélterhelés csökkentése érdekében.</t>
  </si>
  <si>
    <t>Relativo al progetto. Controventatura posteriore per impianti fotovoltaici sopraelevati, per ridurre il carico del vento.</t>
  </si>
  <si>
    <t>Windsafe Vario aluminum 250x1830mm</t>
  </si>
  <si>
    <t>Windsafe Vario aluminium 250x1830mm</t>
  </si>
  <si>
    <t>Windsafe Vario AL 250 x 1830 mm</t>
  </si>
  <si>
    <t>Windsafe Vario aluminiowa 250 x 1830 mm</t>
  </si>
  <si>
    <t>Vario Alu szélterelő 250 x 1830 mm</t>
  </si>
  <si>
    <t>Windsafe Vario Alu 250 x 1830 mm</t>
  </si>
  <si>
    <t>Base Rail Pro 550</t>
  </si>
  <si>
    <t>Golvskena Pro 550</t>
  </si>
  <si>
    <t>Szyny podłogowe Pro 550</t>
  </si>
  <si>
    <t>Pro 550 padlósín</t>
  </si>
  <si>
    <t>Profilo di base Pro 550 mm</t>
  </si>
  <si>
    <t>Grundprofil für das System FixGrid Pro 550mm, in Verbindung mit Eindrehverbindern und zur Aufnahme von Bautenschutzmatten. Das Profil eigenet sich hervorragend zur Aufnahme von Ballaststeinen.</t>
  </si>
  <si>
    <t>Basic profile for the FixGrid Pro 550mm system, in conjunction with screw-in connectors and for holding building protection mats. The profile is ideal for holding ballast stones.</t>
  </si>
  <si>
    <t>Grundprofil för FixGrid Pro 550mm-systemet, i kombination med skruvförband och för att hålla fast byggskyddsmattor. Profilen är idealisk för att hålla ballaststen.</t>
  </si>
  <si>
    <t>Profil podstawowy do systemu FixGrid Pro 550mm, w połączeniu z łącznikami wkręcanymi, do mocowania mat zabezpieczających budynek. Profil ten jest idealny do mocowania kamieni balastowych.</t>
  </si>
  <si>
    <t>Alapprofil a FixGrid Pro 550 mm-es rendszerhez, csavaros csatlakozókkal együtt és épületvédő szőnyegek tartására. A profil ideális ballasztkövek tartására.</t>
  </si>
  <si>
    <t>Profilo di base per il sistema FixGrid Pro 550 mm, in combinazione con i connettori a vite e per contenere i tappeti di protezione dell'edificio. Il profilo è ideale per sostenere le pietre di zavorra.</t>
  </si>
  <si>
    <t>Base Rail Pro 1500mm</t>
  </si>
  <si>
    <t>Golvprofil Pro 1500 mm</t>
  </si>
  <si>
    <t>Profil podłogowy Pro 1500 mm</t>
  </si>
  <si>
    <t>Pro padlóprofil 1500 mm</t>
  </si>
  <si>
    <t>Profilo di base Pro 1500 mm</t>
  </si>
  <si>
    <t>Grundprofil für das System FixGrid Pro , in Verbindung mit Eindrehverbindern und zur Aufnahme von Bautenschutzmatten. Das Profil eigenet sich hervorragend zur Aufnahme von Ballaststeinen.</t>
  </si>
  <si>
    <t>Base profile for the FixGrid Pro system, in conjunction with screw-in connectors and for holding building protection mats. The profile is ideal for holding ballast stones.</t>
  </si>
  <si>
    <t>Grundprofil för FixGrid Pro-systemet, i anslutning till skruvförband och för att rymma byggnadsskyddsmattor. Profilen är idealisk för att hålla ballaststen.</t>
  </si>
  <si>
    <t>Profil bazowy do systemu FixGrid Pro, w połączeniu z łącznikami wkręcanymi, do mocowania mat zabezpieczających budynek. Profil ten jest idealny do mocowania kamieni balastowych.</t>
  </si>
  <si>
    <t>Alapprofil a FixGrid Pro rendszerhez, csavaros csatlakozókkal együtt és épületvédő szőnyegek tartására. A profil ideális ballasztkövek tartására.</t>
  </si>
  <si>
    <t>Profilo di base per il sistema FixGrid Pro, in combinazione con i connettori a vite e per contenere i tappeti di protezione degli edifici. Il profilo è ideale per sostenere le pietre di zavorra.</t>
  </si>
  <si>
    <t>Base Rail Pro 2500mm</t>
  </si>
  <si>
    <t>Golvprofil Pro 2500 mm</t>
  </si>
  <si>
    <t>Profil podłogowy Pro 2500 mm</t>
  </si>
  <si>
    <t>Pro padlóprofil 2500 mm</t>
  </si>
  <si>
    <t>Profilo di base Pro 2500 mm</t>
  </si>
  <si>
    <t>Grundprofil för FixGrid Pro-systemet, i kombination med skruvförband och för att hålla fast byggnadsskyddsmattor. Profilen är idealisk för att hålla ballaststenar.</t>
  </si>
  <si>
    <t>Base Rail Pro 3500mm</t>
  </si>
  <si>
    <t>Golvprofil Pro 3500 mm</t>
  </si>
  <si>
    <t>Profil podłogowy Pro 3500 mm</t>
  </si>
  <si>
    <t>Pro padlóprofil 3500 mm</t>
  </si>
  <si>
    <t>Profilo di base Pro 3500 mm</t>
  </si>
  <si>
    <t>Base Rail Pro 4500mm</t>
  </si>
  <si>
    <t>Golvprofil Pro 4500 mm</t>
  </si>
  <si>
    <t>Profil podłogowy Pro 4500 mm</t>
  </si>
  <si>
    <t>Pro padlóprofil 4500 mm</t>
  </si>
  <si>
    <t>Profilo di base Pro 4500 mm</t>
  </si>
  <si>
    <t>Base Rail Pro 6000mm</t>
  </si>
  <si>
    <t>Golvprofil Pro 6000 mm</t>
  </si>
  <si>
    <t>Profil podłogowy Pro 6000 mm</t>
  </si>
  <si>
    <t>Pro padlóprofil 6000 mm</t>
  </si>
  <si>
    <t>Profilo di base Pro 6000 mm</t>
  </si>
  <si>
    <t>Ballast+Connection Rail Pro 1600mm</t>
  </si>
  <si>
    <t>Ballast- och skarvskena Pro 1600 mm</t>
  </si>
  <si>
    <t>Szyny do konstrukcji balastowej + szyny zespolone Pro 1600 mm</t>
  </si>
  <si>
    <t>Pro ballaszt + összetett sín 1600 mm</t>
  </si>
  <si>
    <t>Binario composito per la zavorra Pro 1600 mm</t>
  </si>
  <si>
    <t>Ballastprofil zur Aufnahme von Ballastierungen für das System FixGrid Pro.</t>
  </si>
  <si>
    <t>Ballast profile to accommodate ballasting for the FixGrid Pro system.</t>
  </si>
  <si>
    <t>Ballastprofil för ballastning för FixGrid Pro-systemet.</t>
  </si>
  <si>
    <t>Profil balastowy do mocowania balastu dla systemu FixGrid Pro.</t>
  </si>
  <si>
    <t>Ballasztprofil a FixGrid Pro rendszer ballasztozásához.</t>
  </si>
  <si>
    <t>Profilo di zavorramento per il sistema FixGrid Pro.</t>
  </si>
  <si>
    <t>Ballast+Connection Rail Pro 2000mm</t>
  </si>
  <si>
    <t>Ballast- och skarvskena Pro 2000 mm</t>
  </si>
  <si>
    <t>Szyny do konstrukcji balastowej + szyny zespolone Pro 2000 mm</t>
  </si>
  <si>
    <t>Pro ballaszt + összetett sín 2000 mm</t>
  </si>
  <si>
    <t>Binario composito per la zavorra Pro 2000 mm</t>
  </si>
  <si>
    <t>Ballast+Connection Rail Pro 2350mm</t>
  </si>
  <si>
    <t>Ballast- och skarvskena Pro 2350 mm</t>
  </si>
  <si>
    <t>Szyny do konstrukcji balastowej + szyny zespolone Pro 2350 mm</t>
  </si>
  <si>
    <t>Pro ballaszt + összetett sín 2350 mm</t>
  </si>
  <si>
    <t>Binario composito per la zavorra Pro 2350 mm</t>
  </si>
  <si>
    <t>Ballast+Connection Rail Pro 2700mm</t>
  </si>
  <si>
    <t>Ballast- och skarvskena Pro 2700 mm</t>
  </si>
  <si>
    <t>Szyny do konstrukcji balastowej + szyny zespolone Pro 2700 mm</t>
  </si>
  <si>
    <t>Pro ballaszt + összetett sín 2700 mm</t>
  </si>
  <si>
    <t>Binario composito per la zavorra Pro 2700 mm</t>
  </si>
  <si>
    <t>Ballast+Connection Rail Pro 6000mm</t>
  </si>
  <si>
    <t>Ballast- och skarvskena Pro 6000 mm</t>
  </si>
  <si>
    <t>Szyny do konstrukcji balastowej + szyny zespolone Pro 6000 mm</t>
  </si>
  <si>
    <t>Pro ballaszt + összetett sín 6000 mm</t>
  </si>
  <si>
    <t>Binario composito per la zavorra Pro 6000 mm</t>
  </si>
  <si>
    <t>Screw-In Module Support Pro</t>
  </si>
  <si>
    <t>Inskruvmodulstöd Pro</t>
  </si>
  <si>
    <t>Wkręcany wspornik do modułów Pro</t>
  </si>
  <si>
    <t>Pro becsavarható modul-alátámasztás</t>
  </si>
  <si>
    <t>Supporto per moduli Pro con connettore avvitabile incluso</t>
  </si>
  <si>
    <t>Drehbares Auflager für Module für das System FixGrid Pro. Das stufenlose Gelenk des Auflagers ermöglicht ein Erreichen des gewünschten Modulwinkels und kann mit Erhöhungsprofilen kombiniert werden. Geeignet für Modulausrichtung hochkant oder quer und auch für großformatige Module geeignet.</t>
  </si>
  <si>
    <t>Rotatable support for modules for the FixGrid Pro system. The stepless joint of the support allows to achieve the desired module angle and can be combined with elevation profiles. Suitable for module alignment upright or crosswise and also suitable for large-format modules.</t>
  </si>
  <si>
    <t>Roterbart stöd för moduler för FixGrid Pro-systemet. Stödets steglösa led gör det möjligt att uppnå önskad modulvinkel och kan kombineras med höjdprofiler. Lämpligt för moduluppställning upprätt eller korsvis och även lämpligt för storformatmoduler.</t>
  </si>
  <si>
    <t>Obrotowa podpora do modułów systemu FixGrid Pro. Bezstopniowy przegub wspornika pozwala na uzyskanie pożądanego kąta nachylenia modułu i może być łączony z profilami elewacyjnymi. Nadaje się do ustawiania modułów w pionie lub w poprzek, a także do modułów wielkoformatowych.</t>
  </si>
  <si>
    <t>Forgatható támogatás a FixGrid Pro rendszer moduljaihoz. A tartó fokozatmentes csatlakozása lehetővé teszi a kívánt modulszög elérését, és kombinálható magassági profilokkal. Alkalmas a modulok függőleges vagy keresztirányú igazítására, és nagy formátumú modulokhoz is alkalmas.</t>
  </si>
  <si>
    <t>Supporto ruotabile per moduli del sistema FixGrid Pro. Lo snodo continuo del supporto consente di ottenere l'angolo desiderato del modulo e può essere combinato con profili di elevazione. Adatto per l'installazione dei moduli in verticale o in orizzontale e adatto anche a moduli di grandi dimensioni.</t>
  </si>
  <si>
    <t>Eindreh-Profil Pro70</t>
  </si>
  <si>
    <t>Screw-In Profile Pro70</t>
  </si>
  <si>
    <t>Profile de vissage Pro70</t>
  </si>
  <si>
    <t>Skruvprofil Pro70</t>
  </si>
  <si>
    <t>Wkręcany profil Pro70</t>
  </si>
  <si>
    <t>Becsavarodó profil Pro70</t>
  </si>
  <si>
    <t>Profilo Twist-in Pro70</t>
  </si>
  <si>
    <t xml:space="preserve">Das Eindreh-Profil Pro70 überzeugt mit einer schnellen und werkzeuglosen Montage. 
Aufleger für Module im System FlatGrid Pro. 70 mm Höhe und maximale Zeitersparnis. </t>
  </si>
  <si>
    <t xml:space="preserve">The Pro70 screw-in profile impresses with its quick and tool-free installation. 
Support for modules in the FlatGrid Pro system. 70 mm height and maximum time saving. </t>
  </si>
  <si>
    <t xml:space="preserve">Le profilé à visser Pro70 convainc par un montage rapide et sans outil. 
Support pour modules dans le système FlatGrid Pro. 70 mm de hauteur et un gain de temps maximal. </t>
  </si>
  <si>
    <t xml:space="preserve">Het Pro70 indraaiprofiel maakt indruk met zijn snelle en gereedschapsloze installatie. 
Ondersteuning voor modules in het FlatGrid Pro-systeem. 70 mm hoogte en maximale tijdsbesparing. </t>
  </si>
  <si>
    <t xml:space="preserve">Den vridbara profilen Pro70 imponerar med sin snabba och verktygslösa installation. 
Stöd för moduler i FlatGrid Pro-systemet. 70 mm höjd och maximal tidsbesparing. </t>
  </si>
  <si>
    <t xml:space="preserve">Profil wkręcany Pro70 przekonuje szybkim montażem bez użycia narzędzi. 
Obsługa modułów w systemie FlatGrid Pro. Wysokość 70 mm i maksymalna oszczędność czasu. </t>
  </si>
  <si>
    <t xml:space="preserve">A Pro70 csavart profil gyors és szerszámmentes szerelésével nyűgöz le. 
A FlatGrid Pro rendszer moduljainak támogatása. 70 mm-es magasság és maximális időmegtakarítás. </t>
  </si>
  <si>
    <t xml:space="preserve">Il profilo Pro70 twist-in convince per l'installazione rapida e senza attrezzi. 
Supporto per i moduli del sistema FlatGrid Pro. 70 mm di altezza e massimo risparmio di tempo. </t>
  </si>
  <si>
    <t>120023-000</t>
  </si>
  <si>
    <t>Eindreh-Profil Pro100</t>
  </si>
  <si>
    <t>Screw-In Profile Pro100</t>
  </si>
  <si>
    <t>Profile de vissage Pro100</t>
  </si>
  <si>
    <t>Skruvprofil Pro100</t>
  </si>
  <si>
    <t>Wkręcany profil Pro100</t>
  </si>
  <si>
    <t>Becsavarodó profil Pro100</t>
  </si>
  <si>
    <t>Profilo Twist-in Pro100</t>
  </si>
  <si>
    <t xml:space="preserve">Das Eindreh-Profil Pro100 überzeugt mit einer schnellen und werkzeuglosen Montage. 
Aufleger für Module im System FlatGrid Pro. 100 mm Höhe und maximale Zeitersparnis. </t>
  </si>
  <si>
    <t xml:space="preserve">The Pro100 screw-in profile impresses with its quick and tool-free installation. 
Support for modules in the FlatGrid Pro system. 100 mm height and maximum time saving. </t>
  </si>
  <si>
    <t xml:space="preserve">Le profilé à visser Pro100 convainc par un montage rapide et sans outil. 
Support pour modules dans le système FlatGrid Pro. 100 mm de hauteur et un gain de temps maximal. </t>
  </si>
  <si>
    <t xml:space="preserve">Het Pro100 indraaiprofiel maakt indruk met zijn snelle en gereedschapsloze installatie. 
Ondersteuning voor modules in het FlatGrid Pro-systeem. 100 mm hoogte en maximale tijdsbesparing. </t>
  </si>
  <si>
    <t xml:space="preserve">Den vridbara profilen Pro100 imponerar med sin snabba och verktygslösa installation. 
Stöd för moduler i FlatGrid Pro-systemet. 100 mm höjd och maximal tidsbesparing. </t>
  </si>
  <si>
    <t xml:space="preserve">Profil wkręcany Pro100 przekonuje szybkim montażem bez użycia narzędzi. 
Obsługa modułów w systemie FlatGrid Pro. Wysokość 100 mm i maksymalna oszczędność czasu. </t>
  </si>
  <si>
    <t xml:space="preserve">A Pro100 csavart profil gyors és szerszámmentes szerelésével nyűgöz le. 
A FlatGrid Pro rendszer moduljainak támogatása. 100 mm-es magasság és maximális időmegtakarítás. </t>
  </si>
  <si>
    <t xml:space="preserve">Il profilo Pro100 twist-in convince per l'installazione rapida e senza attrezzi. 
Supporto per i moduli del sistema FlatGrid Pro. 100 mm di altezza e massimo risparmio di tempo. </t>
  </si>
  <si>
    <t>Screw-In Elevation Pro</t>
  </si>
  <si>
    <t>Inskruv-höjningselement Pro</t>
  </si>
  <si>
    <t>Wkręcany element podnoszący Pro</t>
  </si>
  <si>
    <t>Pro becsavarható magasító elem</t>
  </si>
  <si>
    <t>Elemento di rialzo Pro con connettore avvitabile incluso</t>
  </si>
  <si>
    <t>Erhöhungsprofil wahlweise zum Aufstecken oder auch zum Eindrehen und das Grundprofil für das System FixGrid Pro. Dieses Erhöhungsprofil kann auch zum Aufstecken auf weitere Erhöhungsprofile verwendet werden. Die Kombination aus mehreren Erhöhungsprofilen und einem Modulauflager ergibt den gewünschten Modulwinkel.</t>
  </si>
  <si>
    <t>Elevation profile optionally for plugging on or also for screwing in and the basic profile for the FixGrid Pro system. This elevation profile can also be used for plugging onto other elevation profiles. The combination of several elevation profiles and a module support results in the desired module angle.</t>
  </si>
  <si>
    <t>Förhöjningsprofil som kan användas för att plugga in eller skruva in och som är grundprofilen för FixGrid Pro-systemet. Den här höjningsprofilen kan också användas för att pluggas på andra höjningsprofiler. Kombinationen av flera förhöjningsprofiler och ett modulstöd ger den önskade modulvinkeln.</t>
  </si>
  <si>
    <t>Profil elewacyjny do wyboru do przykręcenia lub przykręcenia oraz profil podstawowy dla systemu FixGrid Pro. Ten profil elewacyjny może być również stosowany do łączenia z innymi profilami elewacyjnymi. Kombinacja kilku profili elewacyjnych i wspornika modułu pozwala uzyskać żądany kąt nachylenia modułu.</t>
  </si>
  <si>
    <t>Emelkedési profil opcionálisan feldugható vagy becsavarható, valamint a FixGrid Pro rendszer alapprofilja. Ez a magassági profil más magassági profilokra való feldugaszolásra is használható. Több magassági profil és egy modultartó kombinációja a kívánt modulszöget eredményezi.</t>
  </si>
  <si>
    <t>Profilo di elevazione da inserire o da avvitare e profilo di base del sistema FixGrid Pro. Questo profilo di elevazione può essere utilizzato anche per essere inserito in altri profili di elevazione. La combinazione di più profili di elevazione e di un supporto per moduli consente di ottenere l'angolo desiderato.</t>
  </si>
  <si>
    <t>FixGrid 100 Pro Eindreh-Mittelstütze</t>
  </si>
  <si>
    <t>FixGrid 100 Pro Screw-in Center Base</t>
  </si>
  <si>
    <t>FixGrid 100 Pro Support central à visser</t>
  </si>
  <si>
    <t>FixGrid 100 Pro draaibare middensteun</t>
  </si>
  <si>
    <t>FixGrid 100 Pro vridbart centrumstöd</t>
  </si>
  <si>
    <t>FixGrid 100 Pro wkręcany wspornik środkowy</t>
  </si>
  <si>
    <t>FixGrid 100 Pro csavarható középtámasz</t>
  </si>
  <si>
    <t>FixGrid 100 Pro supporto centrale twist-in</t>
  </si>
  <si>
    <t>Mittelstütze aus dem System FixGrid Pro zum eindrehen auf das Grundprofil. Die Mittelstütze dient als Basis für ein weiteres Erhöhungsprofil. Die Eindreh-Mittelstütze Pro ist für den Aufständerungswinkel 10° konzipiert.</t>
  </si>
  <si>
    <t>Centre support from the FixGrid Pro system for screwing onto the base profile. The centre support serves as the basis for a further elevation profile. The screw-in centre support Pro is designed for an elevation angle of 10°.</t>
  </si>
  <si>
    <t>Support central FixGrid Pro à visser sur le profilé de base. Le support central sert de base à un profilé de rehaussement supplémentaire. Le support central FixGrid Pro est conçu pour un angle de rehaussement de 10°.</t>
  </si>
  <si>
    <t>Middensteun van het FixGrid Pro-systeem om op het basisprofiel te schroeven. De middensteun dient als basis voor een extra hoogteprofiel. De vastgeschroefde middensteun Pro is ontworpen voor een elevatiehoek van 10°.</t>
  </si>
  <si>
    <t>Centrumstöd till FixGrid Pro-systemet för fastskruvning i basprofilen. Centrumstödet fungerar som grund för en ytterligare höjdprofil. Det skruvbara centrumstödet Pro är avsett för en upphöjningsvinkel på 10°.</t>
  </si>
  <si>
    <t>Wspornik środkowy z systemu FixGrid Pro do przykręcenia do profilu bazowego. Wspornik środkowy służy jako podstawa dla kolejnego profilu elewacyjnego. Wkręcany wspornik środkowy Pro jest przeznaczony do kąta podniesienia 10°.</t>
  </si>
  <si>
    <t>A FixGrid Pro rendszer középső támasztékát az alapprofilra kell csavarozni. A középső támaszték egy további magasítóprofil alapjául szolgál. A Pro becsavarható középső támasztékot 10°-os emelkedési szögre tervezték.</t>
  </si>
  <si>
    <t>Supporto centrale del sistema FixGrid Pro da avvitare al profilo di base. Il supporto centrale serve come base per un ulteriore profilo di elevazione. Il supporto centrale avvitato Pro è progettato per un angolo di elevazione di 10°.</t>
  </si>
  <si>
    <t>Elevation Pro</t>
  </si>
  <si>
    <t>Höjningselement Pro</t>
  </si>
  <si>
    <t>Element podnoszący Pro</t>
  </si>
  <si>
    <t>Pro magasító elem</t>
  </si>
  <si>
    <t xml:space="preserve">Elemento di rialzo Pro  </t>
  </si>
  <si>
    <t>Erhöhungsprofil zum Aufstecken für das System FixGrid Pro. Die Kombination aus mehreren Erhöhungsprofilen und einem Modulauflager ergibt den gewünschten Modulwinkel.</t>
  </si>
  <si>
    <t>Elevation profile to be plugged on for the FixGrid Pro system. The combination of several elevation profiles and a module support results in the desired module angle.</t>
  </si>
  <si>
    <t>Höjdprofil som ska anslutas till FixGrid Pro-systemet. Kombinationen av flera förhöjningsprofiler och ett modulstöd ger den önskade modulvinkeln.</t>
  </si>
  <si>
    <t>Profil elewacyjny do zamocowania w systemie FixGrid Pro. Kombinacja kilku profili elewacyjnych i wspornika modułu pozwala uzyskać żądany kąt nachylenia modułu.</t>
  </si>
  <si>
    <t>A FixGrid Pro rendszerhez csatlakoztatandó magassági profil. Több magassági profil és egy modultartó kombinációja a kívánt modulszöget eredményezi.</t>
  </si>
  <si>
    <t>Profilo di elevazione da inserire nel sistema FixGrid Pro. La combinazione di più profili di elevazione e di un supporto per moduli consente di ottenere l'angolo desiderato.</t>
  </si>
  <si>
    <t>Module Support Pro</t>
  </si>
  <si>
    <t>Modulstöd Pro</t>
  </si>
  <si>
    <t>Wspornik do modułów Pro</t>
  </si>
  <si>
    <t>Pro modul-alátámasztás</t>
  </si>
  <si>
    <t>Supporto per moduli Pro</t>
  </si>
  <si>
    <t>Auflager für Module für das System FixGrid Pro. Das stufenlose Gelenk des Auflagers ermöglicht ein Erreichen des gewünschten Modulwinkels und kann mit Erhöhungsprofilen kombiniert werden. Geeignet für Modulausrichtung hochkant oder quer und auch für großformatige Module geeignet.</t>
  </si>
  <si>
    <t>Support for modules for the FixGrid Pro system. The stepless joint of the support allows to achieve the desired module angle and can be combined with elevation profiles. Suitable for module alignment upright or crosswise and also suitable for large-format modules.</t>
  </si>
  <si>
    <t>Stöd för moduler för FixGrid Pro-systemet. Stödets steglösa led gör det möjligt att uppnå önskad modulvinkel och kan kombineras med höjdprofiler. Lämpligt för moduluppställning upprätt eller korsvis och även lämpligt för storformatmoduler.</t>
  </si>
  <si>
    <t>Wspornik do modułów systemu FixGrid Pro. Bezstopniowy przegub wspornika pozwala na uzyskanie pożądanego kąta nachylenia modułu i może być łączony z profilami elewacyjnymi. Nadaje się do ustawiania modułów w pionie lub w poprzek, a także do modułów wielkoformatowych.</t>
  </si>
  <si>
    <t>A FixGrid Pro rendszer moduljainak támogatása. A tartó fokozatmentes illesztése lehetővé teszi a kívánt modulszög elérését, és kombinálható magassági profilokkal. Alkalmas a modulok függőleges vagy keresztirányú igazítására, és nagy formátumú modulokhoz is alkalmas.</t>
  </si>
  <si>
    <t>Supporto per moduli per il sistema FixGrid Pro. Lo snodo continuo del supporto consente di ottenere l'angolo desiderato del modulo e può essere combinato con profili di elevazione. Adatto per l'installazione dei moduli in verticale o in orizzontale e adatto anche a moduli di grandi dimensioni.</t>
  </si>
  <si>
    <t>Surface protection mat 300x110x20mm SK cut</t>
  </si>
  <si>
    <t>Tapis prot.constr. 300x110x20mm SK coupe</t>
  </si>
  <si>
    <t>Bouwbeschermingsmat 300x110x20mm SK cut</t>
  </si>
  <si>
    <t>Strukturskyddsmatta 300 x 110 x 20 mm SK</t>
  </si>
  <si>
    <t>Mata ochronna budowlana 300 x 110 x 20 mm SK</t>
  </si>
  <si>
    <t>Építési védőszőnyeg 300 x 110 x 20 mm SK</t>
  </si>
  <si>
    <t>Guaina di protezione 300 x 110 x 20 mm AK SK</t>
  </si>
  <si>
    <t>Bautenschutzmatte: Gummigranulat mit Alukaschierung</t>
  </si>
  <si>
    <t>Surface protection mat: rubber granulate with aluminum facing</t>
  </si>
  <si>
    <t>Tapis de protection: Granulés de caoutchouc avec un revêtement  d'aluminium</t>
  </si>
  <si>
    <t>Bouwbeschermingsmat: rubbergranulaat met aluminiumlaminering</t>
  </si>
  <si>
    <t>Ytskyddsmatta: gummigranulat med aluminiumbeläggning</t>
  </si>
  <si>
    <t>Mata chroniąca powierzchnię: granulat gumowy z okładziną aluminiową</t>
  </si>
  <si>
    <t>Felületvédő szőnyeg: gumi granulátum alumínium borítással</t>
  </si>
  <si>
    <t>Tappeto di protezione della superficie del tetto: granulato di gomma con strato di separazione in alluminio</t>
  </si>
  <si>
    <t>Surfac protect.mat300x110x20FH SK cut</t>
  </si>
  <si>
    <t>Tapis prot.constr.300x110x20FH SKcoup</t>
  </si>
  <si>
    <t>Bouwbeschermingmat 300x110x20FH AK SK extra</t>
  </si>
  <si>
    <t>Strukturskyddsmatta 300 x 110 x 20 mm FH AK SK</t>
  </si>
  <si>
    <t>Mata ochronna budowlana 300 x 110 x 20 mm FH AK SK</t>
  </si>
  <si>
    <t>Építési védőszőnyeg 300 x 110 x 20 mm FH AK SK</t>
  </si>
  <si>
    <t>Guaina di protezione 300 x 110 x 20 mm FH AK SK</t>
  </si>
  <si>
    <t>Bautenschutzmatte: Gummigranulat mit Alukaschierung (Feuerhemmend)</t>
  </si>
  <si>
    <t>Surface protection mat: rubber granulate with aluminum facing (fire-retardant)</t>
  </si>
  <si>
    <t>Tapis de protection: Granulés de caoutchouc avec un revêtement  d'aluminium (ignifuge)</t>
  </si>
  <si>
    <t>Bouwbeschermingsmat: rubbergranulaat met aluminiumlaminering (brandvertragend)</t>
  </si>
  <si>
    <t>Ytskyddsmatta: gummigranulat med aluminiumbeläggning (brandhämmande)</t>
  </si>
  <si>
    <t>Mata chroniąca powierzchnię: granulat gumowy z okładziną aluminiową (trudnopalna)</t>
  </si>
  <si>
    <t>Felületvédő szőnyeg: gumigranulátum alumínium borítással (tűzgátló)</t>
  </si>
  <si>
    <t>Tappeto di protezione della superficie del tetto: granulato di gomma con strato di separazione in alluminio (ignifugo)</t>
  </si>
  <si>
    <t>Surface protect.mat 230x110x8mm</t>
  </si>
  <si>
    <t>Surface protect.mat 230x110x6mm</t>
  </si>
  <si>
    <t>Strukturskyddsmatta 230 x 110 x 8 mm</t>
  </si>
  <si>
    <t>Mata ochronna budowlana 230 x 110 x 8 mm</t>
  </si>
  <si>
    <t>Építési védőszőnyeg 230 x 110 x 8 mm</t>
  </si>
  <si>
    <t>Guaina di protezione 230 x 110 x 8 mm</t>
  </si>
  <si>
    <t>FlatGrid loading tray for base rail</t>
  </si>
  <si>
    <t>FlatGrid bassine de lestage p. prof.base</t>
  </si>
  <si>
    <t>FlatGrid ballastschacht voor basisprofiel</t>
  </si>
  <si>
    <t>Extra trå</t>
  </si>
  <si>
    <t>Dodatkowe korytko</t>
  </si>
  <si>
    <t>Pótlemez</t>
  </si>
  <si>
    <t>FlatGrid vasca aggiuntiva per profilo di base</t>
  </si>
  <si>
    <t>Zur Ballastierung mit Zusatzwanne für FixGrid18</t>
  </si>
  <si>
    <t>For ballasting with additional tray for FixGrid18</t>
  </si>
  <si>
    <t>Pour le lestage avec plateau supplémentaire pour FixGrid18</t>
  </si>
  <si>
    <t>Voor ballasten met extra kuip voor FixGrid18</t>
  </si>
  <si>
    <t>För ballastning med extra bricka för FixGrid18</t>
  </si>
  <si>
    <t>Do balastowania z dodatkową tacką dla FixGrid18</t>
  </si>
  <si>
    <t>FixGrid18 kiegészítő tálcával történő ballasztozáshoz</t>
  </si>
  <si>
    <t>Vasca per lo zavorramento aggiuntivo per FixGrid18</t>
  </si>
  <si>
    <t>FixZ-10 Windsafe 18 up to 1700mm Modul</t>
  </si>
  <si>
    <t>FixZ-10 Windsafe module van 18 tot 1700 mm</t>
  </si>
  <si>
    <t>FixZ-10 Windsafe upp till 1700 mm</t>
  </si>
  <si>
    <t>FixZ-10 Windsafe do 1700 mm</t>
  </si>
  <si>
    <t>FixZ-10 szélterelő 1700 mm-ig</t>
  </si>
  <si>
    <t>FixZ-10 Windsafe fino a 1700 mm</t>
  </si>
  <si>
    <t>Rückwandverkleidung für aufgeständerte PV-Anlagen zur Reduzierung der Windlasten, passend zum System FixGrid18.</t>
  </si>
  <si>
    <t>Protection for elevated PV systems to reduce wind loads, suitable for the FixGrid18 system.</t>
  </si>
  <si>
    <t>Protection pour les systèmes PV surélevés afin de réduire les charges dues au vent, adaptée au système FixGrid18.</t>
  </si>
  <si>
    <t>Achterwandbekleding voor verhoogde PV-systemen om windbelasting te verminderen, geschikt voor het FixGrid18-systeem.</t>
  </si>
  <si>
    <t>Skydd för upphöjda solcellssystem för att minska vindbelastningen, lämplig för FixGrid18-systemet.</t>
  </si>
  <si>
    <t>Zabezpieczenie dla wyniesionych systemów fotowoltaicznych w celu zmniejszenia obciążenia wiatrem, odpowiednie dla systemu FixGrid18.</t>
  </si>
  <si>
    <t>A FixGrid18 rendszerhez alkalmas, magasan elhelyezett PV-rendszerek védelme a szélterhelés csökkentése érdekében.</t>
  </si>
  <si>
    <t>Protezione per impianti fotovoltaici sopraelevati per ridurre i carichi del vento, adatta al sistema FixGrid18.</t>
  </si>
  <si>
    <t>FixZ-10 Windsafe 18 up to 2067mm Modul</t>
  </si>
  <si>
    <t>FixZ-10 Windsafe module van 18 tot 2067 mm</t>
  </si>
  <si>
    <t>FixZ-10 Windsafe upp till 2067 mm</t>
  </si>
  <si>
    <t>FixZ-10 Windsafe do 2067 mm</t>
  </si>
  <si>
    <t>FixZ-10 szélterelő 2067 mm-ig</t>
  </si>
  <si>
    <t>FixZ-10 Windsafe fino a 2067 mm</t>
  </si>
  <si>
    <t>FixZ-10 Windsafe 18 up to 2400mm Modul</t>
  </si>
  <si>
    <t>FixZ-10 Windsafe upp till 2400 mm</t>
  </si>
  <si>
    <t>FixZ-10 Windsafe do 2400 mm</t>
  </si>
  <si>
    <t>FixZ-10 Windsafe fino a 2400 mm</t>
  </si>
  <si>
    <t>Achterwandbekleding voor verhoogde PV-systemen om windbelasting te verminderen, geschikt voor het FixGrid18 systeem.</t>
  </si>
  <si>
    <t>Skydd för upphöjda solcellssystem för att minska vindbelastningen, lämplig för FixGrid18-systemet</t>
  </si>
  <si>
    <t>FixZ-7 Windsafe 18 up to 1700mm Module</t>
  </si>
  <si>
    <t>FixZ-7 Windsafe module van 18 tot 1700 mm</t>
  </si>
  <si>
    <t>FixZ-7 Windsafe upp till 1700 mm</t>
  </si>
  <si>
    <t>FixZ-7 Windsafe do 1700 mm</t>
  </si>
  <si>
    <t>FixZ-7 szélterelő 1700 mm-ig</t>
  </si>
  <si>
    <t>FixZ-7 Windsafe fino a 1700 mm</t>
  </si>
  <si>
    <t>FixZ-7 Windsafe 18 up to 2067mm Module</t>
  </si>
  <si>
    <t>FixZ-7 Windsafe module van 18 tot 2067 mm</t>
  </si>
  <si>
    <t>FixZ-7 Windsafe upp till 2067 mm</t>
  </si>
  <si>
    <t>FixZ-7 Windsafe do 2067 mm</t>
  </si>
  <si>
    <t>FixZ-7 szélterelő 2067 mm-ig</t>
  </si>
  <si>
    <t>FixZ-7 Windsafe fino a 2067 mm</t>
  </si>
  <si>
    <t>FixZ-15 Windsafe 18 up to 1700mm Module</t>
  </si>
  <si>
    <t>FixZ-15 Windsafe module van 18 tot 1700 mm</t>
  </si>
  <si>
    <t>FixZ-15 Windsafe upp till 1700 mm</t>
  </si>
  <si>
    <t>FixZ-15 Windsafe do 1700 mm</t>
  </si>
  <si>
    <t>FixZ-15 szélterelő 1700 mm-ig</t>
  </si>
  <si>
    <t>FixZ-15 Windsafe fino a 1700 mm</t>
  </si>
  <si>
    <t>FixZ-15 Windsafe 18 up to 2067mm Module</t>
  </si>
  <si>
    <t>FixZ-15 Windsafe module van 18 tot 2067 mm</t>
  </si>
  <si>
    <t>FixZ-15 Windsafe upp till 2067 mm</t>
  </si>
  <si>
    <t>FixZ-15 Windsafe do 2067 mm</t>
  </si>
  <si>
    <t>FixZ-15 szélterelő 2067 mm-ig</t>
  </si>
  <si>
    <t>FixZ-15 Windsafe fino a 2067 mm</t>
  </si>
  <si>
    <t>FixZ-15 Windsafe 18 up to 2400mm Modul</t>
  </si>
  <si>
    <t>FixZ-15 Windsafe upp till 2400 mm</t>
  </si>
  <si>
    <t>FixZ-15 Windsafe do 2400 mm</t>
  </si>
  <si>
    <t>FixZ-15 szélterelő 2400 mm-ig</t>
  </si>
  <si>
    <t>FixZ-15 Windsafe fino a 2400 mm</t>
  </si>
  <si>
    <t>FixGrid cover plate ballast tray</t>
  </si>
  <si>
    <t>FixGrid Tôle de fermeture du puits de ballast</t>
  </si>
  <si>
    <t>FixGrid eindplaat voor ballastschacht</t>
  </si>
  <si>
    <t>FixGrid Skyddsplåt ballastschakt (endast för 169020-240)</t>
  </si>
  <si>
    <t>FixGrid blacha zamykająca kanału balastowego</t>
  </si>
  <si>
    <t>FixGrid zárólemez, ballaszt tengely</t>
  </si>
  <si>
    <t>FixGrid lamiera di chiusura della vasca per la zavorra</t>
  </si>
  <si>
    <t>Abschlussblech aus Aluminium als seitlicher Abschluss für den FixGrid Ballastschacht zur Sicherung der aufzubringenden Ballastierung wie beispielsweise Kies.</t>
  </si>
  <si>
    <t>End plate made of aluminum as lateral end for the FixGrid ballast chute to secure the ballast to be applied, such as gravel.</t>
  </si>
  <si>
    <t>Tôle de fermeture en aluminium servant de fermeture latérale pour le puits de lestage FixGrid afin de sécuriser le lestage à mettre en place, comme par exemple le gravier.</t>
  </si>
  <si>
    <t>Eindplaat van aluminium als zijdelings uiteinde voor de FixGrid-ballastschacht om de aan te brengen ballast, zoals grind, vast te zetten.</t>
  </si>
  <si>
    <t>Slutplatta av aluminium som sidoände för FixGrid ballastskålen för att fästa ballasten som ska appliceras, t.ex. grus.</t>
  </si>
  <si>
    <t>Płyta końcowa wykonana z aluminium jako boczne zakończenie zsypu balastowego FixGrid do mocowania balastu, który ma być zastosowany, np. żwiru.</t>
  </si>
  <si>
    <t>Alumíniumból készült véglemez a FixGrid ballasztcsatorna oldalsó végeként a felhordandó ballaszt, például kavics rögzítésére.</t>
  </si>
  <si>
    <t>Piastra terminale in alluminio per la chiusura della vasca per la zavorra FixGrid , ad esempio la ghiaia.</t>
  </si>
  <si>
    <t>Cover Plate Ballast Tray Pro</t>
  </si>
  <si>
    <t>Slutplåt ballasttråg Pro</t>
  </si>
  <si>
    <t>Blacha zamykająca wanny balastowej Pro</t>
  </si>
  <si>
    <t>Pro ballaszttálca zárólemez</t>
  </si>
  <si>
    <t>Lamiera di chiusura vasca per la zavorra Pro</t>
  </si>
  <si>
    <t>Abschlussblech für die Ballastwanne Pro für das System FixGrid Pro</t>
  </si>
  <si>
    <t>End plate for the ballast tray Pro for the FixGrid Pro system</t>
  </si>
  <si>
    <t>Slutplatta för ballastbrickan Pro för FixGrid Pro-systemet</t>
  </si>
  <si>
    <t>Płyta końcowa dla tacy balastowej Pro dla systemu FixGrid Pro</t>
  </si>
  <si>
    <t>Véglemez a FixGrid Pro rendszerhez tartozó Ballast tálca Pro véglapja</t>
  </si>
  <si>
    <t>Piastra terminale per il vassoio di zavorra Pro per il sistema FixGrid Pro</t>
  </si>
  <si>
    <t>Ballast Tray Pro</t>
  </si>
  <si>
    <t>Ballasttråg Pro</t>
  </si>
  <si>
    <t>Wanna balastowa Pro</t>
  </si>
  <si>
    <t>Pro ballaszttálca</t>
  </si>
  <si>
    <t>Vasca per la zavorra Pro</t>
  </si>
  <si>
    <t>Ballastschacht zur Aufnahme von Ballastierungen für das System FixGrid Pro.</t>
  </si>
  <si>
    <t>Ballast shaft to accommodate ballasting for the FixGrid Pro system.</t>
  </si>
  <si>
    <t>Ballastschakt för att rymma ballast för FixGrid Pro-systemet.</t>
  </si>
  <si>
    <t>Wałek balastowy do umieszczenia balastu dla systemu FixGrid Pro.</t>
  </si>
  <si>
    <t>Ballaszttengely a FixGrid Pro rendszer ballasztozásához.</t>
  </si>
  <si>
    <t>Vasca di zavorramento per accogliere la zavorra per il sistema FixGrid Pro.</t>
  </si>
  <si>
    <t>FixGrid ballast tray 18 - 1700 mm</t>
  </si>
  <si>
    <t>FixGrid bac de lestage 18 -  1700 mm</t>
  </si>
  <si>
    <t>FixGrid ballastschacht 18 tot 1700mm module</t>
  </si>
  <si>
    <t>FixGrid Ballastschakt upp till 1700 mm</t>
  </si>
  <si>
    <t>FixGrid kanał balastowy do 1700 mm</t>
  </si>
  <si>
    <t>FixGrid ballaszt tengely 1700 mm-ig</t>
  </si>
  <si>
    <t>FixGrid vasca per zavorra fino a 1700 mm</t>
  </si>
  <si>
    <t>Ballastschacht zur Aufnahme von Ballastierungen für das System FixGrid18.</t>
  </si>
  <si>
    <t>Ballast tray for the FixGrid18 system.</t>
  </si>
  <si>
    <t>Plateau de lestage pour le système FixGrid18.</t>
  </si>
  <si>
    <t>Ballastschacht om ballast op te nemen voor het FixGrid18-systeem.</t>
  </si>
  <si>
    <t>Ballastbricka för FixGrid18-systemet.</t>
  </si>
  <si>
    <t>Taca balastowa dla systemu FixGrid18.</t>
  </si>
  <si>
    <t>Ballaszttálca a FixGrid18 rendszerhez.</t>
  </si>
  <si>
    <t>Vassoio di zavorra per il sistema FixGrid18.</t>
  </si>
  <si>
    <t>FixGrid  ballast tray 18 - 2067 mm</t>
  </si>
  <si>
    <t>FixGrid  bac de lestage 18 - 2067 mm</t>
  </si>
  <si>
    <t>FixGrid ballastschacht 18 tot 2067mm module</t>
  </si>
  <si>
    <t>FixGrid Ballastschakt upp till 2067 mm</t>
  </si>
  <si>
    <t>FixGrid kanał balastowy do 2067 mm</t>
  </si>
  <si>
    <t>FixGrid ballaszt tengely 2067 mm-ig</t>
  </si>
  <si>
    <t>FixGrid vasca per zavorra fino a 2067 mm</t>
  </si>
  <si>
    <t>FixGrid  ballast tray 18 - 2400 mm</t>
  </si>
  <si>
    <t>FixGrid  bac de lestage 18 - 2400 mm</t>
  </si>
  <si>
    <t>FixGrid ballastschacht 18 tot 2400 mm module</t>
  </si>
  <si>
    <t>FixGrid Ballastschakt upp till 2400 mm</t>
  </si>
  <si>
    <t>FixGrid kanał balastowy do 2400 mm</t>
  </si>
  <si>
    <t>FixGrid ballaszt tengely 2400 mm-ig</t>
  </si>
  <si>
    <t>FixGrid vasca per zavorra fino a 2400 mm</t>
  </si>
  <si>
    <t>FixZ-10-S Windsafe up to 1700mm Modul</t>
  </si>
  <si>
    <t>FixZ-10-S Windsafe upp till 1700 mm</t>
  </si>
  <si>
    <t>FixZ-10-S Windsafe do 1700 mm</t>
  </si>
  <si>
    <t>FixZ-10-S szélterelő 1700 mm-ig</t>
  </si>
  <si>
    <t>FixZ-10-S Windsafe fino a 1700 mm</t>
  </si>
  <si>
    <t>Rückwandverkleidung aus Stahlblech für aufgeständerte PV-Anlagen zur Reduzierung der Windlasten, passend zum System FixGrid18.</t>
  </si>
  <si>
    <t>Rear wall cladding made of sheet steel for elevated PV systems to reduce wind loads, suitable for the FixGrid18 system.</t>
  </si>
  <si>
    <t>Bakre väggbeklädnad av stålplåt för upphöjda solcellssystem för att minska vindbelastningen, lämplig för FixGrid18-systemet.</t>
  </si>
  <si>
    <t>Okładzina tylnej ściany z blachy stalowej dla wyniesionych systemów fotowoltaicznych w celu zmniejszenia obciążenia wiatrem, odpowiednia dla systemu FixGrid18.</t>
  </si>
  <si>
    <t>Acéllemezből készült hátsó falburkolat magasított PV-rendszerekhez a szélterhelés csökkentése érdekében, alkalmas a FixGrid18 rendszerhez.</t>
  </si>
  <si>
    <t>Controventatura posteriore in acciaio per impianti fotovoltaici sopraelevati per ridurre il carico del vento, adatto al sistema FixGrid18</t>
  </si>
  <si>
    <t>FixZ-10-S Windsafe up to 2067mm Modul</t>
  </si>
  <si>
    <t>FixZ-10-S Windsafe upp till 2067 mm</t>
  </si>
  <si>
    <t>FixZ-10-S Windsafe do 2067 mm</t>
  </si>
  <si>
    <t>FixZ-10-S szélterelő 2067 mm-ig</t>
  </si>
  <si>
    <t>FixZ-10-S Windsafe fino a 2067 mm</t>
  </si>
  <si>
    <t>FixZ-10-S Windsafe up to 2400mm Modul</t>
  </si>
  <si>
    <t>FixZ-10-S Windsafe upp till 2400 mm</t>
  </si>
  <si>
    <t>FixZ-10-S Windsafe do 2400 mm</t>
  </si>
  <si>
    <t>FixZ-10-S szélterelő 2400 mm-ig</t>
  </si>
  <si>
    <t>FixZ-10-S Windsafe fino a 2400 mm</t>
  </si>
  <si>
    <t>FixZ-7-S Windsafe up to 1700mm Module</t>
  </si>
  <si>
    <t>FixZ-7-S Windsafe upp till 1700 mm</t>
  </si>
  <si>
    <t>FixZ-7-S Windsafe do 1700 mm</t>
  </si>
  <si>
    <t>FixZ-7-S szélterelő 1700 mm-ig</t>
  </si>
  <si>
    <t>FixZ-7-S Windsafe fino a 1700 mm</t>
  </si>
  <si>
    <t>FixZ-7-S Windsafe up to 2067mm Module</t>
  </si>
  <si>
    <t>FixZ-7-S Windsafe upp till 2067 mm</t>
  </si>
  <si>
    <t>FixZ-7-S Windsafe do 2067 mm</t>
  </si>
  <si>
    <t>FixZ-7-S szélterelő 2067 mm-ig</t>
  </si>
  <si>
    <t>FixZ-7-S Windsafe fino a 2067 mm</t>
  </si>
  <si>
    <t>FixZ-7-S Windsafe up to 2400mm Modul</t>
  </si>
  <si>
    <t>FixZ-7-S Windsafe upp till 2400 mm</t>
  </si>
  <si>
    <t>FixZ-7-S Windsafe do 2400 mm</t>
  </si>
  <si>
    <t>FixZ-7-S szélterelő 2400 mm-ig</t>
  </si>
  <si>
    <t>FixZ-7-S Windsafe fino a 2400 mm</t>
  </si>
  <si>
    <t>FixZ-15-S Windsafe up to 1700mm Module</t>
  </si>
  <si>
    <t>FixZ-15-S Windsafe upp till 1700 mm</t>
  </si>
  <si>
    <t>FixZ-15-S Windsafe do 1700 mm</t>
  </si>
  <si>
    <t>FixZ-15-S szélterelő 1700 mm-ig</t>
  </si>
  <si>
    <t>FixZ-15-S Windsafe fino a 1700 mm</t>
  </si>
  <si>
    <t>FixZ-15-S Windsafe up to 2067mm Module</t>
  </si>
  <si>
    <t>FixZ-15-S Windsafe upp till 2067 mm</t>
  </si>
  <si>
    <t>FixZ-15-S Windsafe do 2067 mm</t>
  </si>
  <si>
    <t>FixZ-15-S szélterelő 2067 mm-ig</t>
  </si>
  <si>
    <t>FixZ-15-S Windsafe fino a 2067 mm</t>
  </si>
  <si>
    <t>FixZ-15-S Windsafe up to 2400mm Modul</t>
  </si>
  <si>
    <t>FixZ-15-S Windsafe upp till 2400 mm</t>
  </si>
  <si>
    <t>FixZ-15-S Windsafe do 2400 mm</t>
  </si>
  <si>
    <t>FixZ-15-S szélterelő 2400 mm-ig</t>
  </si>
  <si>
    <t>FixZ-15-S Windsafe fino a 2400 mm</t>
  </si>
  <si>
    <t>Clamping Wedge Ballast Tray pro</t>
  </si>
  <si>
    <t>Klemmstöd Ballastwanne Pro Pro</t>
  </si>
  <si>
    <t>Kostka do wanny balastowej Pro</t>
  </si>
  <si>
    <t>Pro ballaszttálca szorítóék</t>
  </si>
  <si>
    <t>Cuneo di serraggio per vasca di zavorra Pro</t>
  </si>
  <si>
    <t>Bauteil zur Stabilisierung der Ballastwanne und zur verbesserten Lastübertragung an das Bodenprofil.</t>
  </si>
  <si>
    <t>Component for stabilizing the ballast tray and for improved load transfer to the bottom profile.</t>
  </si>
  <si>
    <t>Composant permettant de stabiliser le bac à ballast et d'améliorer le transfert de charge vers le profilé de sol.</t>
  </si>
  <si>
    <t>Component voor het stabiliseren van de ballastbak en voor een betere overdracht van de belasting op het vloerprofiel.</t>
  </si>
  <si>
    <t>Komponent för att stabilisera ballastbrickan och för att förbättra lastöverföringen till bottenprofilen.</t>
  </si>
  <si>
    <t>Element stabilizujący tacę balastową i poprawiający przenoszenie obciążenia na profil dolny.</t>
  </si>
  <si>
    <t>A ballaszttálca stabilizálására és az alsó profilra történő jobb teherátvitelre szolgáló alkatrész.</t>
  </si>
  <si>
    <t>Componente per stabilizzare il vassoio di zavorra e per migliorare il trasferimento del carico sul profilo inferiore.</t>
  </si>
  <si>
    <t>Windsafe 5 Pro up to 1350mm Module</t>
  </si>
  <si>
    <t>Windsafe 5 Pro upp till 1350 mm modul</t>
  </si>
  <si>
    <t>Moduł Windsafe 5 Pro do 1350 mm</t>
  </si>
  <si>
    <t>5 Pro szélterelő 1350 mm modulig</t>
  </si>
  <si>
    <t>Windsafe 5 Pro fino a modulo di 1350 mm</t>
  </si>
  <si>
    <t>Rückwandverkleidung für aufgeständerte PV-Anlagen zur Reduzierung der Windlasten, passend zum System FixGrid Pro.</t>
  </si>
  <si>
    <t>Rear wall cladding for elevated PV systems to reduce wind loads, suitable for the FixGrid Pro system.</t>
  </si>
  <si>
    <t>Bakre väggbeklädnad för upphöjda solcellssystem för att minska vindbelastningen, lämplig för FixGrid Pro-systemet.</t>
  </si>
  <si>
    <t>Hátsó falburkolat magasított PV-rendszerekhez a szélterhelés csökkentése érdekében, alkalmas a FixGrid Pro rendszerhez.</t>
  </si>
  <si>
    <t>Controventatura posteriore per impianti fotovoltaici sopraelevati per ridurre il carico del vento, adatto al sistema FixGrid Pro.</t>
  </si>
  <si>
    <t>Windsafe 5 Pro up to 1800mm Module</t>
  </si>
  <si>
    <t>Windsafe 5 Pro upp till 1800 mm modul</t>
  </si>
  <si>
    <t>Moduł Windsafe 5 Pro do 1800 mm</t>
  </si>
  <si>
    <t>5 Pro szélterelő 1800 mm modulig</t>
  </si>
  <si>
    <t>Windsafe 5 Pro fino a modulo di 1800 mm</t>
  </si>
  <si>
    <t>Windsafe 5 Pro up to 2150mm Module</t>
  </si>
  <si>
    <t>Windsafe 5 Pro upp till 2150 mm modul</t>
  </si>
  <si>
    <t>Moduł Windsafe 5 Pro do 2150 mm</t>
  </si>
  <si>
    <t>5 Pro szélterelő 2150 mm modulig</t>
  </si>
  <si>
    <t>Windsafe 5 Pro fino a modulo di 2150 mm</t>
  </si>
  <si>
    <t>Windsafe 5 Pro up to 2500mm Module</t>
  </si>
  <si>
    <t>Windsafe 5 Pro upp till 2500 mm modul</t>
  </si>
  <si>
    <t>Moduł Windsafe 5 Pro do 2500 mm</t>
  </si>
  <si>
    <t>5 Pro szélterelő 2500 mm modulig</t>
  </si>
  <si>
    <t>Windsafe 5 Pro fino a modulo di 2500 mm</t>
  </si>
  <si>
    <t>Windsafe 10 Pro up to 1350mm Module</t>
  </si>
  <si>
    <t>Windsafe 10 Pro upp till 1350 mm modul</t>
  </si>
  <si>
    <t>Moduł Windsafe 10 Pro do 1350 mm</t>
  </si>
  <si>
    <t>10 Pro szélterelő 1350 mm modulig</t>
  </si>
  <si>
    <t>Windsafe 10 Pro fino a modulo di 1350 mm</t>
  </si>
  <si>
    <t>Windsafe 10 Pro up to 1800mm Module</t>
  </si>
  <si>
    <t>Windsafe 10 Pro upp till 1800 mm modul</t>
  </si>
  <si>
    <t>Moduł Windsafe 10 Pro do 1800 mm</t>
  </si>
  <si>
    <t>10 Pro szélterelő 1800 mm modulig</t>
  </si>
  <si>
    <t>Windsafe 10 Pro fino a modulo di 1800 mm</t>
  </si>
  <si>
    <t>Windsafe 10 Pro up to 2150mm Module</t>
  </si>
  <si>
    <t>Windsafe 10 Pro upp till 2150 mm modul</t>
  </si>
  <si>
    <t>Moduł Windsafe 10 Pro do 2150 mm</t>
  </si>
  <si>
    <t>10 Pro szélterelő 2150 mm modulig</t>
  </si>
  <si>
    <t>Windsafe 10 Pro fino a modulo di 2150 mm</t>
  </si>
  <si>
    <t>Windsafe 10 Pro up to 2500mm Module</t>
  </si>
  <si>
    <t>Windsafe 10 Pro upp till 2500 mm modu</t>
  </si>
  <si>
    <t>Moduł Windsafe 10 Pro do 2500 mm</t>
  </si>
  <si>
    <t>10 Pro szélterelő 2500 mm modulig</t>
  </si>
  <si>
    <t>Windsafe 10 Pro fino a modulo di 2500 mm</t>
  </si>
  <si>
    <t>Windsafe 15 Pro up to 1350mm Module</t>
  </si>
  <si>
    <t>Windsafe 15 Pro upp till 1350 mm modul</t>
  </si>
  <si>
    <t>Moduł Windsafe 15 Pro do 1350 mm</t>
  </si>
  <si>
    <t>15 Pro szélterelő 1350 mm modulig</t>
  </si>
  <si>
    <t>Windsafe 15 Pro fino a modulo di 1350 mm</t>
  </si>
  <si>
    <t>Windsafe 15 Pro up to 1800mm Module</t>
  </si>
  <si>
    <t>Windsafe 15 Pro upp till 1800 mm modul</t>
  </si>
  <si>
    <t>Moduł Windsafe 15 Pro do 1800 mm</t>
  </si>
  <si>
    <t>15 Pro szélterelő 1800 mm modulig</t>
  </si>
  <si>
    <t>Windsafe 15 Pro fino a modulo di 1800 mm</t>
  </si>
  <si>
    <t>Windsafe 15 Pro up to 2150mm Module</t>
  </si>
  <si>
    <t>Windsafe 15 Pro upp till 2150 mm modul</t>
  </si>
  <si>
    <t>Moduł Windsafe 15 Pro do 2150 mm</t>
  </si>
  <si>
    <t>15 Pro szélterelő 2150 mm modulig</t>
  </si>
  <si>
    <t>Windsafe 15 Pro fino a modulo di 2150 mm</t>
  </si>
  <si>
    <t>Windsafe 15 Pro up to 2500mm Module</t>
  </si>
  <si>
    <t>Windsafe 15 Pro upp till 2500 mm modul</t>
  </si>
  <si>
    <t>Moduł Windsafe 15 Pro do 2500 mm</t>
  </si>
  <si>
    <t>15 Pro szélterelő 2500 mm modulig</t>
  </si>
  <si>
    <t>Windsafe 15 Pro fino a modulo di 2500 mm</t>
  </si>
  <si>
    <t>195000-297</t>
  </si>
  <si>
    <t>Sample case rooftop and standard systems</t>
  </si>
  <si>
    <t>Mallette démo. Syst.toiture et standards</t>
  </si>
  <si>
    <t>Monsterkoffer standaard- en daksystemen</t>
  </si>
  <si>
    <t>Varuprovväska tak- och standardsystem</t>
  </si>
  <si>
    <t>Walizka prezentacyjna dachy i systemy standardowe</t>
  </si>
  <si>
    <t>Minta bőrönd tető- és standard rendszerekhez</t>
  </si>
  <si>
    <t>Valigetta campioni sistemi per tetto standard</t>
  </si>
  <si>
    <t>Geben Sie Ihrem Kunden etwas „in die Hand“! Kompakt und übersichtlich zeigt der Musterkoffer wesentliche Muster-Bauteile des Schletter Solar Montagesystems (inkl. Dokumentationsunterlagen).</t>
  </si>
  <si>
    <t>This sample case shows compact and clear essential components of the Schletter solar mounting systems (including documentation).</t>
  </si>
  <si>
    <t>Cet exemple de cas montre les composants essentiels compacts et clairs des systèmes de montage solaire Schletter (y compris la documentation).</t>
  </si>
  <si>
    <t>Geef uw klant iets "in de hand"! De voorbeeldkoffer toont de essentiële voorbeeldcomponenten van het Schletter solar montagesysteem op een compacte en duidelijke manier (inclusief documentatie).</t>
  </si>
  <si>
    <t>Det här exemplet visar kompakta och tydliga väsentliga komponenter i Schletters solmonteringssystem (inklusive dokumentation).</t>
  </si>
  <si>
    <t>Ta przykładowa walizka przedstawia kompaktowe i przejrzyste podstawowe elementy systemów montażu solarnego Schletter (wraz z dokumentacją).</t>
  </si>
  <si>
    <t>Ez a mintakoffer a Schletter napelemes szerelőrendszerek kompakt és áttekinthető lényeges elemeit mutatja be (a dokumentációval együtt).</t>
  </si>
  <si>
    <t>Questa valigetta campione mostra in modo compatto e chiaro i componenti essenziali dei sistemi di montaggio solare Schletter (documentazione inclusa).</t>
  </si>
  <si>
    <t>Plastic spacer bushing 1 meter</t>
  </si>
  <si>
    <t>Entretoise plastique 1 mètre</t>
  </si>
  <si>
    <t>Kunststof afstandshuls 1 meter</t>
  </si>
  <si>
    <t>Distanshylsa av plast 1 m</t>
  </si>
  <si>
    <t>Tuleja dystansowa z tworzywa sztucznego 1 m</t>
  </si>
  <si>
    <t>Távtartó hüvely, műanyag, 1 m</t>
  </si>
  <si>
    <t>Tubo distanziatore in plastica 1 m</t>
  </si>
  <si>
    <t>Für Aufsparrendämmung, verwendbar als Distanzstück bei Aufsparrendämmungen in Verbindung mit extra langen Befestigungsschrauben, Ausführung in Kunststoff vermeidet Kältebrücken, Auf gewünschte Länge entsprechend zuschneiden, Schrauben gesondert bestellen, Reduzierte Belastung pro Dachhaken beachten.</t>
  </si>
  <si>
    <t>For rafter insulation, can be used as a spacer for rafter insulation in connection with extra long fastening screws, plastic design avoids cold bridges, cut to the desired length accordingly, order screws separately, note the reduced load per roof hook.</t>
  </si>
  <si>
    <t>Pour l'isolation des chevrons, peut être utilisé comme entretoise pour l'isolation des chevrons en liaison avec des vis de fixation extra longues, la conception plastique évite les ponts thermiques, couper à la longueur souhaitée en conséquence, commander les vis séparément, noter la charge réduite par crochet de toit.</t>
  </si>
  <si>
    <t>Voor isolatie boven de dakspanten, in combinatie met extra lange bevestigingsschroeven als afstandhouder voor de isolatie boven de dakspanten te gebruiken, de kunststof uitvoering vermijdt koudebruggen, op de gewenste lengte afkorten, schroeven apart bestellen, let op de verminderde belasting per dakhaak.</t>
  </si>
  <si>
    <t>För sparrisisolering, kan användas som distans för sparrisisolering i samband med extra långa fästskruvar, plastkonstruktion undviker köldbryggor, klipp till önskad längd i enlighet med detta, beställ skruvar separat, observera den minskade belastningen per takhake.</t>
  </si>
  <si>
    <t>Do izolacji nakrokwiowej, może być stosowany jako element dystansowy do izolacji nakrokwiowej w połączeniu z bardzo długimi wkrętami mocującymi, wykonanie z tworzywa sztucznego zapobiega powstawaniu mostków termicznych, należy odpowiednio przyciąć na żądaną długość, wkręty należy zamawiać oddzielnie, należy zwrócić uwagę na zmniejszone obciążenie na hak dachowy.</t>
  </si>
  <si>
    <t>Szarufaszigeteléshez, extra hosszú rögzítőcsavarokkal összekötve szarufaszigeteléshez távtartóként használható, műanyag kivitel elkerüli a hideghidakat, ennek megfelelően vágja a kívánt hosszúságra, a csavarokat külön rendelje meg, vegye figyelembe a csökkentett terhelést tetőhorgonként.</t>
  </si>
  <si>
    <t>Per l'isolamento sopra ai travetti, può essere utilizzato come distanziatore per l'isolamento sopra ai travetti in combinazione con viti di fissaggio extra lunghe, la struttura in plastica impedisce i ponti termici, tagliare alla lunghezza desiderata, ordinare le viti separatamente, tenere presente il carico ridotto per ogni gancio per tetto.</t>
  </si>
  <si>
    <t>ProLine hammerhead nut</t>
  </si>
  <si>
    <t>Ecrou à tête marteau ProLine</t>
  </si>
  <si>
    <t>Hamerkopmoer ProLine</t>
  </si>
  <si>
    <t>Hammarhuvudmutter Pro</t>
  </si>
  <si>
    <t>Nakrętka z łbem młotkowym Pro</t>
  </si>
  <si>
    <t>Kalapácsfejű anya Pro</t>
  </si>
  <si>
    <t>Dado con testa a martello Pro</t>
  </si>
  <si>
    <t>Selbstsichernde Mutter mit metrischen Gewinde M8 passend zu allen Schletter ProLine Profilen für die obere Nut, kombinierbar mit Schrauben mit metrischem Gewinde M8.</t>
  </si>
  <si>
    <t>Self-locking nut with metric thread M8 suitable for all Schletter ProLine profiles for the upper groove, can be combined with screws with metric thread M8.</t>
  </si>
  <si>
    <t>Ecrou autobloquant avec filetage métrique M8 adapté à tous les profilés ProLine de Schletter pour la rainure supérieure, combinable avec des vis avec filetage métrique M8.</t>
  </si>
  <si>
    <t>Zelfborgende moer met metrische draad M8 geschikt voor alle Schletter ProLine profielen voor de bovenste groef, kan gecombineerd worden met schroeven met metrische draad M8.</t>
  </si>
  <si>
    <t>Självlåsande mutter med metrisk gänga M8 lämplig för alla Schletter ProLine-profiler för det övre spåret, kan kombineras med skruvar med metrisk gänga M8.</t>
  </si>
  <si>
    <t>Nakrętka samozabezpieczająca z gwintem metrycznym M8 pasuje do wszystkich profili Schletter ProLine do górnego rowka, można ją łączyć ze śrubami z gwintem metrycznym M8.</t>
  </si>
  <si>
    <t>Önbiztosító anya M8-as metrikus menettel, alkalmas minden Schletter ProLine profilhoz a felső horonyhoz, M8-as metrikus menettel rendelkező csavarokkal kombinálható.</t>
  </si>
  <si>
    <t>Dado autobloccante con filettatura metrica M8 adatto a tutti i profili Schletter ProLine per la scanalatura superiore, combinabile con viti con filettatura metrica M8.</t>
  </si>
  <si>
    <t>Screw 8x80 galv. wafer-head TX wood</t>
  </si>
  <si>
    <t>Vis 8x80 galv. à tête plate TX bois</t>
  </si>
  <si>
    <t>Schroef 8x80 verzinkt, Tellerkopf TX hout</t>
  </si>
  <si>
    <t>Träskruv med tallrikshuvud galvaniserad 80x80</t>
  </si>
  <si>
    <t>Wkręt do drewna z łbem talerzowym ocynkowany 80x80</t>
  </si>
  <si>
    <t>Horganyzott tányérfejes facsavar 80x80</t>
  </si>
  <si>
    <t>Vita da legno a testa piatta zincata 8x80</t>
  </si>
  <si>
    <t>Empfehlung: Bei nicht verschalten Dächern mindestens 80 mm, bei Dächern mit Schalung und Konterlattung mindestens 120 mm!</t>
  </si>
  <si>
    <t>Recommendation: At least 80 mm for non-interconnected roofs, at least 120 mm for roofs with formwork and counter battens!</t>
  </si>
  <si>
    <t>Recommandation : Au moins 80 mm pour les toits non reliés entre eux, au moins 120 mm pour les toits avec coffrage et contre-lattage!</t>
  </si>
  <si>
    <t>Advies: minimaal 80 mm voor daken zonder dakbeschot en minimaal 120 mm voor daken met dakbeschot en tengellatten!</t>
  </si>
  <si>
    <t>Rekommendation: Minst 80 mm för icke sammankopplade tak, minst 120 mm för tak med formsättning och motlister!</t>
  </si>
  <si>
    <t>Zalecenie: Co najmniej 80 mm dla dachów niepołączonych, co najmniej 120 mm dla dachów z deskowaniem i kontrłatami!</t>
  </si>
  <si>
    <t>Ajánlás: Legalább 80 mm a nem összekötött tetőknél, legalább 120 mm a zsaluzattal és ellenléccel ellátott tetőknél!</t>
  </si>
  <si>
    <t>Raccomandazione: Almeno 80 mm per i tetti senza tavolato, almeno 120 mm per i tetti con tavolato e controlistelli!</t>
  </si>
  <si>
    <t>Screw 8x100 galv. wafer-head TX wood</t>
  </si>
  <si>
    <t>Vis 8x100 galv. à tête plate TX bois</t>
  </si>
  <si>
    <t>Schroef 8x100 verzinkte Tellerkopf TX hout</t>
  </si>
  <si>
    <t>Träskruv med tallrikshuvud galvaniserad 80x100</t>
  </si>
  <si>
    <t>Wkręt do drewna z łbem talerzowym ocynkowany 80x100</t>
  </si>
  <si>
    <t>Horganyzott tányérfejes facsavar 80x100</t>
  </si>
  <si>
    <t>Vita da legno a testa piatta zincata 8x100</t>
  </si>
  <si>
    <t>Screw 8x120 galv. wafer-head TX wood</t>
  </si>
  <si>
    <t>Vis 8x120 galv. à tête plate TX bois</t>
  </si>
  <si>
    <t>Schroef 8x120 verzinkt, Tellerkopf TX hout</t>
  </si>
  <si>
    <t>Träskruv med tallrikshuvud galvaniserad 80x120</t>
  </si>
  <si>
    <t>Wkręt do drewna z łbem talerzowym ocynkowany 80x120</t>
  </si>
  <si>
    <t>Horganyzott tányérfejes facsavar 80x120</t>
  </si>
  <si>
    <t>Vita da legno a testa piatta zincata 8x120</t>
  </si>
  <si>
    <t>Vite testa cilindrica esagono incassato M8x55</t>
  </si>
  <si>
    <t>Innensechskantschraube M8x55 mit Gleitmobeschichtung</t>
  </si>
  <si>
    <t>Hexagon socket screw M8x55 with anti-friction coating</t>
  </si>
  <si>
    <t>Vite ad esagono incassato M8x55 con rivestimento antifrizione</t>
  </si>
  <si>
    <t>Vite a esagono incassato M8 x 20</t>
  </si>
  <si>
    <t>Innensechskantschraube mit Unterkopfverzahnung.</t>
  </si>
  <si>
    <t>Hexagon socket screw with locking teeth.</t>
  </si>
  <si>
    <t>Vis à six pans creux avec dents de blocage.</t>
  </si>
  <si>
    <t>Inbusbout met borgtanden onder de kop.</t>
  </si>
  <si>
    <t>Insexskruv med låständer.</t>
  </si>
  <si>
    <t>Śruba z gniazdem sześciokątnym z ząbkami blokującymi.</t>
  </si>
  <si>
    <t>Hatszögletű csavar reteszelő fogakkal.</t>
  </si>
  <si>
    <t>Vite ad esagono incassato con dentatura di bloccaggio.</t>
  </si>
  <si>
    <t>Vite a testa esagonale M10x35</t>
  </si>
  <si>
    <t>Sechskantschraube, VA.</t>
  </si>
  <si>
    <t>Hexagon screw, VA.</t>
  </si>
  <si>
    <t>Vis à tête hexagonale, VA.</t>
  </si>
  <si>
    <t>Zeskantschroef, RVS.</t>
  </si>
  <si>
    <t>Sexkantsskruv, VA.</t>
  </si>
  <si>
    <t>Śruba sześciokątna, VA.</t>
  </si>
  <si>
    <t>Hatszögletű csavar, VA.</t>
  </si>
  <si>
    <t>Vite esagonale, VA.</t>
  </si>
  <si>
    <t>Vite a testa esagonale M10x45</t>
  </si>
  <si>
    <t>943000-039</t>
  </si>
  <si>
    <t>NUT HX LS ISO10511 M8 A4-70</t>
  </si>
  <si>
    <t>Mutter selbstsichernd, V4A.</t>
  </si>
  <si>
    <t>Self-locking nut, V4A.</t>
  </si>
  <si>
    <t>Écrou autobloquant, V4A.</t>
  </si>
  <si>
    <t>Zelfborgende moer, RVS 4A.</t>
  </si>
  <si>
    <t>Självlåsande mutter, V4A.</t>
  </si>
  <si>
    <t>Nakrętka samozabezpieczająca, V4A.</t>
  </si>
  <si>
    <t>Önzáró anya, V4A.</t>
  </si>
  <si>
    <t>Dado autobloccante, V4A.</t>
  </si>
  <si>
    <t>Rondella grande M8</t>
  </si>
  <si>
    <t>Unterlegscheibe groß, VA.</t>
  </si>
  <si>
    <t>Large washer, VA.</t>
  </si>
  <si>
    <t>Grande laveuse, VA.</t>
  </si>
  <si>
    <t>Sluitring groot, RVS.</t>
  </si>
  <si>
    <t>Stor tvättmaskin, VA.</t>
  </si>
  <si>
    <t>Duża pralka, VA.</t>
  </si>
  <si>
    <t>Nagy mosógép, VA.</t>
  </si>
  <si>
    <t>Rondella grande, VA.</t>
  </si>
  <si>
    <t>Rondella grande M10</t>
  </si>
  <si>
    <t>Befestigungsschrauben für Bauteile und Bleche aus Metall.</t>
  </si>
  <si>
    <t>Fastening screws for components and metal sheets.</t>
  </si>
  <si>
    <t>Vis de fixation pour les composants et tôles en métal.</t>
  </si>
  <si>
    <t>Bevestigingsschroeven voor componenten en metaalplaten.</t>
  </si>
  <si>
    <t>Skruvar för montering av komponenter och metallplåtar.</t>
  </si>
  <si>
    <t>Wkręty mocujące do elementów i blach.</t>
  </si>
  <si>
    <t>Rögzítőcsavarok alkatrészekhez és fémlemezekhez.</t>
  </si>
  <si>
    <t>Viti di fissaggio per componenti metallici e lamiere.</t>
  </si>
  <si>
    <t>EJOT fastener JF3-2-5.5x25 E16 A2 galv.</t>
  </si>
  <si>
    <t>Vis EJOT JF3-2-5,5x25 E16 A2 galvanisée</t>
  </si>
  <si>
    <t>Dunplaatschroef 5,5x25 A2 met afdichtring</t>
  </si>
  <si>
    <t>EJOT fästelement JF3-2-5.5x25 E16 A2 galv.</t>
  </si>
  <si>
    <t>EJOT łącznik JF3-2-5,5x25 E16 A2 galv.</t>
  </si>
  <si>
    <t>EJOT kötőelem JF3-2-5,5x25 E16 A2 galv.</t>
  </si>
  <si>
    <t>Vite autoforante per lamiera sottile 5,5 x 25 A2 con guarnizione</t>
  </si>
  <si>
    <t>Drill screw 6.0x22 self-tap. seal A2 woA</t>
  </si>
  <si>
    <t>Vis de perçage 6.0x22 auto-taraudeuse. joint A2 woA</t>
  </si>
  <si>
    <t>Boorschroef 6.0x22 zelftappend. afdichting A2 woA</t>
  </si>
  <si>
    <t>Borrskruv 6.0x22 självgängande. tätning A2 woA</t>
  </si>
  <si>
    <t>Wiertło 6,0x22 samogwintujące. uszczelnienie A2 woA</t>
  </si>
  <si>
    <t>Fúrócsavar 6,0x22 önmetsző csavar. tömítés A2 woA</t>
  </si>
  <si>
    <t>Vite autoforante per lamiera sottile 6,0 x 22 A2 con guarnizione</t>
  </si>
  <si>
    <t>Befestigungsschrauben für Bauteile und Bleche aus Metall. Geeignet für den Einsatz mit den Systemen SingleFix und ClampFit, sowie für alle Profilverbinder, Zusatzverbinder und Windsafe-Bleche. Achtung: Keine Zulassung für den Einsatz in Kombination mit SingleFix und ClampFit in Deutschland, Frankreich und Großbritannien (Hierfür bitte die Artikelnummern 943000-700 und 943000-360 wählen!).</t>
  </si>
  <si>
    <t>Fastening screws for metal components and sheets. Suitable for use with the SingleFix and ClampFit systems, as well as for all profile connectors, additional connectors and Windsafe. Attention: No approval for use in combination with SingleFix and ClampFit in Germany, France and Great Britain (Please select article numbers 943000-700 and 943000-360!).</t>
  </si>
  <si>
    <t>Vis de fixation pour les composants métalliques et les tôles. Convient aux systèmes SingleFix et ClampFit, ainsi qu'à tous les connecteurs de profilés, connecteurs supplémentaires et Windsafe. Attention : Pas d'autorisation pour l'utilisation en combinaison avec SingleFix et ClampFit en Allemagne, en France et en Grande-Bretagne (Veuillez choisir les numéros d'article 943000-700 et 943000-360 !)</t>
  </si>
  <si>
    <t>Bevestigingsschroeven voor metalen onderdelen en platen. Geschikt voor gebruik met de SingleFix en ClampFit systemen en voor alle profielverbinders, aanvullende verbinders en Windsafe. Let op: Geen goedkeuring voor gebruik in combinatie met SingleFix en ClampFit in Duitsland, Frankrijk en Groot-Brittannië (kies artikelnummers 943000-700 en 943000-360!).</t>
  </si>
  <si>
    <t>Skruvar för fästning av metallkomponenter och plåtar. Lämplig för användning med SingleFix- och ClampFit-systemen, samt för alla profilkopplingar, tilläggskopplingar och Windsafe. Uppmärksamhet: Inget godkännande för användning i kombination med SingleFix och ClampFit i Tyskland, Frankrike och Storbritannien (välj artikelnummer 943000-700 och 943000-360!).</t>
  </si>
  <si>
    <t>Wkręty mocujące do elementów metalowych i blach. Odpowiednie do stosowania w systemach SingleFix i ClampFit, a także do wszystkich łączników profilowych, łączników dodatkowych i Windsafe. Uwaga: Brak dopuszczenia do stosowania w połączeniu z SingleFix i ClampFit w Niemczech, Francji i Wielkiej Brytanii (proszę wybrać numery artykułów 943000-700 i 943000-360!).</t>
  </si>
  <si>
    <t>Fém alkatrészek és lemezek rögzítőcsavarjai. Alkalmas a SingleFix és ClampFit rendszerekhez, valamint minden profilcsatlakozóhoz, kiegészítő csatlakozóhoz és Windsafe rendszerhez. Figyelem! Németországban, Franciaországban és Nagy-Britanniában nincs engedélyezve a SingleFix és ClampFit rendszerekkel való együttes használatra (Kérjük, válassza a 943000-700 és 943000-360 cikkszámot!).</t>
  </si>
  <si>
    <t>Viti di fissaggio per componenti metallici e lamiere. Adatte all'uso con i sistemi SingleFix e ClampFit, nonché per tutti i connettori di profili, connettori aggiuntivi e Windsafe. Attenzione: Nessuna approvazione per l'uso in combinazione con SingleFix e ClampFit in Germania, Francia e Gran Bretagna (selezionare i numeri di articolo 943000-700 e 943000-360!).</t>
  </si>
  <si>
    <t>Screw 8x80 TX VA wafer-head wood</t>
  </si>
  <si>
    <t>Vis 8x80 TXVA à tête plate bois</t>
  </si>
  <si>
    <t>Schroef 8x80 TX RVS Tellerkopf hout</t>
  </si>
  <si>
    <t>Träskruv med tallrikshuvud VA 80x80</t>
  </si>
  <si>
    <t>Wkręt do drewna z łbem talerzowym VA 80x80</t>
  </si>
  <si>
    <t>Tányérfejes facsavar, rozsdamentes acél 80x80</t>
  </si>
  <si>
    <t>Vita da legno a testa piatta Va 8x80</t>
  </si>
  <si>
    <t>Screw 8x100 TX VA wafer-head wood</t>
  </si>
  <si>
    <t>Vis 8x100 TX VA à tête plate bois</t>
  </si>
  <si>
    <t>Schroef 8x100 TX RVS Tellerkopf hout</t>
  </si>
  <si>
    <t>Träskruv med tallrikshuvud VA 80x100</t>
  </si>
  <si>
    <t>Wkręt do drewna z łbem talerzowym VA 80x100</t>
  </si>
  <si>
    <t>Tányérfejes facsavar, rozsdamentes acél 80x100</t>
  </si>
  <si>
    <t>Vita da legno a testa piatta Va 8x100</t>
  </si>
  <si>
    <t>Screw 8x120 TX VA wafer-head wood</t>
  </si>
  <si>
    <t>Vis 8x120 TX VA à tête plate bois</t>
  </si>
  <si>
    <t>Schroef 8x120 TX RVS Tellerkopf hout</t>
  </si>
  <si>
    <t>Träskruv med tallrikshuvud VA 80x120</t>
  </si>
  <si>
    <t>Wkręt do drewna z łbem talerzowym VA 80x120</t>
  </si>
  <si>
    <t>Tányérfejes facsavar, rozsdamentes acél 80x120</t>
  </si>
  <si>
    <t>Vita da legno a testa piatta Va 8x120</t>
  </si>
  <si>
    <t>Schraube Tellerkopf Holz TX CG 8 x 80 AC</t>
  </si>
  <si>
    <t>Screw Wafer-Head Wood TX CG 8 x 80 AC</t>
  </si>
  <si>
    <t>Vis TX CG 8 x 80 AC à tête plate bois</t>
  </si>
  <si>
    <t>Schroef TX CG 8 x 80 AC Tellerkopf hout</t>
  </si>
  <si>
    <t>Träskruv med tallrikshuvud TX CG 8 x 80 AC</t>
  </si>
  <si>
    <t>Wkręt do drewna z łbem talerzowym TX CG 8 x 80 AC</t>
  </si>
  <si>
    <t>Tányérfejes facsavar, rozsdamentes acél TX CG 8 x 80 AC</t>
  </si>
  <si>
    <t>Vita da legno a testa piatta TX CG 8 x 80 AC</t>
  </si>
  <si>
    <t>Schraube Tellerkopf Holz TX CG 8 x 100 AC</t>
  </si>
  <si>
    <t>Screw Wafer-Head Wood TX CG 8 x 100 AC</t>
  </si>
  <si>
    <t>Vis TX CG 8 x 100 AC à tête plate bois</t>
  </si>
  <si>
    <t>Schroef TX CG 8 x 100 AC Tellerkopf hout</t>
  </si>
  <si>
    <t>Träskruv med tallrikshuvud TX CG 8 x 100 AC</t>
  </si>
  <si>
    <t>Wkręt do drewna z łbem talerzowym TX CG 8 x 100 AC</t>
  </si>
  <si>
    <t>Tányérfejes facsavar, rozsdamentes acél TX CG 8 x 100 AC</t>
  </si>
  <si>
    <t>Vita da legno a testa piatta TX CG 8 x 100 AC</t>
  </si>
  <si>
    <t>Schraube Tellerkopf Holz TX CG 8 x 120 AC</t>
  </si>
  <si>
    <t>Screw Wafer-Head Wood TX CG 8 x 120 AC</t>
  </si>
  <si>
    <t>Vis TX CG 8 x 120 AC à tête plate bois</t>
  </si>
  <si>
    <t>Schroef TX CG 8 x 120 AC Tellerkopf hout</t>
  </si>
  <si>
    <t>Träskruv med tallrikshuvud TX CG 8 x 120 AC</t>
  </si>
  <si>
    <t>Wkręt do drewna z łbem talerzowym TX CG 8 x 120 AC</t>
  </si>
  <si>
    <t>Tányérfejes facsavar, rozsdamentes acél TX CG 8 x 120 AC</t>
  </si>
  <si>
    <t>Vita da legno a testa piatta TX CG 8 x 120 AC</t>
  </si>
  <si>
    <t>943308-055</t>
  </si>
  <si>
    <t>Schraube M8x55 I6kant DIN912 GMB</t>
  </si>
  <si>
    <t>Screw M8x55 hex socket DIN912 GMB</t>
  </si>
  <si>
    <t>Vis M8x55 six pans creux DIN912 GMB</t>
  </si>
  <si>
    <t>Schroef M8x55 zeskant DIN912 GMB</t>
  </si>
  <si>
    <t>Skruv M8 x 55 med insext DIN 912 A2 Gleitmo-beläggning</t>
  </si>
  <si>
    <t>Śruba M8 x 55 imbusowa DIN 912 A2 z powłoką Gleitmo</t>
  </si>
  <si>
    <t>M8 x 55 belső hatszögletű DIN 912 A2 GMB csavar</t>
  </si>
  <si>
    <t>Vite M8 x 55 esagono incassato</t>
  </si>
  <si>
    <t>Vite ad esagono icassato M8x55 con rivestimento antifrizione</t>
  </si>
  <si>
    <t>943308-120</t>
  </si>
  <si>
    <t>Schraube M8x20 I6Kant UKVZ DIN912 A2 GMB</t>
  </si>
  <si>
    <t>BoltM8x20 hex.sock.serrat.DIN912 A2 GMB</t>
  </si>
  <si>
    <t>VisM8x20 six p.creux ss.têteDIN912 A2GMB</t>
  </si>
  <si>
    <t>Schroef M8x20 zeskant UKVZ DIN912 A2 GMB</t>
  </si>
  <si>
    <t>Insexskruv M8 x 20</t>
  </si>
  <si>
    <t>Śruba imbusowa M8 x 20</t>
  </si>
  <si>
    <t>Belső kulcsnyílású hatszögletű imbuszcsavar M8 x 20</t>
  </si>
  <si>
    <t>Vite a testa esagonale M8x20 I6Kant UKVZ DIN912 A2 GMB</t>
  </si>
  <si>
    <t>Vite ad esagono incassato con denti di bloccaggio.</t>
  </si>
  <si>
    <t>Screw M10x25 square A2 GMB</t>
  </si>
  <si>
    <t>Vis M10x25 tête carrée A2 GMB</t>
  </si>
  <si>
    <t>Schroef M10x25 vierkant A2 GMB</t>
  </si>
  <si>
    <t>Fyrkantskruv, VA M10x25</t>
  </si>
  <si>
    <t>Śruba z łbem czworokątnym, VA M10x25</t>
  </si>
  <si>
    <t>Négyszögletű csavar, rozsdamentes acél M10x25</t>
  </si>
  <si>
    <t>Vita a testa quadra A2 M10x25</t>
  </si>
  <si>
    <t>Vierkantschraube, VA.</t>
  </si>
  <si>
    <t>Square screw, VA.</t>
  </si>
  <si>
    <t>Vis carrée, VA.</t>
  </si>
  <si>
    <t>Vierkante schroef, RVS.</t>
  </si>
  <si>
    <t>Fyrkantig skruv, VA.</t>
  </si>
  <si>
    <t>Śruba kwadratowa, VA.</t>
  </si>
  <si>
    <t>Négyszögletes csavar, VA.</t>
  </si>
  <si>
    <t>Vite quadrata, VA.</t>
  </si>
  <si>
    <t>Screw/bolt M10x25 hexagon DIN933 A2 GMC</t>
  </si>
  <si>
    <t>Vis M10x25 hexagonale DIN933 A2 GMB</t>
  </si>
  <si>
    <t>Schroef M10x25 zeskant DIN933 A2 GMB</t>
  </si>
  <si>
    <t>Sexkantsskruv, VA M10x25</t>
  </si>
  <si>
    <t>Śruba z łbem sześciokątnym, VA M10x25</t>
  </si>
  <si>
    <t>Hatszögletű fejescsavar, rozsdamentes acél M10x25</t>
  </si>
  <si>
    <t>Vita a testa esagonale A2 M10x25</t>
  </si>
  <si>
    <t>943610-035</t>
  </si>
  <si>
    <t>Schraube M10x35 6-kant DIN933 A2 GMB</t>
  </si>
  <si>
    <t>Screw M10x35 hexagonal DIN933 A2 GMB</t>
  </si>
  <si>
    <t>Vis M10x35 hexagonale DIN933 A2 GMB</t>
  </si>
  <si>
    <t>Schroef M10x35 zeskant DIN933 A2 GMB</t>
  </si>
  <si>
    <t>Sexkantsskruv, VA M10x35</t>
  </si>
  <si>
    <t>Śruba z łbem sześciokątnym, VA M10x35</t>
  </si>
  <si>
    <t>Hatszögletű fejescsavar, rozsdamentes acél M10x35</t>
  </si>
  <si>
    <t>Vite a testa esagonale M10x35 DIN933 A2 GMB</t>
  </si>
  <si>
    <t>943610-045</t>
  </si>
  <si>
    <t>Schraube M10x45 6kant DIN933 A2 GMB</t>
  </si>
  <si>
    <t>Screw M10x45 hexagon DIN933 A2 GMB</t>
  </si>
  <si>
    <t>Vis M10x45 six pans DIN933 A2 GMB</t>
  </si>
  <si>
    <t>Schroef M10x45 zeskant DIN933 A2 GMB</t>
  </si>
  <si>
    <t>Sexkantsskruv, VA M10x45</t>
  </si>
  <si>
    <t>Śruba z łbem sześciokątnym, VA M10x45</t>
  </si>
  <si>
    <t>Hatszögletű fejescsavar, rozsdamentes acél M10x45</t>
  </si>
  <si>
    <t>Vite a testa esagonale M10x45 DIN933 A2 GMB</t>
  </si>
  <si>
    <t>JT3-6 5.5x25 Self-Tapping Screw A2</t>
  </si>
  <si>
    <t>Vis 5,5x25 autoforeuse JT3-6 A2</t>
  </si>
  <si>
    <t>Zelftappende schroef 5.5x25 JT3-6 A2</t>
  </si>
  <si>
    <t>Borrskruv 5.5 x 25 med tätningsbricka</t>
  </si>
  <si>
    <t>Blachowkręt 5.5 x 25 z podkładką uszczelniającą</t>
  </si>
  <si>
    <t>Fúrócsavar tömítő alátéttel 5.5 x 25</t>
  </si>
  <si>
    <t>Vite autoforante 5,5 x 25 con guarnizione</t>
  </si>
  <si>
    <t>Skruvar för montering av komponenter och plåtar.</t>
  </si>
  <si>
    <t>Screw 6,3x64 min.1.5mm self-tapping A2</t>
  </si>
  <si>
    <t>Schroef 6,3x64 vanaf 1,5 mm zelftappend A2</t>
  </si>
  <si>
    <t>Självgängande gängskruv, VA 6,3x64</t>
  </si>
  <si>
    <t>Śruba gwintowana samogwintująca, VA 6,3x64</t>
  </si>
  <si>
    <t>Önmetsző menetes csavar, rozsdamentes acél 6,3x64</t>
  </si>
  <si>
    <t>Vite autofilettante A2 6,3x64</t>
  </si>
  <si>
    <t>Gewindeschraube, selbstfurchend, VA</t>
  </si>
  <si>
    <t>Threaded screw, self-tapping, VA</t>
  </si>
  <si>
    <t>Vis filetée, autotaraudante, VA</t>
  </si>
  <si>
    <t>Draadschroef, zelftappend, RVS</t>
  </si>
  <si>
    <t>Gängad skruv, självgängande, VA</t>
  </si>
  <si>
    <t>Śruba gwintowana, samogwintująca, VA</t>
  </si>
  <si>
    <t>Menetes csavar, önmetsző, VA</t>
  </si>
  <si>
    <t>Vite filettata, autofilettante, VA</t>
  </si>
  <si>
    <t>Screw 6,3x115 min.1.5mm self-tapping A2</t>
  </si>
  <si>
    <t>Schroef 6,3x115 vanaf 1,5 mm zelftappend A2</t>
  </si>
  <si>
    <t>Självgängande gängskruv, VA 6,3x115</t>
  </si>
  <si>
    <t>Śruba gwintowana samogwintująca, VA 6,3x115</t>
  </si>
  <si>
    <t>Önmetsző menetes csavar, rozsdamentes acél 6,3x115</t>
  </si>
  <si>
    <t>Vite autofilettante A2 6,3x115</t>
  </si>
  <si>
    <t>Screw 6,3x150 min.1.5mm self-tapping A2</t>
  </si>
  <si>
    <t>Schroef 6,3x150 vanaf 1,5 mm zelftappend A2</t>
  </si>
  <si>
    <t>Självgängande gängskruv, VA 6,3x150</t>
  </si>
  <si>
    <t>Śruba gwintowana samogwintująca, VA 6,3x150</t>
  </si>
  <si>
    <t>Önmetsző menetes csavar, rozsdamentes acél 6,3x150</t>
  </si>
  <si>
    <t>Vite autofilettante A2 6,3x150</t>
  </si>
  <si>
    <t>Screw 6,3x200 min.1.5mm self-tapping A2</t>
  </si>
  <si>
    <t>Schroef 6,3x200 vanaf 1,5 mm zelftappend A2</t>
  </si>
  <si>
    <t>Självgängande gängskruv, VA 6,3x200</t>
  </si>
  <si>
    <t>Śruba gwintowana samogwintująca, VA 6,3x200</t>
  </si>
  <si>
    <t>Önmetsző menetes csavar, rozsdamentes acél 6,3x200</t>
  </si>
  <si>
    <t>Vite autofilettante A2 6,3x200</t>
  </si>
  <si>
    <t>Rep.screw 7.2x19 self-tapping FABA-A A2</t>
  </si>
  <si>
    <t>Vis rep. 7,2x19 autoforeuse FABA-A A2</t>
  </si>
  <si>
    <t>Reparatieschroef 7.2x19 zelftappend A2</t>
  </si>
  <si>
    <t>Reparationsskruv 7.2 x 19 själgängande FABA-A A2</t>
  </si>
  <si>
    <t>Śruba naprawcza 7.2 x 19 samogwintująca FABA-A A2</t>
  </si>
  <si>
    <t>Önmetsző javítócsavar 7.2 x 19 FABA-A A2</t>
  </si>
  <si>
    <t>Vite per riparazioni 7,2 x 19 autofilettante FABA-A A2</t>
  </si>
  <si>
    <t>943911-008</t>
  </si>
  <si>
    <t>Mutter M8 6kant selbstsichernd DIN985 A4</t>
  </si>
  <si>
    <t>Nut M8 hexagon self-locking DIN985 A4</t>
  </si>
  <si>
    <t>Ecrou M8 hexag. auto-bloquant DIN985 A4</t>
  </si>
  <si>
    <t>Moer M8 zeskant zelfborgend DIN985 A4</t>
  </si>
  <si>
    <t>Mutter M8 sexkant självlåsande DIN985 A4</t>
  </si>
  <si>
    <t>Nakrętka M8 sześciokątna samozabezpieczająca DIN985 A4</t>
  </si>
  <si>
    <t>M8 hatszögletű DIN985 A4 önzáródó csavaranya</t>
  </si>
  <si>
    <t>Dado M8 esagono autobloccante</t>
  </si>
  <si>
    <t>Flange nut M8 serrated DIN6923 A4</t>
  </si>
  <si>
    <t>Ecrou bride M8 embase crantée DIN6923 A4</t>
  </si>
  <si>
    <t>Flensmoer M8 borgtanden DIN6923 A4</t>
  </si>
  <si>
    <t>Flänsmutter med låständer M8</t>
  </si>
  <si>
    <t>Nakrętka kołnierzowa samohamowna M8</t>
  </si>
  <si>
    <t>Önzáró csavaranya zárfogazattal integrálva M8</t>
  </si>
  <si>
    <t>Dado flangiato con dentatura di bloccaggio M8</t>
  </si>
  <si>
    <t>Flanschmutter mit Sperrverzahnung.</t>
  </si>
  <si>
    <t>Serrated flange nut.</t>
  </si>
  <si>
    <t>Écrou à bride dentelée.</t>
  </si>
  <si>
    <t>Flensmoer met borgtanden.</t>
  </si>
  <si>
    <t>Flänsmutter med tandning.</t>
  </si>
  <si>
    <t>Ząbkowana nakrętka kołnierzowa.</t>
  </si>
  <si>
    <t>Fogazott karimájú anya.</t>
  </si>
  <si>
    <t>Dado flangiato con dentatura di bloccaggio.</t>
  </si>
  <si>
    <t>NUT FL LS EN1661 M10 A4-70</t>
  </si>
  <si>
    <t>Flanschmutter M10 Sperrverzahnung DIN EN 1661</t>
  </si>
  <si>
    <t>M10 Flange nut serrated DIN EN 1661</t>
  </si>
  <si>
    <t>Ecrou brideM10 embase crantée DIN EN 1661</t>
  </si>
  <si>
    <t>Flensmoer M10 borgtanden DIN EN 1661</t>
  </si>
  <si>
    <t>Flänsmutter med låständer M10</t>
  </si>
  <si>
    <t>Nakrętka kołnierzowa samohamowna M10</t>
  </si>
  <si>
    <t>Önzáró csavaranya zárfogazattal integrálva M10</t>
  </si>
  <si>
    <t>Dado flangiato con dentatura di bloccaggio M10</t>
  </si>
  <si>
    <t>943912-010</t>
  </si>
  <si>
    <t>Flanschmutter M10 Sperrverzahnung DIN6923 A4</t>
  </si>
  <si>
    <t>M10 Flange nut serrated DIN6923 A4</t>
  </si>
  <si>
    <t>Ecrou brideM10 embase crantée DIN6923 A4</t>
  </si>
  <si>
    <t>Flensmoer M10 borgtanden DIN6923 A4</t>
  </si>
  <si>
    <t>Nut M8 square DIN557 A4</t>
  </si>
  <si>
    <t>Ecrou à tête carrée M8 DIN557 A4</t>
  </si>
  <si>
    <t>Moer M8 vierkant DIN557 A4</t>
  </si>
  <si>
    <t>Fyrkantmutter M8, V4A</t>
  </si>
  <si>
    <t>Nakrętka czworokątna M8, V4A</t>
  </si>
  <si>
    <t>M8 négyszögletű csavaranya, V4A</t>
  </si>
  <si>
    <t>Dado quadrato M8, A4</t>
  </si>
  <si>
    <t>Passend zu allen Schletter-Systemprofilen, kombinierbar mit Klicknut M8 und Einklickbaustein.</t>
  </si>
  <si>
    <t>Suitable for all Schletter system profiles, can be combined with click groove M8 and click-in module.</t>
  </si>
  <si>
    <t>Convient à tous les profils du système Schletter, peut être combiné avec la rainure de clic M8 et le module de clic.</t>
  </si>
  <si>
    <t>Geschikt voor alle Schletter systeemprofielen, te combineren met een M8 klikgroef en klikblok.</t>
  </si>
  <si>
    <t>Lämplig för alla Schletter-systemprofiler, kan kombineras med klickspår M8 och klickmodul.</t>
  </si>
  <si>
    <t>Nadaje się do wszystkich profili systemowych Schletter, może być łączony z rowkiem zatrzaskowym M8 i modułem zatrzaskowym.</t>
  </si>
  <si>
    <t>Alkalmas az összes Schletter rendszerprofilhoz, kombinálható az M8-as kattanó hornyokkal és a kattanó modulokkal.</t>
  </si>
  <si>
    <t>Adatto a tutti i profili di sistema Schletter, combinabile con scanalatura a incastro M8 e modulo a incastro.</t>
  </si>
  <si>
    <t>Nut M10 square DIN557 A4</t>
  </si>
  <si>
    <t>Ecrou à tête carrée M10 DIN557 A4</t>
  </si>
  <si>
    <t>Moer M10 vierkant DIN557 A4</t>
  </si>
  <si>
    <t>Fyrkantmutter M10, V4A</t>
  </si>
  <si>
    <t>Nakrętka czworokątna M10, V4A</t>
  </si>
  <si>
    <t>M10 négyszögletű csavaranya, V4A</t>
  </si>
  <si>
    <t>Dado quadrato M10, A4</t>
  </si>
  <si>
    <t>Passend zu allen Schletter-Systemprofilen, kombinierbar mit Klicknut M10 und Einklickbaustein.</t>
  </si>
  <si>
    <t>Suitable for all Schletter system profiles, can be combined with click groove M10 and click-in module.</t>
  </si>
  <si>
    <t>Convient à tous les profils du système Schletter, peut être combiné avec la rainure de clic M10 et le module de clic.</t>
  </si>
  <si>
    <t>Geschikt voor alle Schletter systeemprofielen, combineerbaar met M10 klikgroef en klikblok.</t>
  </si>
  <si>
    <t>Nadaje się do wszystkich profili systemowych Schletter, może być łączony z rowkiem zatrzaskowym M10 i modułem zatrzaskowym.</t>
  </si>
  <si>
    <t>Alkalmas az összes Schletter rendszerprofilhoz, kombinálható M10-es kattanóhornyokkal és kattanómodulokkal.</t>
  </si>
  <si>
    <t>Adatto a tutti i profili di sistema Schletter, combinabile con scanalatura a incastro M10 e modulo a incastro.</t>
  </si>
  <si>
    <t>943922-008</t>
  </si>
  <si>
    <t>Unterlegscheibe groß M8 DIN9021 A2</t>
  </si>
  <si>
    <t>M8 Large Washer DIN9021 A2</t>
  </si>
  <si>
    <t>Rondelle grande M8 DIN9021 A2</t>
  </si>
  <si>
    <t>Sluitring groot M8 DIN9021 A2</t>
  </si>
  <si>
    <t>Underläggsbricka stor M8 DIN9021 A2</t>
  </si>
  <si>
    <t>Podkładka duża M8 DIN9021 A2</t>
  </si>
  <si>
    <t>M8 nagy csavaralátét DIN9021 A2</t>
  </si>
  <si>
    <t>Rondella grande M8, DIN 9021, A2</t>
  </si>
  <si>
    <t>943922-010</t>
  </si>
  <si>
    <t>Unterlegscheibe groß M10 DIN9021 A2</t>
  </si>
  <si>
    <t>M10 Large Washer DIN9021 A2</t>
  </si>
  <si>
    <t>Rondelle grande M10 DIN9021 A2</t>
  </si>
  <si>
    <t>Sluitring groot M10 DIN9021 A2</t>
  </si>
  <si>
    <t>Underläggsbricka stor M10 DIN9021 A2</t>
  </si>
  <si>
    <t>Podkładka duża M10 DIN9021 A2</t>
  </si>
  <si>
    <t>M10 nagy csavaralátét DIN9021 A2</t>
  </si>
  <si>
    <t>Rondella grande M10 DIN 9021 A2</t>
  </si>
  <si>
    <t>EPDM rubber self-adhesive 48mm, reel 50m</t>
  </si>
  <si>
    <t>EPDM rubber zelfklevend 48mm, rol 50m</t>
  </si>
  <si>
    <t>EPDM gummi självhäftande 48 mm bred, rulle á 50 m</t>
  </si>
  <si>
    <t>Samoprzylepna guma EPDM o szerokości 48 mm, rolka 50 m</t>
  </si>
  <si>
    <t>EPDM-gumi, öntapadó, 48 mm széles, 50 m/tekercs</t>
  </si>
  <si>
    <t>Gomma EPDM autoadesiva larga 48 mm, rotolo 50 m</t>
  </si>
  <si>
    <t>EPDM-Gummieinlage 3 mm selbstklebend, Rolle à 50 m, UV-beständig, z.B. für Trapezblechschellen oder für Laminatmodule.</t>
  </si>
  <si>
    <t>EPDM rubber insert 3 mm self-adhesive, roll of 50 m, UV-resistant, e.g. for trapezoidal sheet metal clamps or for laminate modules.</t>
  </si>
  <si>
    <t>Insertion de caoutchouc EPDM 3 mm autocollant, rouleau de 50 m, résistant aux UV, par exemple pour les pinces à tôle trapézoïdale ou pour les modules laminés.</t>
  </si>
  <si>
    <t>EPDM-rubberband 3 mm zelfklevend, rol van 50 m, UV-bestendig, bijv. Voor trapeziumplaatklemmen of voor laminaatmodules.</t>
  </si>
  <si>
    <t>EPDM-gummiinsats 3 mm självhäftande, rulle om 50 m, UV-beständig, t.ex. för trapetsformade plåtklämmor eller för laminatmoduler.</t>
  </si>
  <si>
    <t>Wkładka gumowa EPDM 3 mm samoprzylepna, rolka 50 m, odporna na promieniowanie UV, np. do zacisków z blachy trapezowej lub do modułów laminatu.</t>
  </si>
  <si>
    <t>EPDM gumibetét 3 mm-es öntapadós, 50 m-es tekercs, UV-álló, pl. trapéz alakú fémlemez rögzítőkhöz vagy laminált modulokhoz.</t>
  </si>
  <si>
    <t>Rotolo in gomma EPDM autoadesivo da 3 mm, rotolo da 50 m, resistente ai raggi UV, ad esempio per morsetti in lamiera grecata o per moduli laminati.</t>
  </si>
  <si>
    <t>Spacer plate roof hook 2,5/5 mm</t>
  </si>
  <si>
    <t>Onderlegplaat dakhaak 2,5 / 5 mm</t>
  </si>
  <si>
    <t>Underläggsbricka takkrokar 2.5/5 mm</t>
  </si>
  <si>
    <t>Podkładka do haka dachowego 2.5/5 mm</t>
  </si>
  <si>
    <t>Tetőhorog alátét 2.5/5 mm</t>
  </si>
  <si>
    <t>Piastra distanziatrice per gancio tetto 2,5/5 mm</t>
  </si>
  <si>
    <t>Distanzstück für Dachhakenmontage aus Kunststoff PE. Der Dachhaken ist bei der Montage so zu unterlegen, dass zu den Dachziegeln allseitig (also auch an der oberen Stirnkante) ein Abstand von 5 mm eingehalten wird. Nur so kann der Haken Last durch elastische Verformung aufnehmen (sh. auch Montageanleitungen). Achten Sie darauf, dass bei Distanzplatten die Schraubenlänge im Sparren nicht zu kurz wird. Empfohlen ca. 70 bis 80 mm im Sparren.</t>
  </si>
  <si>
    <t>Spacer for roof hook assembly made of PE plastic . During installation, the roof hook must be installed in such a way that a distance of 5 mm is maintained on all sides (i.e. also on the upper front edge). This is the only way the hook can absorb load through elastic deformation (see also assembly instructions). Make sure that the spacing of the screws in the rafters is not too short. Recommended approx. 70 to 80 mm in rafters.</t>
  </si>
  <si>
    <t>Entretoise pour crochet de toit en plastique PE . Lors du montage, le crochet de toit doit être installé de manière à ce qu'une distance de 5 mm soit maintenue de tous les côtés (c'est-à-dire également sur le bord supérieur avant). C'est la seule façon pour le crochet d'absorber la charge par déformation élastique (voir aussi les instructions de montage). Veillez à ce que l'espacement des vis dans les chevrons ne soit pas trop court. Il est recommandé de prévoir environ 70 à 80 mm dans les chevrons.</t>
  </si>
  <si>
    <t>Afstandhouder van kunststof (PE) voor dakhaakmontage. Bij montage dient de dakhaak zodanig onderbouwt te worden dat er aan alle zijden (dus ook aan de bovenrand) een afstand van 5 mm tot de dakpannen wordt aangehouden. Alleen op deze manier kan de haak last opnemen door elastische vervorming (zie ook montagehandleiding). Let er bij het gebruik van afstandsplaten op dat de schroeflengte in de spant niet te kort is. Aanbevolen van ca. 70 tot 80 mm in de spanten.</t>
  </si>
  <si>
    <t>Avståndshållare för montering av takkrokar av PE-plast . Vid monteringen måste takkroken monteras så att ett avstånd på 5 mm hålls på alla sidor (dvs. även på den övre framkanten). Detta är det enda sättet för kroken att absorbera belastning genom elastisk deformation (se även monteringsanvisningar). Se till att avståndet mellan skruvarna i takbjälkarna inte är för kort. Rekommenderat ca 70 till 80 mm i takbjälkar.</t>
  </si>
  <si>
    <t>Podkładka dystansowa do montażu haka dachowego wykonana z tworzywa sztucznego PE . Podczas montażu hak dachowy musi być zamontowany w taki sposób, aby zachować odstęp 5 mm ze wszystkich stron (tzn. również na górnej przedniej krawędzi). Tylko w ten sposób hak może przejąć obciążenie poprzez odkształcenie sprężyste (patrz również instrukcja montażu). Upewnij się, że rozstaw wkrętów w krokwiach nie jest zbyt mały. Zaleca się ok. 70-80 mm w krokwiach.</t>
  </si>
  <si>
    <t>PE műanyagból készült távtartó a tetőhorog szerelvényhez. A beépítés során a tetőhorgot úgy kell felszerelni, hogy minden oldalon (azaz a felső elülső élen is) 5 mm távolság maradjon. A kampó csak így tudja a terhelést rugalmas alakváltozás révén felvenni (lásd még a szerelési útmutatót). Ügyeljen arra, hogy a szarufákban a csavarok távolsága ne legyen túl rövid. Ajánlott kb. 70-80 mm a szarufákban.</t>
  </si>
  <si>
    <t>Distanziatore per l´installazione del gancio da tetto, in plastica PE. Durante il montaggio, il gancio per tetto deve essere installato in modo da mantenere una distanza di 5 mm su tutti i lati della tegola (quindi anche sul bordo anteriore superiore). Solo in questo modo il gancio può assorbire il carico attraverso una deformazione elastica (vedere anche le istruzioni di montaggio). Assicurarsi che la profonditá delle viti nei travetti non sia troppo corta. Si consigliano circa 70-80 mm di profonfitá nei travetti.</t>
  </si>
  <si>
    <t>Roof hook sealing tape gray TP600 10m</t>
  </si>
  <si>
    <t>Bande étanch.crochet grise TP600 10m</t>
  </si>
  <si>
    <t>Dakhaakafdichtband grijs TP600 10m</t>
  </si>
  <si>
    <t>Tätningsband för takkrok grått TP600 10 m</t>
  </si>
  <si>
    <t>Taśma uszczelniająca do haka dachowego szara TP600 10 m</t>
  </si>
  <si>
    <t>TP600 10 méteres szürke tetőhorog-tömítőszalag</t>
  </si>
  <si>
    <t xml:space="preserve">Nastro di tenuta per gancio tetto, grigio TP600 </t>
  </si>
  <si>
    <t>Die einfache Lösung zum Abdichten von ausgeschliffenen Dachziegeln. Platzregenresistent, Wetterbeständigkeit, Leicht zu komprimieren, Selbstklebend auf einer Seite, Enthält keine Stoffe die Arbeitsschäden hervorrufen können, Widerstandsfähig gegenüber Schimmelpilz und Mikroorganismen.</t>
  </si>
  <si>
    <t>The simple solution for sealing roof tiles. Rain and weather resistant, easy to compress, self-adhesive on one side. Contains no substances that can cause damage to the roof structure, also resistant to mould and microorganisms.</t>
  </si>
  <si>
    <t>La solution simple pour l'étanchéité des tuiles. Résistant à la pluie et aux intempéries, facile à comprimer, autocollant sur une face. Ne contient aucune substance pouvant endommager la structure du toit, également résistante aux moisissures et aux micro-organismes.</t>
  </si>
  <si>
    <t>De eenvoudige oplossing voor het afdichten van uitgeslepen dakpannen. Regendicht, weerbestendig, gemakkelijk samen te drukken, eenzijdig zelfklevend, bevat geen stoffen die voor de gezondheid schade kunnen veroorzaken, Bestand tegen schimmels en micro-organismen.</t>
  </si>
  <si>
    <t>Den enkla lösningen för tätning av takpannor. Regn- och väderbeständig, lätt att komprimera, självhäftande på ena sidan. Innehåller inga ämnen som kan skada takkonstruktionen, även resistent mot mögel och mikroorganismer.</t>
  </si>
  <si>
    <t>Proste rozwiązanie do uszczelniania dachówek. Odporna na deszcz i warunki atmosferyczne, łatwa do ściskania, jednostronnie samoprzylepna. Nie zawiera substancji, które mogą uszkodzić konstrukcję dachu, jest również odporna na pleśń i mikroorganizmy.</t>
  </si>
  <si>
    <t>Az egyszerű megoldás a tetőcserepek tömítésére. Eső- és időjárásálló, könnyen tömöríthető, egyik oldalán öntapadós. Nem tartalmaz olyan anyagokat, amelyek károsíthatják a tetőszerkezetet, ellenáll a penésznek és a mikroorganizmusoknak is.</t>
  </si>
  <si>
    <t>La soluzione semplice per sigillare le tegole. Resistente alla pioggia e agli agenti atmosferici, facile da comprimere, autoadesivo su un lato. Non contiene sostanze che possano danneggiare la struttura del tetto, inoltre è resistente alla muffa e ai microrganismi.</t>
  </si>
  <si>
    <t>Roof hook Pro-N  </t>
  </si>
  <si>
    <t>Gancio tetto Pro-N</t>
  </si>
  <si>
    <t>Der Dachhaken aus Aluminium deckt  Anwendungen auf Ziegeldächern ab. Er ermöglicht eine schnelle und flexible Montage durch Einhaken und Klemmen an der Dachlattung. Durch einen drehbaren Multiadapter kann der Dachhaken mit den Profilen der Serie ProLine sowie mit dem klassischen Schletter Baukastensystem kombiniert werden und besitzt am oberen Anschluss eine Höhenverstellung sowie einen entsprechenden Schnellmontageadapter.</t>
  </si>
  <si>
    <t>The aluminum roof hook covers applications on tiled roofs. It allows a quick and flexible installation by hooking and clamping to the roof batten. Due to a rotatable multi-adapter, the roof hook can be combined with the profiles of the ProLine series as well as with the classic Schletter modular system and has a height adjustment at the upper connection as well as a corresponding quick mounting adapter.</t>
  </si>
  <si>
    <t>Il gancio per tetto in alluminio copre le applicazioni su tetti in tegole. Consente un'installazione rapida e flessibile grazie all'aggancio e al fissaggio al listello del tetto. Grazie a un adattatore multiplo ruotabile, il gancio per tetto può essere combinato con i profili della serie ProLine e con il classico sistema modulare Schletter e dispone di una regolazione in altezza sul raccordo superiore e di un corrispondente adattatore per il montaggio rapido.</t>
  </si>
  <si>
    <t>Module bearing rail Eco05 3550mm</t>
  </si>
  <si>
    <t>Profilé support modules Eco05 3550mm</t>
  </si>
  <si>
    <t>Moduledraagprofiel Eco05 3550mm</t>
  </si>
  <si>
    <t>Modulstödprofil Eco05 3550mm</t>
  </si>
  <si>
    <t>Profil nośny modułu Eco05 3550mm</t>
  </si>
  <si>
    <t>Eco05 modultartó profil 3550mm</t>
  </si>
  <si>
    <t>Profilo portante per moduli Eco05 3550 mm</t>
  </si>
  <si>
    <t>Modultragprofil Pro50 260mm</t>
  </si>
  <si>
    <t>Profilo portante per moduli Pro50 260 mm</t>
  </si>
  <si>
    <t>Tension connector</t>
  </si>
  <si>
    <t>Raccordo di trazione</t>
  </si>
  <si>
    <t>Plastic end cap Pro blank</t>
  </si>
  <si>
    <t>Als Abschluss-Element für Modultragprofile der Serie ProLine, schwarz.</t>
  </si>
  <si>
    <t>As a finishing element for module bearing rails of the ProLine series, black.</t>
  </si>
  <si>
    <t>Elemento di finitura per le guide portanti dei moduli della serie ProLine, nero.</t>
  </si>
  <si>
    <t>End clamp Pro</t>
  </si>
  <si>
    <t>Morsetto terminale Pro</t>
  </si>
  <si>
    <t>Middle clamp Pro</t>
  </si>
  <si>
    <t>Morsetto centrale Pro</t>
  </si>
  <si>
    <t>End clamp Pro black</t>
  </si>
  <si>
    <t>Morsetto terminale Pro nero anodizzato</t>
  </si>
  <si>
    <t>Middle clamp Pro black</t>
  </si>
  <si>
    <t xml:space="preserve">Morsetto centrale Pro nero anodizzato </t>
  </si>
  <si>
    <t>End clamp Pro narrow 3-12mm</t>
  </si>
  <si>
    <t>Morsetto terminale Pro stretto 3 - 9 mm</t>
  </si>
  <si>
    <t>Für verschiedene Moduldicken geeignet. Achtung: Anzugsdrehmoment beachten (siehe auch: Laminatmontage Allgemeine Hinweise)! Für Laminatstärke 3-12 mm. Glaseinstand: Profi schmal 11 mm, Profi breit 15 mm. Länge: 80 mm, Spalt zwischen Modulen: ca. 20 mm. Inkl. Senkkopfschraube und Vierkantmutter.</t>
  </si>
  <si>
    <t>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t>
  </si>
  <si>
    <t>Convient à différentes épaisseurs de modules. Attention : Faites attention au couple de serrage (voir aussi : Informations générales sur le montage des laminés) Pour une épaisseur de laminé de 3 à 12 mm. Insert en verre : Profi étroit 11 mm, Profi large 15 mm. Longueur : 80 mm, espace entre les modules : environ 20 mm. Vis à tête fraisée et écrou carré inclus.</t>
  </si>
  <si>
    <t>Geschikt voor verschillende module-diktes. Let op: Let op het aanhaalmoment (zie ook: Algemene informatie laminaatmontage)! Voor laminaatdikte 3-12 mm. Glasinzet: Profi smal 11 mm, Profi breed 15 mm. Lengte: 80 mm, ruimte tussen modules: ca. 20 mm. Inclusief verzonken kopschroef en vierkante moer.</t>
  </si>
  <si>
    <t>Lämplig för olika modultjocklekar. Uppmärksamhet: Se även: Allmän information om laminatmontering) För laminattjocklek 3-12 mm. Glasinsats: Profi smal 11 mm, Profi bred 15 mm. Längd: 80 mm, mellanrum mellan modulerna: ca 20 mm. Inkl. sänkt skruv och fyrkantsmutter.</t>
  </si>
  <si>
    <t>Odpowiednie dla różnych grubości modułów. Uwaga: Zwróć uwagę na moment dokręcania (patrz też: Montaż laminatu Informacje ogólne) Dla grubości laminatu 3-12 mm. Wkładka szklana: Profi wąskie 11 mm, Profi szerokie 15 mm. Długość: 80 mm, szczelina między modułami: ok. 20 mm. W komplecie śruba z łbem stożkowym i nakrętka kwadratowa.</t>
  </si>
  <si>
    <t>Alkalmas különböző modulvastagságokhoz. Figyelem! Laminátum vastagsághoz 3-12 mm. Üvegbetét: Profi keskeny 11 mm, Profi széles 15 mm. Hossz: 80 mm, modulok közötti hézag: kb. 20 mm. Süllyesztett csavarral és négyszögletes anyával együtt.</t>
  </si>
  <si>
    <t>Adatto a diversi spessori di moduli. Attenzione: Prestare attenzione alla coppia di serraggio (vedere anche: Informazioni generali sul montaggio del laminato) Per laminati di spessore 3-9 mm. Incasso del vetro: Profi stretto 11 mm, Profi largo 15 mm. Lunghezza: 80 mm, distanza tra i moduli: circa 20 mm. Vite a testa svasata e dado quadro inclusi.</t>
  </si>
  <si>
    <t>End clamp Pro wide 3-12mm</t>
  </si>
  <si>
    <t>Morsetto terminale Pro largo 3 - 9 mm</t>
  </si>
  <si>
    <t>Middle clamp Pro narrow 3-12mm</t>
  </si>
  <si>
    <t>Morsetto centrale Pro stretto 3 - 9 mm</t>
  </si>
  <si>
    <t>Middle clamp Pro wide 3-12mm</t>
  </si>
  <si>
    <t>Morsetto centrale Pro largo 3 - 9 mm</t>
  </si>
  <si>
    <t>End clamp Eco6-S4 6.8mm Pro</t>
  </si>
  <si>
    <t>Morsetto terminale Eco6-S4 6.8 mm Pro</t>
  </si>
  <si>
    <t>Lunghezza del morsetto in alluminio: 70 mm, incasso del vetro: 11 mm, distanza tra i moduli: circa 22 mm, (senza pressioni sullo strato). Con accessori M8 x 20, senza modulo a scatto, con gomma EPDM che circonda il morsetto in alluminio. Terminali certificati per i moduli First Solar Series 4 in materiale di gomma EPDM altamente isolante.</t>
  </si>
  <si>
    <t>Middle clamp Eco6-S4  6.8mm Pro</t>
  </si>
  <si>
    <t>Morsetto centrale Eco6-S4 6.8 mm Pro</t>
  </si>
  <si>
    <t>Grounding clamp Pro VA 8-10mm</t>
  </si>
  <si>
    <t>Morsetto di messa a terra/antifulmine Pro VA 8-10mm</t>
  </si>
  <si>
    <t>FixGrid Pro Kit Ost/West</t>
  </si>
  <si>
    <t>FixGrid Pro Kit Est/Ovest</t>
  </si>
  <si>
    <t>Das Montage-Kit ohne Dachdurchdringung für Flachdächer bietet eine material- und kostenoptimierte, hochgradige Vormontage und wurde somit für eine schnelle und einfache Montage entwickelt. Das System wurde für ca. 5°, 10° und 15° Modulwinkel konzipiert und es werden lediglich entsprechend zusätzliche Erhöhungselemente und Modulauflager benötigt. Die Ballastierung für das System ist nach neuesten Standards winddynamisch optimiert.</t>
  </si>
  <si>
    <t>The mounting kit without roof penetration for flat roofs offers a material- and cost-optimized, high-grade pre-assembly and was thus developed for a quick and easy installation. The system has been designed for approx. 5°, 10° and 15° module angles and only corresponding additional elevation elements and module supports are required. The ballasting for the system is optimized for wind dynamics according to the latest standards.</t>
  </si>
  <si>
    <t>Il kit di montaggio senza penetrazione nel tetto per tetti piani offre un preassemblaggio di alta qualità ottimizzato dal punto di vista dei materiali e dei costi ed è stato sviluppato per un'installazione rapida e semplice. Il sistema è stato progettato per un´incliazione dei moduli di circa 5°, 10° e 15° e richiede solo elementi di elevazione e supporti dei moduli aggiuntivi corrispondenti. La zavorra del sistema è ottimizzata per la dinamica del vento secondo gli standard più recenti.</t>
  </si>
  <si>
    <t>Dado esagonale autobloccante M8</t>
  </si>
  <si>
    <t>Profilo portante FixZ Pro 450mm</t>
  </si>
  <si>
    <t>Dieses Profile ist die Grundlage für die ProLine Generation des beliebten FixZ Aufständerungssystem. In Kombination mit unterschiedlichen Befestigungssystemen zu verschiedensten Dachformen und mit den beliebten FixGrid Pro Erhöhungselementen bzw. Modulauflagern lassen sich ganz individuelle Modulaufständerungen von 5°, 10° und 15° Modulwinkel erstellen.</t>
  </si>
  <si>
    <t>This profile is the basis for the ProLine generation of the popular FixZ elevation system. In combination with different fastening systems for various roof shapes and with the popular FixGrid Pro elevation elements or module supports, completely individual module elevations of 5°, 10° and 15° module angles can be created.</t>
  </si>
  <si>
    <t>Questo profilo è la base della generazione ProLine del popolare sistema di elevazione FixZ. In combinazione con diversi sistemi di fissaggio per varie forme di tetto e con gli apprezzati elementi di elevazione FixGrid Pro o supporti per moduli, è possibile creare elevazioni dei moduli completamente personalizzate con angoli di 5°, 10° e 15°.</t>
  </si>
  <si>
    <t>Profilo portante FixZ Pro 3550mm</t>
  </si>
  <si>
    <t>Dieses Profil ist die Grundlage für die ProLine Generation des beliebten FixZ Aufständerungssystems. In Kombination mit unterschiedlichen Befestigungssystemen zu verschiedensten Dachformen und mit den beliebten FixGrid Pro Erhöhungselementen bzw. Modulauflagern lassen sich ganz individuelle Modulaufständerungen von 5°, 10° und 15° Modulwinkel erstellen.</t>
  </si>
  <si>
    <t>Profilo portante FixZ Pro 5900mm</t>
  </si>
  <si>
    <t>Dado flangiato seghettato.</t>
  </si>
  <si>
    <t>FIXGRID PRO SCREW-IN TOOL</t>
  </si>
  <si>
    <t>OUTIL DE VISSAGE FIXGRID PRO</t>
  </si>
  <si>
    <t>INDRAAIGREEEDSCHAP FIXGRID PRO</t>
  </si>
  <si>
    <t>INSKRUVNINGSVERKTYG FIXGRID PRO</t>
  </si>
  <si>
    <t>NARZĘDZIE DO WKRĘCANIA FIXGRID PRO</t>
  </si>
  <si>
    <t>FIXGRID PRO BECSAVAROZÓ SZERSZÁM</t>
  </si>
  <si>
    <t>Strumento per avvitamento FixGrid Pro</t>
  </si>
  <si>
    <t>Für eine erleichterte Montage und Positionierung der Eindreh-Modulauflager und Eindreh-Erhöhungselemente.</t>
  </si>
  <si>
    <t>For easier assembly and positioning of the screw-in module supports and screw-in raising elements.</t>
  </si>
  <si>
    <t>Pour faciliter le montage et le positionnement des supports de modules vissables et des rehausses vissables.</t>
  </si>
  <si>
    <t>Voor eenvoudigere montage en plaatsing van de indraai_x0002_modulesteunen en de indraaiende verhoging</t>
  </si>
  <si>
    <t>För enklare montering och positionering av de inskruv-mo_x0002_dulstöden och inskruv-upphöjningselemente</t>
  </si>
  <si>
    <t>Do ułatwienia montażu i pozycjonowania wkręcanych wspor_x0002_ników do modułów i wkręcanych elementów podnoszących.</t>
  </si>
  <si>
    <t>A becsavarható modul-alátámasztás és becsavarható magas_x0002_ító elemek könnyebb pozicionálásához és szereléséhe</t>
  </si>
  <si>
    <t>Per facilitare il montaggio e il posizionamento dei supporti dei moduli e degli elementi di rialzo avvitati.</t>
  </si>
  <si>
    <t>Vite testa cilindrica con dentatura di bloccaggio TX40 A2 M8x40</t>
  </si>
  <si>
    <t>SCHRAUBE ZYLINDERKOPF MIT SPERRVERZAHNUNG, TX40, A2</t>
  </si>
  <si>
    <t>CYLINDER HEAD SCREW WITH LOCKING TEETH, TX40, A2</t>
  </si>
  <si>
    <t>VITE A TESTA CILINDRICA CON DENTI DI BLOCCAGGIO, TX40, A2</t>
  </si>
  <si>
    <t>Vite testa cilindrica con dentatura di bloccaggio TX40 A2 M8x16</t>
  </si>
  <si>
    <t>Vite testa bombata con dentatura di bloccaggio TX40 A2 M8x16</t>
  </si>
  <si>
    <t>Produktfamilie</t>
  </si>
  <si>
    <t>Produktgruppe</t>
  </si>
  <si>
    <t>Dachhaken</t>
  </si>
  <si>
    <t>Crochet de toit</t>
  </si>
  <si>
    <t>Dakhaak</t>
  </si>
  <si>
    <t>Takkrokar</t>
  </si>
  <si>
    <t>Haki dachowe</t>
  </si>
  <si>
    <t>Tetőhorgok</t>
  </si>
  <si>
    <t>Ganci per il tetto</t>
  </si>
  <si>
    <t>Dachhaken Standard</t>
  </si>
  <si>
    <t>Roof hooks standard</t>
  </si>
  <si>
    <t>Crochet de toit standard</t>
  </si>
  <si>
    <t>Dakhaak standaard</t>
  </si>
  <si>
    <t>Takkrokar Standard</t>
  </si>
  <si>
    <t>Haki dachowe Standard</t>
  </si>
  <si>
    <t>Standard tetőhorgok</t>
  </si>
  <si>
    <t>Ganci per tetto standard</t>
  </si>
  <si>
    <t>ProLine</t>
  </si>
  <si>
    <t>Alu-Tile</t>
  </si>
  <si>
    <t>Schrauben und Zubehör</t>
  </si>
  <si>
    <t>Vis et accessoires</t>
  </si>
  <si>
    <t>Schroeven en accessoires</t>
  </si>
  <si>
    <t>Skruvar och smadelar</t>
  </si>
  <si>
    <t>Śruby i akcesoria</t>
  </si>
  <si>
    <t>Csavarok és apró alkatrészek</t>
  </si>
  <si>
    <t>Viti e accessori</t>
  </si>
  <si>
    <t>Zubehör Dachhaken</t>
  </si>
  <si>
    <t>Accessories roof hooks</t>
  </si>
  <si>
    <t>Accessoires Crochet de toit</t>
  </si>
  <si>
    <t>Accessoires voor dakhaken</t>
  </si>
  <si>
    <t>Tillbehör takkrokar</t>
  </si>
  <si>
    <t>Osprzęt do haków dachowych</t>
  </si>
  <si>
    <t>Tetőhorog tartozékok</t>
  </si>
  <si>
    <t>Accessori per ganci tetto</t>
  </si>
  <si>
    <t>Zubehör Sonderbefestigungen</t>
  </si>
  <si>
    <t>Accessories special fastenings</t>
  </si>
  <si>
    <t>Accessoires Fixations spéciales</t>
  </si>
  <si>
    <t>Accessoires speciale bevestigingen</t>
  </si>
  <si>
    <t>Tillbehör specialfästen</t>
  </si>
  <si>
    <t>Osprzęt do mocowań specjalnych</t>
  </si>
  <si>
    <t>Speciális rögzítések – tartozékok</t>
  </si>
  <si>
    <t>Dachhaken Rapid2+</t>
  </si>
  <si>
    <t>Roof hook Rapid2+</t>
  </si>
  <si>
    <t>Crochet de toit Rapid2+</t>
  </si>
  <si>
    <t>Dakkaak Rapid2+</t>
  </si>
  <si>
    <t>Takkrokar Rapid2+</t>
  </si>
  <si>
    <t>Hak dachowy Rapid2+</t>
  </si>
  <si>
    <t>Rapid2+ tetőhorog</t>
  </si>
  <si>
    <t>Gancio per tetto Rapid2+</t>
  </si>
  <si>
    <t>Sonderbefestigungen</t>
  </si>
  <si>
    <t>Fixations spéciales</t>
  </si>
  <si>
    <t>Speciale bevestigingen</t>
  </si>
  <si>
    <t>Specialfästen</t>
  </si>
  <si>
    <t>Mocowania specjalne</t>
  </si>
  <si>
    <t>Speciális rögzítések</t>
  </si>
  <si>
    <t>Fissaggi speciali</t>
  </si>
  <si>
    <t>Stockschrauben</t>
  </si>
  <si>
    <t>Hanger bolt</t>
  </si>
  <si>
    <t>Boulon de Hanger</t>
  </si>
  <si>
    <t>Stokschroeven</t>
  </si>
  <si>
    <t>Skruv för upphängningsanordning</t>
  </si>
  <si>
    <t>Śruba wieszakowa</t>
  </si>
  <si>
    <t>Tőcsavar</t>
  </si>
  <si>
    <t>Vite prigioniera</t>
  </si>
  <si>
    <t>Blechfalzklemmen</t>
  </si>
  <si>
    <t>Standing seam clamps</t>
  </si>
  <si>
    <t>Pinces pli toit en tôle</t>
  </si>
  <si>
    <t>Felsklemmen voor bladmetaal</t>
  </si>
  <si>
    <t>Plåtfalsklämmor</t>
  </si>
  <si>
    <t>Zaciski na rąbek blaszany</t>
  </si>
  <si>
    <t>Korcrögzítők</t>
  </si>
  <si>
    <t>Morsetti per lamiera ad aggraffatura verticale</t>
  </si>
  <si>
    <t>System VarioFix / SingleFix</t>
  </si>
  <si>
    <t>Système VarioFix / SingleFix</t>
  </si>
  <si>
    <t>VarioFix / SingleFix-systeem</t>
  </si>
  <si>
    <t>VarioFix / SingleFix rendszer</t>
  </si>
  <si>
    <t>Sistema VarioFix / SingleFix</t>
  </si>
  <si>
    <t>System EcoRapid</t>
  </si>
  <si>
    <t>Système EcoRapid</t>
  </si>
  <si>
    <t>EcoRapid-systeem</t>
  </si>
  <si>
    <t>EcoRapid rendszer</t>
  </si>
  <si>
    <t>Sistema EcoRapid</t>
  </si>
  <si>
    <t>Accessori per fissaggi speciali</t>
  </si>
  <si>
    <t>FixE FixT</t>
  </si>
  <si>
    <t>Ganci per il tetto standard</t>
  </si>
  <si>
    <t>Schrauben und Kleinteile</t>
  </si>
  <si>
    <t>Screws and small parts</t>
  </si>
  <si>
    <t>Vis et petites pièces</t>
  </si>
  <si>
    <t>Schroeven en kleine onderdelen</t>
  </si>
  <si>
    <t>Skruvar och smådelar</t>
  </si>
  <si>
    <t>Śruby i małe części</t>
  </si>
  <si>
    <t>Zubehör ballastopt. Flachdachsysteme</t>
  </si>
  <si>
    <t>Accessories ballastoptimized flat roof systems</t>
  </si>
  <si>
    <t>Accessoires Syst.lestage opt. toit.plates</t>
  </si>
  <si>
    <t>Accessoires ballast opt. Systemen voor platte daken</t>
  </si>
  <si>
    <t>Tillbehör ballastoptimerade platta taksystem</t>
  </si>
  <si>
    <t>Akcesoria do systemów dachów płaskich zoptymalizowane pod kątem obciążenia</t>
  </si>
  <si>
    <t>Ballasztoptimalizált lapostetős rendszer tartozékai</t>
  </si>
  <si>
    <t>Accessori per sistemi per tetti piani ottimizzati per la zavorra</t>
  </si>
  <si>
    <t>Profile</t>
  </si>
  <si>
    <t>Profilés</t>
  </si>
  <si>
    <t>Profielen</t>
  </si>
  <si>
    <t>Profiler</t>
  </si>
  <si>
    <t xml:space="preserve">Profile </t>
  </si>
  <si>
    <t>Profilok</t>
  </si>
  <si>
    <t>Profili</t>
  </si>
  <si>
    <t>Eco05</t>
  </si>
  <si>
    <t>Solo</t>
  </si>
  <si>
    <t>Solo05 Plus</t>
  </si>
  <si>
    <t>EcoLight</t>
  </si>
  <si>
    <t>SoloXL</t>
  </si>
  <si>
    <t>Ballastoptimierte Flachdachsysteme</t>
  </si>
  <si>
    <t>Systèmes de lestage optimisé pour les toitures plates</t>
  </si>
  <si>
    <t>Voor ballast geoptimaliseerde systemen voor platte daken</t>
  </si>
  <si>
    <t>Ballast-optimerade system för platta tak</t>
  </si>
  <si>
    <t>Systemy dachów płaskich zoptymalizowane pod względem balastu</t>
  </si>
  <si>
    <t>Terhelésre optimalizált lapostetős rendszerek</t>
  </si>
  <si>
    <t>Sistemi per tetti piani ottimizzati per la zavorra</t>
  </si>
  <si>
    <t>FixGrid</t>
  </si>
  <si>
    <t>Zubehör Profile</t>
  </si>
  <si>
    <t>Accessories profiles</t>
  </si>
  <si>
    <t>Accessoires Profilés</t>
  </si>
  <si>
    <t>Accessoires profielen</t>
  </si>
  <si>
    <t>Tillbehör profiler</t>
  </si>
  <si>
    <t>Osprzęt do profili</t>
  </si>
  <si>
    <t>Profil tartozékok</t>
  </si>
  <si>
    <t>Accessori per profili</t>
  </si>
  <si>
    <t>Zubehör Stützen</t>
  </si>
  <si>
    <t>Accessoires Supports</t>
  </si>
  <si>
    <t>Accessoires steunen</t>
  </si>
  <si>
    <t>Tillbehör stöd</t>
  </si>
  <si>
    <t>Osprzęt do wsporników</t>
  </si>
  <si>
    <t>Támaszok</t>
  </si>
  <si>
    <t>Accessori per Supporti</t>
  </si>
  <si>
    <t>Támasz tartozékok</t>
  </si>
  <si>
    <t>Pinces pour les modules</t>
  </si>
  <si>
    <t>Module klemmen</t>
  </si>
  <si>
    <t>Modulklämmor</t>
  </si>
  <si>
    <t>Zaciski modułowe</t>
  </si>
  <si>
    <t>Modul rögzítők</t>
  </si>
  <si>
    <t>Morsetti per moduli</t>
  </si>
  <si>
    <t>Modulklemmen für gerahmte Module</t>
  </si>
  <si>
    <t>Module clamps for framed modules</t>
  </si>
  <si>
    <t>Pinces pour les modules encadrés</t>
  </si>
  <si>
    <t>Moduleklemmen voor omkaderde modules</t>
  </si>
  <si>
    <t>Modulklämmor för inramade moduler</t>
  </si>
  <si>
    <t>Zaciski modułowe do modułów ramkowych</t>
  </si>
  <si>
    <t>Modul rögzítők keretes modulokhoz</t>
  </si>
  <si>
    <t>Morsetti per moduli con cornice</t>
  </si>
  <si>
    <t>Klemmen für Laminatmodule</t>
  </si>
  <si>
    <t>Clamps for laminates</t>
  </si>
  <si>
    <t>Pinces pour modules laminés</t>
  </si>
  <si>
    <t>Klemmen voor laminaatmodules</t>
  </si>
  <si>
    <t>Klämmor för laminatmoduler</t>
  </si>
  <si>
    <t>Zaciski do modułów laminatowych</t>
  </si>
  <si>
    <t>Rögzítők laminált modulokhoz</t>
  </si>
  <si>
    <t>Morsetti per moduli laminati</t>
  </si>
  <si>
    <t>Blitzschutz und Potentialausgleich</t>
  </si>
  <si>
    <t>Lightning protection and potential equalisation</t>
  </si>
  <si>
    <t>Parafoudre et compensation de potentiel</t>
  </si>
  <si>
    <t>Bliksembeveiliging en potentiaalvereffening</t>
  </si>
  <si>
    <t>Blixtskydd och potentialutjämning</t>
  </si>
  <si>
    <t>Ochrona odgromowa i wyrównanie potencjałów</t>
  </si>
  <si>
    <t>Villámvédelem és potenciálkiegyenlítés</t>
  </si>
  <si>
    <t>Protezione dai fulmini e compensazione del potenziale</t>
  </si>
  <si>
    <t>Stützen</t>
  </si>
  <si>
    <t>Platdaksysteem - steunen</t>
  </si>
  <si>
    <t>Stöd</t>
  </si>
  <si>
    <t>Wsporniki</t>
  </si>
  <si>
    <t>Supporti</t>
  </si>
  <si>
    <t>Flachdachsystem Stützen</t>
  </si>
  <si>
    <t>Flat roof system supports</t>
  </si>
  <si>
    <t>Système pour les toitures plate supports</t>
  </si>
  <si>
    <t>Systeemsteunen voor platte daken</t>
  </si>
  <si>
    <t>Systemstöd för platta tak</t>
  </si>
  <si>
    <t>Wsporniki do systemów dachów płaskich</t>
  </si>
  <si>
    <t>Lapostetős rendszer támaszok</t>
  </si>
  <si>
    <t>Supporti per tetto piano</t>
  </si>
  <si>
    <t>Viti e minuteria</t>
  </si>
  <si>
    <t>Haki dachowe Rapid2+</t>
  </si>
  <si>
    <t xml:space="preserve">Solo </t>
  </si>
  <si>
    <t>Eco06</t>
  </si>
  <si>
    <t>Layout</t>
  </si>
  <si>
    <t>IT</t>
  </si>
  <si>
    <t>* Alternativ-Artikel sind Vorschläge, die im Einzelfall auf Eignung zu prüfen sind. Weitere Artikel können eine technisch optimierte Lösung darstellen oder vorgeschlagene Alternativ-Artikel können situationsbedingt ungeeignet sein.</t>
  </si>
  <si>
    <t>* Alternative articles are suggestions that must be checked for suitability in individual cases. Other articles may represent a technically optimized solution or proposed alternative articles may be unsuitable for specific situations.</t>
  </si>
  <si>
    <t>* Les articles alternatifs sont des suggestions dont la pertinence doit être vérifiée dans des cas individuels. D'autres articles peuvent représenter une solution techniquement optimisée ou des articles alternatifs proposés peuvent ne pas convenir à des situations spécifiques.</t>
  </si>
  <si>
    <t>* Alternatieve artikelen zijn suggesties die geval per geval op geschiktheid moeten worden gecontroleerd. Extra artikelen kunnen een technisch geoptimaliseerde oplossing vertegenwoordigen of voorgestelde alternatieve artikelen zijn mogelijk ongeschikt, afhankelijk van de situatie.</t>
  </si>
  <si>
    <t>* Alternativa artiklar är förslag som måste kontrolleras om de är lämpliga i enskilda fall. Andra artiklar kan representera en tekniskt optimerad lösning eller föreslagna alternativa artiklar kan vara olämpliga för specifika situationer.</t>
  </si>
  <si>
    <t>* Artykuły alternatywne są propozycjami, które należy sprawdzić pod kątem przydatności w poszczególnych przypadkach. Inne artykuły mogą stanowić technicznie zoptymalizowane rozwiązanie lub proponowane artykuły alternatywne mogą być nieodpowiednie w określonych sytuacjach.</t>
  </si>
  <si>
    <t>* Az alternatív tételek olyan javaslatok, amelyeket egyedi esetekben ellenőrizni kell. Más elemek műszakilag optimalizált megoldást jelenthetnek, vagy a javasolt alternatív tételek alkalmatlanok lehetnek a helyzettől függően.</t>
  </si>
  <si>
    <t>* Gli articoli alternativi sono suggerimenti la cui idoneitá deve essere verificata nei singoli casi. Altri articoli possono rappresentare una soluzione tecnicamente ottimizzata o gli articoli alternativi proposti possono non essere adatti a situazioni specifiche.</t>
  </si>
  <si>
    <t>ab</t>
  </si>
  <si>
    <t>from</t>
  </si>
  <si>
    <t>à</t>
  </si>
  <si>
    <t>vanaf</t>
  </si>
  <si>
    <t>från</t>
  </si>
  <si>
    <t>od ilość sztuk</t>
  </si>
  <si>
    <t>´-tól</t>
  </si>
  <si>
    <t>da</t>
  </si>
  <si>
    <t>ab 1 Stück</t>
  </si>
  <si>
    <t>from 1 piece</t>
  </si>
  <si>
    <t>à partir de 1 pièce</t>
  </si>
  <si>
    <t>vanaf 1 stuk</t>
  </si>
  <si>
    <t>från 1 stycke</t>
  </si>
  <si>
    <t>od 1 szt.</t>
  </si>
  <si>
    <t>1 darabtól</t>
  </si>
  <si>
    <t>da 1 pezzo</t>
  </si>
  <si>
    <t>ab 100 Stück</t>
  </si>
  <si>
    <t>from 100 piece</t>
  </si>
  <si>
    <t>à partir de 100 pièce</t>
  </si>
  <si>
    <t>vanaf 100 stuks</t>
  </si>
  <si>
    <t>från 100 stycken</t>
  </si>
  <si>
    <t>od 100 szt.</t>
  </si>
  <si>
    <t>100 darabtól</t>
  </si>
  <si>
    <t>da 100 pezzi</t>
  </si>
  <si>
    <t>ab 50 Stück</t>
  </si>
  <si>
    <t>from 50 piece</t>
  </si>
  <si>
    <t>à partir de 50 pièce</t>
  </si>
  <si>
    <t>vanaf 50 stuks</t>
  </si>
  <si>
    <t>från 50 stycken</t>
  </si>
  <si>
    <t>od 50 szt.</t>
  </si>
  <si>
    <t>50 darabtól</t>
  </si>
  <si>
    <t>da 50 pezzi</t>
  </si>
  <si>
    <t>ab Stück</t>
  </si>
  <si>
    <t>from piece</t>
  </si>
  <si>
    <t>à partir de pièce</t>
  </si>
  <si>
    <t>vanaf stuks</t>
  </si>
  <si>
    <t>från stycken</t>
  </si>
  <si>
    <t>od szt.</t>
  </si>
  <si>
    <t>darabtól</t>
  </si>
  <si>
    <t>da pezzi</t>
  </si>
  <si>
    <t>Alla erbjudanden är föremål för godkännande och gäller endast inom ramen för de angivna partistorlekarna, för profiler endast för hela paket.</t>
  </si>
  <si>
    <t>Minden ajánlat jóváhagyásra szorul, és csak a megadott tételméreteken belül érvényes, a profilok esetében csak egész kötegekre érvényes.</t>
  </si>
  <si>
    <t>Tutte le offerte sono soggette ad approvazione e sono valide solo nell'ambito delle dimensioni dei lotti indicate, per i profili solo per i fasci interi.</t>
  </si>
  <si>
    <t>Alte Materialnummer</t>
  </si>
  <si>
    <t>Old material number</t>
  </si>
  <si>
    <t>Ancien numéro de matériau</t>
  </si>
  <si>
    <t>Oud materiaalnummer</t>
  </si>
  <si>
    <t>Gamla materialnummer</t>
  </si>
  <si>
    <t>Stary numer materiału</t>
  </si>
  <si>
    <t>Régi anyagszám</t>
  </si>
  <si>
    <t>Numero del vecchio materiale</t>
  </si>
  <si>
    <t>andere verfügbare Längen</t>
  </si>
  <si>
    <t>other available lengths</t>
  </si>
  <si>
    <t>autres longueurs disponibles</t>
  </si>
  <si>
    <t>andere lengtes verkrijgbaar</t>
  </si>
  <si>
    <t>andra tillgängliga längder</t>
  </si>
  <si>
    <t>inne dostępne długości</t>
  </si>
  <si>
    <t>más elérhető hosszúságok</t>
  </si>
  <si>
    <t>Altre lunghezze disponibili</t>
  </si>
  <si>
    <t>Änderungen vorbehalten</t>
  </si>
  <si>
    <t>Sous réserve de modifications</t>
  </si>
  <si>
    <t>Wijzigingen voorbehouden</t>
  </si>
  <si>
    <t>Med förbehåll för ändringar.</t>
  </si>
  <si>
    <t>Zastrzega się możliwość zmian.</t>
  </si>
  <si>
    <t>Változtatás joga fenntartva</t>
  </si>
  <si>
    <t>Soggetto a modifiche</t>
  </si>
  <si>
    <t>Material short text</t>
  </si>
  <si>
    <t>Nom de l'article</t>
  </si>
  <si>
    <t>Artikel naam</t>
  </si>
  <si>
    <t>Material kortfattad text</t>
  </si>
  <si>
    <t>Materiał krótki tekst</t>
  </si>
  <si>
    <t>Termék rövid leírása</t>
  </si>
  <si>
    <t>Testo breve del materiale</t>
  </si>
  <si>
    <t>Artikelbezeichnung des Auslaufartikels</t>
  </si>
  <si>
    <t>Article description of the discontinued article</t>
  </si>
  <si>
    <t>Description de l'article supprimé</t>
  </si>
  <si>
    <t>Artikelnaam van het uitlopende artikel</t>
  </si>
  <si>
    <t>Artikelbeskrivning av den utgaende artikeln</t>
  </si>
  <si>
    <t>Opis artykułu, którego publikacja została przerwana</t>
  </si>
  <si>
    <t>A megszűnt termék rövid leírása</t>
  </si>
  <si>
    <t>Descrizione dell'articolo discontinuo</t>
  </si>
  <si>
    <t>Artikelbezeichnung Neu- oder Alternativ-Artikel*</t>
  </si>
  <si>
    <t>Article description New or alternative article *</t>
  </si>
  <si>
    <t>Description de l'article Article nouveau ou alternatif *</t>
  </si>
  <si>
    <t>Artikelnaam nieuw of alternatief artikel *</t>
  </si>
  <si>
    <t>Artikelbeskrivning Ny eller alternativ artikel *</t>
  </si>
  <si>
    <t>Opis artykułu Nowy lub alternatywny artykuł *.</t>
  </si>
  <si>
    <t>Termékleírás Új vagy alternatív termék *</t>
  </si>
  <si>
    <t>Descrizione dell'articolo nuovo o alternativo*</t>
  </si>
  <si>
    <t>Item No.</t>
  </si>
  <si>
    <t>Article Nr.</t>
  </si>
  <si>
    <t>Artikerlnummer</t>
  </si>
  <si>
    <t>Artikel nr.</t>
  </si>
  <si>
    <t>Nr art.</t>
  </si>
  <si>
    <t>Cikkszám</t>
  </si>
  <si>
    <t>Numero dell´ articolo</t>
  </si>
  <si>
    <t>Artikelnummer des Auslaufartikels</t>
  </si>
  <si>
    <t>Article number of the discontinued article</t>
  </si>
  <si>
    <t>Numéro d'article de l'article discontinué</t>
  </si>
  <si>
    <t>Artikelnummer van het uitlopende artikel</t>
  </si>
  <si>
    <t>Artikelnummer för den utgaende artikeln</t>
  </si>
  <si>
    <t>Numer artykułu, z którego zrezygnowano</t>
  </si>
  <si>
    <t>A megszűnt termék cikkszáma</t>
  </si>
  <si>
    <t>Numero dell'articolo discontinuo</t>
  </si>
  <si>
    <t>Artikelnummer Neu- oder Alternativ-Artikel*</t>
  </si>
  <si>
    <t>Article number new or alternative article*</t>
  </si>
  <si>
    <t>Numéro d'article article nouveau ou alternatif*</t>
  </si>
  <si>
    <t>Artikelnummer nieuw of alternatief artikel *</t>
  </si>
  <si>
    <t>Artikelnummer ny eller alternativ artikel*</t>
  </si>
  <si>
    <t>Numer artykułu nowy lub alternatywny artykuł*</t>
  </si>
  <si>
    <t>Cikkszám új vagy alternatív termék*</t>
  </si>
  <si>
    <t>Numero dell'articolo nuovo o alternativo*</t>
  </si>
  <si>
    <t>Artikelstammdaten</t>
  </si>
  <si>
    <t>Article master data</t>
  </si>
  <si>
    <t>Données de base des articles</t>
  </si>
  <si>
    <t>Artikel stamgegevens</t>
  </si>
  <si>
    <t>Stamdata för artiklar</t>
  </si>
  <si>
    <t>Dane podstawowe artykułu</t>
  </si>
  <si>
    <t>Cikk törzsadatok</t>
  </si>
  <si>
    <t>Dati anagrafici dell'articolo</t>
  </si>
  <si>
    <t>Systemy dachów płaskich zoptymalizowane pod kątem balastu</t>
  </si>
  <si>
    <t>Ballasztoptimalizált lapostetős rendszer</t>
  </si>
  <si>
    <t>Bitte beachten Sie, dass die ausgewiesenen rabattierten Preise auf 2 Nachkommastellen gerundet sind.</t>
  </si>
  <si>
    <t>Veuillez noter que les prix réduits indiqués sont arrondis à 2 décimales.</t>
  </si>
  <si>
    <t>Houd er rekening mee dat de afgeprijsde prijzen zijn afgerond tot op 2 decimalen.</t>
  </si>
  <si>
    <t>Observera att de angivna rabatterade priserna är avrundade till två decimaler.</t>
  </si>
  <si>
    <t>Należy pamiętać, że podane ceny zniżkowe są zaokrąglone do dwóch miejsc po przecinku.</t>
  </si>
  <si>
    <t>Felhívjuk figyelmét, hogy a feltüntetett kedvezményes árak 2 tizedesjegyre vannak kerekítve.</t>
  </si>
  <si>
    <t>Si prega di notare che i prezzi scontati indicati sono arrotondati a 2 cifre decimali.</t>
  </si>
  <si>
    <t>Bitte beachten: Auswahl der Schrauben erfolgt separat gemäß Komponentenübersicht bzw. Planungssoftware</t>
  </si>
  <si>
    <t>Please note: Screws are selected separately according to the component overview or planning software.</t>
  </si>
  <si>
    <t>Veuillez noter : Les vis sont sélectionnées séparément selon la liste des composants ou le logiciel de planification.</t>
  </si>
  <si>
    <t>Let op: De schroeven worden afzonderlijk geselecteerd aan de hand van het componentenoverzicht of de planningssoftware.</t>
  </si>
  <si>
    <t>Observera: Skruvar väljs separat enligt komponentöversikten eller planeringsprogrammet.</t>
  </si>
  <si>
    <t>Uwaga: Śruby dobiera się oddzielnie na podstawie przeglądu elementów lub oprogramowania do planowania.</t>
  </si>
  <si>
    <t>Megjegyzés: A csavarok kiválasztása külön-külön történik a komponenskatalógus vagy a tervezőszoftver alapján.</t>
  </si>
  <si>
    <t>Nota bene: le viti vengono selezionate separatamente in base alla panoramica dei componenti o al software di progettazione.</t>
  </si>
  <si>
    <t>Bitte beachten: Auswahl der Strebe laut Komponentenübersicht</t>
  </si>
  <si>
    <t>Please note: Selection of the strut acc. component overview</t>
  </si>
  <si>
    <t>Remarque: Sélection de la contrefiche selon l'acc. présentation des composants</t>
  </si>
  <si>
    <t>Let op: Selectie van de veerpoot volgens het onderdelenoverzicht</t>
  </si>
  <si>
    <t>Observera: Val av stöttan enligt komponentöversikt.</t>
  </si>
  <si>
    <t>Uwaga: Dobór rozpórki zgodnie z przeglądem komponentów</t>
  </si>
  <si>
    <t>Megjegyzés: A támasz kiválasztása a komponenskatalógus szerint</t>
  </si>
  <si>
    <t>Nota bene: scelta del puntello in base alla panoramica dei componenti</t>
  </si>
  <si>
    <t>Zaciski do rąbka stojącego</t>
  </si>
  <si>
    <t>Korcrögzítök</t>
  </si>
  <si>
    <t>Morsetti per lamiera ad aggraffatura vericale</t>
  </si>
  <si>
    <t>Ochrona odgromowa i wyrównywanie potencjałów</t>
  </si>
  <si>
    <t>Villámvédelem és potenciál kiegyenlítés</t>
  </si>
  <si>
    <t>Breite</t>
  </si>
  <si>
    <t>width</t>
  </si>
  <si>
    <t>la largeur</t>
  </si>
  <si>
    <t>Breedte</t>
  </si>
  <si>
    <t>bredd</t>
  </si>
  <si>
    <t>szerokość</t>
  </si>
  <si>
    <t>szélesség</t>
  </si>
  <si>
    <t>larghezza</t>
  </si>
  <si>
    <t>Bruttogewicht (kg)</t>
  </si>
  <si>
    <t>gross weight (kg)</t>
  </si>
  <si>
    <t>poids brut (kg)</t>
  </si>
  <si>
    <t>Bruto gewicht (kg)</t>
  </si>
  <si>
    <t>Bruttovikt (kg)</t>
  </si>
  <si>
    <t>masa brutto (kg)</t>
  </si>
  <si>
    <t>bruttó tömeg (kg)</t>
  </si>
  <si>
    <t>peso lordo (kg)</t>
  </si>
  <si>
    <t>Ganci per tetto</t>
  </si>
  <si>
    <t>Takhake Rapid2+</t>
  </si>
  <si>
    <t>Tetőhorog Rapid2+</t>
  </si>
  <si>
    <t>Takkrokar standard</t>
  </si>
  <si>
    <t>Haki dachowe w standardzie</t>
  </si>
  <si>
    <t>Tetőhorgok standard</t>
  </si>
  <si>
    <t>Einheit</t>
  </si>
  <si>
    <t>unit</t>
  </si>
  <si>
    <t>le dispositif</t>
  </si>
  <si>
    <t>Eenheid</t>
  </si>
  <si>
    <t>enhet</t>
  </si>
  <si>
    <t>jednostka</t>
  </si>
  <si>
    <t>egység</t>
  </si>
  <si>
    <t>unità</t>
  </si>
  <si>
    <t>ersatzlos</t>
  </si>
  <si>
    <t>replacement</t>
  </si>
  <si>
    <t>remplacement</t>
  </si>
  <si>
    <t>zonder vervanging</t>
  </si>
  <si>
    <t>ersättning</t>
  </si>
  <si>
    <t>wymiana</t>
  </si>
  <si>
    <t>csere nélkül</t>
  </si>
  <si>
    <t>sostituzione</t>
  </si>
  <si>
    <t>ersatzlos, bzw. verbleibende Artikel aus dem Portfolio</t>
  </si>
  <si>
    <t>replacement, or remaining items from the portfolio</t>
  </si>
  <si>
    <t>remplacement, ou éléments restants du portefeuille</t>
  </si>
  <si>
    <t>zonder vervanging of resterende items uit de portefeuille</t>
  </si>
  <si>
    <t>ersättning, eller återstående objekt från portföljen</t>
  </si>
  <si>
    <t>wymiana lub pozostałe pozycje z portfela</t>
  </si>
  <si>
    <t>csere nélkül, vagy a portfólióból megmaradt tételek</t>
  </si>
  <si>
    <t>sostituzione, o articoli rimanenti del portafoglio</t>
  </si>
  <si>
    <t>Wsporniki systemów dachów płaskich</t>
  </si>
  <si>
    <t>Lapostetős rendszer támaszai</t>
  </si>
  <si>
    <t>Freiflächensystem</t>
  </si>
  <si>
    <t>ground-mounted system</t>
  </si>
  <si>
    <t>Système en pleins champs</t>
  </si>
  <si>
    <t>Open ruimtesysteem</t>
  </si>
  <si>
    <t>markmonterat system</t>
  </si>
  <si>
    <t>system montowany na ziemi</t>
  </si>
  <si>
    <t>földre szerelt rendszer</t>
  </si>
  <si>
    <t>sistema a terra</t>
  </si>
  <si>
    <t>Gesamt</t>
  </si>
  <si>
    <t>Total</t>
  </si>
  <si>
    <t>Totaal</t>
  </si>
  <si>
    <t>Totalt</t>
  </si>
  <si>
    <t>Razem</t>
  </si>
  <si>
    <t>Összesen</t>
  </si>
  <si>
    <t>Totale</t>
  </si>
  <si>
    <t>Gewicht je Verpackungseinheit</t>
  </si>
  <si>
    <t>Weight per packaging unit</t>
  </si>
  <si>
    <t>Poids par unité d'emballage</t>
  </si>
  <si>
    <t>Gewicht per verpakkingseenheid</t>
  </si>
  <si>
    <t>Vikt per förpackningsenhet</t>
  </si>
  <si>
    <t>Waga na jednostkę opakowania</t>
  </si>
  <si>
    <t>Tömeg csomagolási egységenként</t>
  </si>
  <si>
    <t>Peso per unità di imballaggio</t>
  </si>
  <si>
    <t>Gültig ab 02.12.2024 (Änderungen vorbehalten)</t>
  </si>
  <si>
    <t>Valid from 02.12.2024 (subject to modifications)</t>
  </si>
  <si>
    <t>Valable à partir du 02.12.2024 (Sous réserve de modifications)</t>
  </si>
  <si>
    <t>Geldig vanaf 02.12.2024 (onder voorbehoud van wijzigingen)</t>
  </si>
  <si>
    <t>Gäller från och med 02.12.2024 (med förbehåll för ändringar).</t>
  </si>
  <si>
    <t>Obowiązuje od 02.12.2024 (z zastrzeżeniem zmian)</t>
  </si>
  <si>
    <t>Érvényes: 02.12.2024-től (módosítások függvényében)</t>
  </si>
  <si>
    <t>Valido dal 02.12.2024 (soggetto a modifiche)</t>
  </si>
  <si>
    <t>Gültig ab 24.07.2023 (Änderungen vorbehalten)</t>
  </si>
  <si>
    <t>Valid from 24.07.2023 (subject to modifications)</t>
  </si>
  <si>
    <t>Valable à partir du 24.07.2023 (Sous réserve de modifications)</t>
  </si>
  <si>
    <t>Geldig vanaf 24.07.2023 (onder voorbehoud van wijzigingen)</t>
  </si>
  <si>
    <t>Gäller från och med 24.07.2023 (med förbehåll för ändringar).</t>
  </si>
  <si>
    <t>Obowiązuje od 24.07.2023 (z zastrzeżeniem zmian)</t>
  </si>
  <si>
    <t>Érvényes: 24.07.2023-től (módosítások függvényében)</t>
  </si>
  <si>
    <t>Valido dal 24.07.2023 (soggetto a modifiche)</t>
  </si>
  <si>
    <t>Höhe</t>
  </si>
  <si>
    <t>height</t>
  </si>
  <si>
    <t>la hauteur</t>
  </si>
  <si>
    <t>Hoogte</t>
  </si>
  <si>
    <t>höjd</t>
  </si>
  <si>
    <t>wysokość</t>
  </si>
  <si>
    <t>magasság</t>
  </si>
  <si>
    <t>altezza</t>
  </si>
  <si>
    <t>Ihr Rabatt (%):</t>
  </si>
  <si>
    <t>Your discount (%):</t>
  </si>
  <si>
    <t>Votre remise (%):</t>
  </si>
  <si>
    <t>Uw korting (%):</t>
  </si>
  <si>
    <t>Din rabatt:</t>
  </si>
  <si>
    <t>Twój rabat (%):</t>
  </si>
  <si>
    <t>Az Ön kedvezménye (%):</t>
  </si>
  <si>
    <t>Il vostro Sconto (%):</t>
  </si>
  <si>
    <t>Klämmor för laminat</t>
  </si>
  <si>
    <t>Uchwyty do laminatów</t>
  </si>
  <si>
    <t>Morsetti per pannelli laminati</t>
  </si>
  <si>
    <t>Konfiguration gemäß Komponentenübersicht</t>
  </si>
  <si>
    <t>Configuration according to component overview</t>
  </si>
  <si>
    <t>Configuration en fonction de la vue d'ensemble des composants</t>
  </si>
  <si>
    <t>Configuratie volgens het componentenoverzicht</t>
  </si>
  <si>
    <t>Konfigurering enligt komponentöversikten</t>
  </si>
  <si>
    <t>Konfiguracja zgodnie z przeglądem komponentów</t>
  </si>
  <si>
    <t>Konfiguráció a komponenskatalógus szerint</t>
  </si>
  <si>
    <t>Configurazione in base alla panoramica dei componenti</t>
  </si>
  <si>
    <t>Länge</t>
  </si>
  <si>
    <t>length</t>
  </si>
  <si>
    <t>la longueur</t>
  </si>
  <si>
    <t>Lengte</t>
  </si>
  <si>
    <t>längd</t>
  </si>
  <si>
    <t>długość</t>
  </si>
  <si>
    <t>hossz</t>
  </si>
  <si>
    <t>lunghezza</t>
  </si>
  <si>
    <t>Description</t>
  </si>
  <si>
    <t>Description détaillée du produit</t>
  </si>
  <si>
    <t>Lange tekst</t>
  </si>
  <si>
    <t>Beskrivning</t>
  </si>
  <si>
    <t>Opis</t>
  </si>
  <si>
    <t>Leírás</t>
  </si>
  <si>
    <t>Descrizione</t>
  </si>
  <si>
    <t>Liste Portfolio-Management 2023</t>
  </si>
  <si>
    <t>List Portfolio Management 2023</t>
  </si>
  <si>
    <t>Liste de gestion de portefeuille 2023</t>
  </si>
  <si>
    <t>Lijst met portefeuillebeheer 2023</t>
  </si>
  <si>
    <t>Lista över portföljförvaltning 2023</t>
  </si>
  <si>
    <t>Lista Zarządzanie portfelem 2023</t>
  </si>
  <si>
    <t>Portfóliókezelés 2023</t>
  </si>
  <si>
    <t>Elenco Gestione del portafoglio 2023</t>
  </si>
  <si>
    <t>Liste Portfolio-Management 2024</t>
  </si>
  <si>
    <t>List Portfolio Management 2024</t>
  </si>
  <si>
    <t>Liste de gestion de portefeuille 2024</t>
  </si>
  <si>
    <t>Lijst met portefeuillebeheer 2024</t>
  </si>
  <si>
    <t>Lista över portföljförvaltning 2024</t>
  </si>
  <si>
    <t>Lista Zarządzanie portfelem 2024</t>
  </si>
  <si>
    <t>Portfóliókezelés 2024</t>
  </si>
  <si>
    <t>Elenco Gestione del portafoglio 2024</t>
  </si>
  <si>
    <t>Listenpreis pro Stück</t>
  </si>
  <si>
    <t>List price per piece</t>
  </si>
  <si>
    <t>Prix de liste par pièce</t>
  </si>
  <si>
    <t>Adviesprijs per stuk</t>
  </si>
  <si>
    <t>Listpris per styck</t>
  </si>
  <si>
    <t>Cena katalogowa za sztukę</t>
  </si>
  <si>
    <t>Listás ár darabonként</t>
  </si>
  <si>
    <t>Prezzo di listino per pezzo</t>
  </si>
  <si>
    <t>Menge</t>
  </si>
  <si>
    <t>Quantity</t>
  </si>
  <si>
    <t>Quantité</t>
  </si>
  <si>
    <t>Aantal</t>
  </si>
  <si>
    <t>Kvantitet</t>
  </si>
  <si>
    <t>Ilość</t>
  </si>
  <si>
    <t>Mennyiség</t>
  </si>
  <si>
    <t>Quantità</t>
  </si>
  <si>
    <t>Menge je Palette</t>
  </si>
  <si>
    <t>Quantity per pallet</t>
  </si>
  <si>
    <t>Quantité par palette</t>
  </si>
  <si>
    <t>Hoeveelheid per pallet</t>
  </si>
  <si>
    <t>Antal per pall</t>
  </si>
  <si>
    <t>Ilość na palecie</t>
  </si>
  <si>
    <t>Mennyiség raklaponként</t>
  </si>
  <si>
    <t>Quantità per pallet</t>
  </si>
  <si>
    <t>Mit Rabatt</t>
  </si>
  <si>
    <t>With discount</t>
  </si>
  <si>
    <t>Avec remise</t>
  </si>
  <si>
    <t>Met korting</t>
  </si>
  <si>
    <t>Med rabatt</t>
  </si>
  <si>
    <t>Ze zniżk</t>
  </si>
  <si>
    <t>Kedvezménnyel</t>
  </si>
  <si>
    <t>Con sconto</t>
  </si>
  <si>
    <t>Netto (€)</t>
  </si>
  <si>
    <t>Net (€)</t>
  </si>
  <si>
    <t>Nettó (€)</t>
  </si>
  <si>
    <t>Neu!</t>
  </si>
  <si>
    <t>New!</t>
  </si>
  <si>
    <t>Nouveau!</t>
  </si>
  <si>
    <t>Nieuw!</t>
  </si>
  <si>
    <t>Ny!</t>
  </si>
  <si>
    <t>Nowość!</t>
  </si>
  <si>
    <t>Új!</t>
  </si>
  <si>
    <t>Nuovo!</t>
  </si>
  <si>
    <t>Preisliste</t>
  </si>
  <si>
    <t>Price List</t>
  </si>
  <si>
    <t>Liste de prix</t>
  </si>
  <si>
    <t>Prijslijst</t>
  </si>
  <si>
    <t>Prislista</t>
  </si>
  <si>
    <t>Cennik</t>
  </si>
  <si>
    <t>Árlista</t>
  </si>
  <si>
    <t>Listino prezzi</t>
  </si>
  <si>
    <t>Preisliste für Großabnehmer</t>
  </si>
  <si>
    <t>Price list for quantity buyers</t>
  </si>
  <si>
    <t>Liste des prix pour les gros consommateurs</t>
  </si>
  <si>
    <t>Prijslijst voor bulkkopers</t>
  </si>
  <si>
    <t>Prislista för kvantitetsköpare</t>
  </si>
  <si>
    <t>Cennik dla kupujących na ilość</t>
  </si>
  <si>
    <t>Árlista mennyiségi vásárlók számára</t>
  </si>
  <si>
    <t>Listino prezzi per I grandi acquirenti</t>
  </si>
  <si>
    <t>Product group</t>
  </si>
  <si>
    <t>Groupe de produits</t>
  </si>
  <si>
    <t>Productgroep</t>
  </si>
  <si>
    <t>Produktgrupp</t>
  </si>
  <si>
    <t>Grupa produktów</t>
  </si>
  <si>
    <t>Termékcsoport</t>
  </si>
  <si>
    <t>Gruppo del prodotto</t>
  </si>
  <si>
    <t>PvMax Kit</t>
  </si>
  <si>
    <t>Śruby i drobne części</t>
  </si>
  <si>
    <t>Viti e piccole parti</t>
  </si>
  <si>
    <t>Skruvar och tillbehör</t>
  </si>
  <si>
    <t>Csavarok és alkatrészek</t>
  </si>
  <si>
    <t>Viti ed accessori</t>
  </si>
  <si>
    <t>Särskilda fästanordningar</t>
  </si>
  <si>
    <t>Különleges rögzítések</t>
  </si>
  <si>
    <t xml:space="preserve">Sprache: </t>
  </si>
  <si>
    <t xml:space="preserve">Language: </t>
  </si>
  <si>
    <t xml:space="preserve">Langue: </t>
  </si>
  <si>
    <t>Taal:</t>
  </si>
  <si>
    <t xml:space="preserve">Språk: </t>
  </si>
  <si>
    <t xml:space="preserve">Język: </t>
  </si>
  <si>
    <t xml:space="preserve">Nyelv: </t>
  </si>
  <si>
    <t>Lingua:</t>
  </si>
  <si>
    <t>Stichtag</t>
  </si>
  <si>
    <t>Deadline</t>
  </si>
  <si>
    <t>date limite</t>
  </si>
  <si>
    <t>Termin:</t>
  </si>
  <si>
    <t>Határidő</t>
  </si>
  <si>
    <t>Scadenza</t>
  </si>
  <si>
    <t>Skruv för upphängning</t>
  </si>
  <si>
    <t>Śruba wieszaka</t>
  </si>
  <si>
    <t>Vite Prigioniera</t>
  </si>
  <si>
    <t>Stückliste</t>
  </si>
  <si>
    <t>Bill of materials</t>
  </si>
  <si>
    <t>Liste des pièces</t>
  </si>
  <si>
    <t>Lijst van onderdelen</t>
  </si>
  <si>
    <t>Delförteckning</t>
  </si>
  <si>
    <t>Zestawienie materiałów</t>
  </si>
  <si>
    <t>Anyaglista</t>
  </si>
  <si>
    <t>Distinta dei materiali</t>
  </si>
  <si>
    <t>Stödjer</t>
  </si>
  <si>
    <t>Summe (€)</t>
  </si>
  <si>
    <t>Total (€)</t>
  </si>
  <si>
    <t>Totaal (€)</t>
  </si>
  <si>
    <t>Ogółem (€)</t>
  </si>
  <si>
    <t>Összesen (€)</t>
  </si>
  <si>
    <t>Totale (€)</t>
  </si>
  <si>
    <t>Rendszer VarioFix / SingleFix</t>
  </si>
  <si>
    <t>Ursprungsland</t>
  </si>
  <si>
    <t>country of origin</t>
  </si>
  <si>
    <t>pays d'origine des marchandises</t>
  </si>
  <si>
    <t>Land van herkomst</t>
  </si>
  <si>
    <t>Ursprungsland.</t>
  </si>
  <si>
    <t>kraj pochodzenia</t>
  </si>
  <si>
    <t>származási ország</t>
  </si>
  <si>
    <t>Paese d'origine</t>
  </si>
  <si>
    <t>Verpackungseinheit</t>
  </si>
  <si>
    <t>Packing unit</t>
  </si>
  <si>
    <t>Pièces par unité d'emballage</t>
  </si>
  <si>
    <t>Verpakkingseenheid</t>
  </si>
  <si>
    <t>Förpackningsenhet</t>
  </si>
  <si>
    <t>jednostka pakująca</t>
  </si>
  <si>
    <t>csomagolóegység</t>
  </si>
  <si>
    <t>unità di imballaggio</t>
  </si>
  <si>
    <t>Weitere Beschreibung</t>
  </si>
  <si>
    <t>Further description</t>
  </si>
  <si>
    <t>Description supplémentaire</t>
  </si>
  <si>
    <t>Verdere beschrijving</t>
  </si>
  <si>
    <t>Ytterligare beskrivning</t>
  </si>
  <si>
    <t>Dalszy opis</t>
  </si>
  <si>
    <t>További leírás</t>
  </si>
  <si>
    <t>Ulteriore descrizione</t>
  </si>
  <si>
    <t>Werkstoff</t>
  </si>
  <si>
    <t>material</t>
  </si>
  <si>
    <t>les matières</t>
  </si>
  <si>
    <t>Materiaal</t>
  </si>
  <si>
    <t>materiał</t>
  </si>
  <si>
    <t>anyag</t>
  </si>
  <si>
    <t>materiale</t>
  </si>
  <si>
    <t>Zolltarifnummer</t>
  </si>
  <si>
    <t>customs tariff number</t>
  </si>
  <si>
    <t>numéro tarifaire</t>
  </si>
  <si>
    <t>Douanetariefnummer</t>
  </si>
  <si>
    <t>Tulltaxenummer.</t>
  </si>
  <si>
    <t>numer taryfy celnej</t>
  </si>
  <si>
    <t>vámtarifaszám</t>
  </si>
  <si>
    <t>numero della tariffa doganale</t>
  </si>
  <si>
    <t>Akcesoria do systemów dachów płaskich zoptymalizowanych pod kątem balastu</t>
  </si>
  <si>
    <t>Ballasztoptimalizált lapostetős rendszerek tartozékai</t>
  </si>
  <si>
    <t>Tetőhorgok tartozékai</t>
  </si>
  <si>
    <t>Zubehör Modulklemmen</t>
  </si>
  <si>
    <t>Accessories module clamps</t>
  </si>
  <si>
    <t>Accessoires Pinces pour modules</t>
  </si>
  <si>
    <t>Accessoires module klemmen</t>
  </si>
  <si>
    <t>Tillbehör modulklämmor</t>
  </si>
  <si>
    <t>Akcesoria zaciski modułowe</t>
  </si>
  <si>
    <t>Modulrögzítők tartozékai</t>
  </si>
  <si>
    <t>Accessori per morsetti per moduli</t>
  </si>
  <si>
    <t>Tillbehörsprofiler</t>
  </si>
  <si>
    <t>Modultartó  profilok tartozékai</t>
  </si>
  <si>
    <t>Tillbehör Särskilda fästanordningar</t>
  </si>
  <si>
    <t>Speciális rögzítések tartozékai</t>
  </si>
  <si>
    <t>Tillbehör Fästen</t>
  </si>
  <si>
    <t>Támaszok tartozékai</t>
  </si>
  <si>
    <t>Accessori per supporti</t>
  </si>
  <si>
    <t>Zur Vermeidung von Rundungsdifferenzen verwenden Sie bitte im Zweifelsfall die 0%-Listenpreise.</t>
  </si>
  <si>
    <t>Pour éviter les différences d'arrondi, veuillez utiliser la liste de prix à 0% en cas de doute.</t>
  </si>
  <si>
    <t>Gebruik bij twijfel de 0% catalogusprijzen om afrondingsverschillen te voorkomen.</t>
  </si>
  <si>
    <t>För att undvika avrundningsskillnader bör du använda listpriserna på 0 % i tveksamma fall.</t>
  </si>
  <si>
    <t>Aby uniknąć różnic w zaokrągleniach, w razie wątpliwości należy stosować ceny katalogowe 0%.</t>
  </si>
  <si>
    <t>A kerekítési különbségek elkerülése érdekében kétség esetén kérjük, használja a 0%-os listaárakat.</t>
  </si>
  <si>
    <t>Per evitare differenze di arrotondamento, in caso di dubbio utilizzare i prezzi di listino a sconto 0%.</t>
  </si>
  <si>
    <t>Preis (€)</t>
  </si>
  <si>
    <t>Price (€)</t>
  </si>
  <si>
    <t>Prix (€)</t>
  </si>
  <si>
    <t>Prijs (€)</t>
  </si>
  <si>
    <t>Pris (€)</t>
  </si>
  <si>
    <t>Cena (€)</t>
  </si>
  <si>
    <t>Ár (€)</t>
  </si>
  <si>
    <t>Prezzo (€)</t>
  </si>
  <si>
    <t>Stück je Palette</t>
  </si>
  <si>
    <t>Pieces per pallet</t>
  </si>
  <si>
    <t>Pièce par palette</t>
  </si>
  <si>
    <t>Stuk per pallet</t>
  </si>
  <si>
    <t>Stycken per pall</t>
  </si>
  <si>
    <t>Ilość sztuk na palecie</t>
  </si>
  <si>
    <t>Darabszám raklaponként</t>
  </si>
  <si>
    <t>Pezzi per pallet</t>
  </si>
  <si>
    <t>Product family</t>
  </si>
  <si>
    <t>Famille de produits</t>
  </si>
  <si>
    <t>Product familie</t>
  </si>
  <si>
    <t>Produktfamilj</t>
  </si>
  <si>
    <t>Rodzina produktów</t>
  </si>
  <si>
    <t>Termékcsalád</t>
  </si>
  <si>
    <t>Famiglia di prodotti</t>
  </si>
  <si>
    <t>Kalkulation</t>
  </si>
  <si>
    <t>Cost estimate</t>
  </si>
  <si>
    <t>Calcul des coûts</t>
  </si>
  <si>
    <t>Berekening</t>
  </si>
  <si>
    <t>Kostnadsberäkning</t>
  </si>
  <si>
    <t>Kosztorys</t>
  </si>
  <si>
    <t>Költségbecslés</t>
  </si>
  <si>
    <t>Stima dei costi</t>
  </si>
  <si>
    <t>Ilość na paletę</t>
  </si>
  <si>
    <t>Gewicht je Palette</t>
  </si>
  <si>
    <t>Weight per pallet</t>
  </si>
  <si>
    <t>Poids par palette</t>
  </si>
  <si>
    <t>Gewicht per pallet</t>
  </si>
  <si>
    <t>Vikt per pall</t>
  </si>
  <si>
    <t>Waga na paletę</t>
  </si>
  <si>
    <t>Raklaponkénti súly</t>
  </si>
  <si>
    <t>Peso per pallet</t>
  </si>
  <si>
    <t>Order unit</t>
  </si>
  <si>
    <t>Unité de commande</t>
  </si>
  <si>
    <t>Besteleenheid</t>
  </si>
  <si>
    <t>Beställningsenhet</t>
  </si>
  <si>
    <t>Jednostka zamawiająca</t>
  </si>
  <si>
    <t>Megrendelő egység</t>
  </si>
  <si>
    <t>Unità d'ordine</t>
  </si>
  <si>
    <t>Piece</t>
  </si>
  <si>
    <t>Pièce</t>
  </si>
  <si>
    <t>Stuk</t>
  </si>
  <si>
    <t>Stycke</t>
  </si>
  <si>
    <t>Sztuka</t>
  </si>
  <si>
    <t>Pezzo</t>
  </si>
  <si>
    <t>Preis (€) pro Stück</t>
  </si>
  <si>
    <t>Price (€) per piece</t>
  </si>
  <si>
    <t>Prix (€) par pièce</t>
  </si>
  <si>
    <t>Prijs (€) per stuk</t>
  </si>
  <si>
    <t>Pris (€) per styck</t>
  </si>
  <si>
    <t>Cena (€) za sztukę</t>
  </si>
  <si>
    <t>Ár (€) darabonként</t>
  </si>
  <si>
    <t>Prezzo (€) per pezzo</t>
  </si>
  <si>
    <t>Anzahl Paletten</t>
  </si>
  <si>
    <t>Number of pallets</t>
  </si>
  <si>
    <t>Nombre de palettes</t>
  </si>
  <si>
    <t>Aantal pallets</t>
  </si>
  <si>
    <t>Antal pallar</t>
  </si>
  <si>
    <t>Liczba palet</t>
  </si>
  <si>
    <t>Raklapok száma</t>
  </si>
  <si>
    <t>Numero di pallet</t>
  </si>
  <si>
    <t>falsche Menge</t>
  </si>
  <si>
    <t>wrong quantity</t>
  </si>
  <si>
    <t>quantité incorrecte</t>
  </si>
  <si>
    <t>Verkeerde hoeveelheid</t>
  </si>
  <si>
    <t>Felaktig kvantitet</t>
  </si>
  <si>
    <t>Błędna ilość</t>
  </si>
  <si>
    <t>Rossz mennyiség</t>
  </si>
  <si>
    <t>Quantità errata</t>
  </si>
  <si>
    <t>Material</t>
  </si>
  <si>
    <t>BME</t>
  </si>
  <si>
    <t>Bruttogewicht</t>
  </si>
  <si>
    <t>Eh</t>
  </si>
  <si>
    <t>Abmessungseinheit</t>
  </si>
  <si>
    <t>Werksübergreifender Materialstatus</t>
  </si>
  <si>
    <t>Text:Vertriebslinienübergreifender Mater</t>
  </si>
  <si>
    <t>Liefereinheit</t>
  </si>
  <si>
    <t>ST</t>
  </si>
  <si>
    <t>KG</t>
  </si>
  <si>
    <t>73089098</t>
  </si>
  <si>
    <t>MM</t>
  </si>
  <si>
    <t>76109090</t>
  </si>
  <si>
    <t>Dachhaken EcoA 45 Max             </t>
  </si>
  <si>
    <t>Alu-Tile BEZ f. Meindl MZ3 Dorfen NEU</t>
  </si>
  <si>
    <t>74198090</t>
  </si>
  <si>
    <t>Dachhaken Pro-N</t>
  </si>
  <si>
    <t>73181595</t>
  </si>
  <si>
    <t>Falzkl.503 VA für Stehfalzdach</t>
  </si>
  <si>
    <t>Falzklemme Pro 504-F für Stehfalzdach</t>
  </si>
  <si>
    <t>Falzkl. 510 Rapid für KalZip u. ähnliche</t>
  </si>
  <si>
    <t>Falzklemme Pro510  für Rundfalz u.ä.</t>
  </si>
  <si>
    <t>Falzkl520 Rapid Zambelli RibRoof 465 u.ä</t>
  </si>
  <si>
    <t>Falzkl522 Rapid Zambelli RibRoof500 o.ä.</t>
  </si>
  <si>
    <t>Falzkl.524 Rapid Fischer KlipTec od.ähn</t>
  </si>
  <si>
    <t>Falzkl.525  VA für Domico Domitec</t>
  </si>
  <si>
    <t>40169300</t>
  </si>
  <si>
    <t>76169990</t>
  </si>
  <si>
    <t>40081900</t>
  </si>
  <si>
    <t>40169997</t>
  </si>
  <si>
    <t>76042100</t>
  </si>
  <si>
    <t>Modultragprofil Eco05  3550mm</t>
  </si>
  <si>
    <t>Modultragprofil Solo 5900mm sw elox</t>
  </si>
  <si>
    <t>76042990</t>
  </si>
  <si>
    <t>Modultragprofil SoloXL - 5900 mm</t>
  </si>
  <si>
    <t>Modultragprofil Pro100 450mm</t>
  </si>
  <si>
    <t>FixZ Pro 3550 mm</t>
  </si>
  <si>
    <t>Modultragprofil SoloPro 4400mm</t>
  </si>
  <si>
    <t>Modultragprofil SoloPro 4750mm</t>
  </si>
  <si>
    <t>Modultragprofil SoloPro 5900mm</t>
  </si>
  <si>
    <t>Modultragprofil SoloPro 6200mm</t>
  </si>
  <si>
    <t>Grundprofil für FlatGrid 6000mm</t>
  </si>
  <si>
    <t>Grundprofil für FlatGrid 2150mm</t>
  </si>
  <si>
    <t>Grundprofil für FlatGrid 4200mm</t>
  </si>
  <si>
    <t>Grundprofil für FlatGrid 6300mm</t>
  </si>
  <si>
    <t>Verbinder E Solo SoloPlus FixZ vormont.</t>
  </si>
  <si>
    <t>39269097</t>
  </si>
  <si>
    <t>39174000</t>
  </si>
  <si>
    <t>76169910</t>
  </si>
  <si>
    <t>Verbinder Ballastschiene Pro</t>
  </si>
  <si>
    <t>G</t>
  </si>
  <si>
    <t>Kunststoff-Endkappe Pro schw.</t>
  </si>
  <si>
    <t>Endklemme Rapid16 V 30 - 40</t>
  </si>
  <si>
    <t>Endklemme Rapid16 V 30 - 40 L</t>
  </si>
  <si>
    <t>Endklemme Rapid16 V 30 - 40 sw. elox.</t>
  </si>
  <si>
    <t>Endklemme Pro schmal 3-9mm</t>
  </si>
  <si>
    <t>Endklemme Pro breit 3-9mm</t>
  </si>
  <si>
    <t>Mittelklemme Pro schmal 3-9mm</t>
  </si>
  <si>
    <t>Mittelklemme Pro breit 3-9mm</t>
  </si>
  <si>
    <t>Erdungs- und Blitzschutzklemme A2 M8</t>
  </si>
  <si>
    <t>Erdungs- und Blitzschutzklemme Pro A2</t>
  </si>
  <si>
    <t>Unterlegblech Modulklemme Eco</t>
  </si>
  <si>
    <t>Befestigungsbinder 1,0-3,0mm Führ. oben</t>
  </si>
  <si>
    <t>Befestigungsbinder 1,0-3,0mm Führ. seitl</t>
  </si>
  <si>
    <t>FixZ-15 Systempr.18 ob. 96mm m.Verbinder</t>
  </si>
  <si>
    <t>FixZ-15 Systempro.18 un.96mm m.Verbinder</t>
  </si>
  <si>
    <t>FixZ-15 Systempro.18 mi.96mm m.Verbinder</t>
  </si>
  <si>
    <t>FixZ-7 Systempro.18 ob.96mm m. Verbinder</t>
  </si>
  <si>
    <t>FixZ-7 Systempro.18 un.96mm m.Verbinder</t>
  </si>
  <si>
    <t>FixZ-10 Systempr.18 ob.96mm m. Verbinder</t>
  </si>
  <si>
    <t>FixZ-10 Systempro.18 un.96mm m.Verbinder</t>
  </si>
  <si>
    <t>FixZ-10 Systempro.18 mi.96mm m.Verbinder</t>
  </si>
  <si>
    <t>40082110</t>
  </si>
  <si>
    <t>Bautenschutzm. 300x110x20mm AK SK</t>
  </si>
  <si>
    <t>40082190</t>
  </si>
  <si>
    <t>FlatGrid Beschwerungswanne zu Grundfpr.</t>
  </si>
  <si>
    <t>FixGrid Ballastschacht 18 bis 1700mm Mod</t>
  </si>
  <si>
    <t>FixGrid Ballastschacht18 bis 2067mm Mod.</t>
  </si>
  <si>
    <t>FixGrid Ballastschacht18 bis 2400mm Mod.</t>
  </si>
  <si>
    <t>73089059</t>
  </si>
  <si>
    <t>Komplettsperre</t>
  </si>
  <si>
    <t>39259080</t>
  </si>
  <si>
    <t>Windsafe 5 Pro  bis 1350mm Modul</t>
  </si>
  <si>
    <t>Windsafe 5 Pro  bis 1800mm Modul</t>
  </si>
  <si>
    <t>Windsafe 5 Pro  bis 2150mm Modul</t>
  </si>
  <si>
    <t>Windsafe 5 Pro  bis 2500mm Modul</t>
  </si>
  <si>
    <t>Windsafe 10 Pro  bis 1350mm Modul</t>
  </si>
  <si>
    <t>Windsafe 10 Pro  bis 1800mm Modul</t>
  </si>
  <si>
    <t>Windsafe 10 Pro  bis 2150mm Modul</t>
  </si>
  <si>
    <t>Windsafe 10 Pro  bis 2500mm Modul</t>
  </si>
  <si>
    <t>Windsafe 15 Pro  bis 1350mm Modul</t>
  </si>
  <si>
    <t>Windsafe 15 Pro  bis 1800mm Modul</t>
  </si>
  <si>
    <t>Windsafe 15 Pro  bis 2150mm Modul</t>
  </si>
  <si>
    <t>Windsafe 15 Pro  bis 2500mm Modul</t>
  </si>
  <si>
    <t>39172900</t>
  </si>
  <si>
    <t>79070000</t>
  </si>
  <si>
    <t>73181290</t>
  </si>
  <si>
    <t>Schraube 8x80 verz. Tellerkopf TX Holz</t>
  </si>
  <si>
    <t>Schraube 8x100 verz.Tellerkopf TX Holz</t>
  </si>
  <si>
    <t>Schraube 8x120 verz.Tellerkopf TX Holz</t>
  </si>
  <si>
    <t>73181639</t>
  </si>
  <si>
    <t>73181562</t>
  </si>
  <si>
    <t>73181575</t>
  </si>
  <si>
    <t>73182200</t>
  </si>
  <si>
    <t>73181410</t>
  </si>
  <si>
    <t>Dünnblechschraube 6,0x25 A2 m. Dichtsch.</t>
  </si>
  <si>
    <t>73181210</t>
  </si>
  <si>
    <t>Bohrschraube 5,5x25 A2 m. Dichtscheibe</t>
  </si>
  <si>
    <t>SCHRAUBE 6,3X64 AB1,5MM SELBSTFURCHE A2</t>
  </si>
  <si>
    <t>SCHRAUBE 6,3X115 AB1,5MM SELBSTFURCHE A2</t>
  </si>
  <si>
    <t>SCHRAUBE 6,3X150 AB1,5MM SELBSTFURCHE A2</t>
  </si>
  <si>
    <t>SCHRAUBE 6,3X200 AB1,5MM SELBSTFURCHE A2</t>
  </si>
  <si>
    <t>Rep.-Schraube 7,2x19 selbstfur FABA-A A2</t>
  </si>
  <si>
    <t>Flanschmutter M8 Sperrverzah DIN6923 A4</t>
  </si>
  <si>
    <t>NUT SQ DIN557 M8 WS13 A4-70</t>
  </si>
  <si>
    <t>NUT SQ DIN557 M10 WS17 A4-70</t>
  </si>
  <si>
    <t>Materialnummer</t>
  </si>
  <si>
    <t>LHM-Menge
Verkauf</t>
  </si>
  <si>
    <t>EP</t>
  </si>
  <si>
    <t>SK</t>
  </si>
  <si>
    <t>Sprachen</t>
  </si>
  <si>
    <t>Deutsch</t>
  </si>
  <si>
    <t>English</t>
  </si>
  <si>
    <t>Français</t>
  </si>
  <si>
    <t>Nederlands</t>
  </si>
  <si>
    <t>Svenska</t>
  </si>
  <si>
    <t>Polska</t>
  </si>
  <si>
    <t>Magyar</t>
  </si>
  <si>
    <t>Italiano</t>
  </si>
  <si>
    <t>131121-021</t>
  </si>
  <si>
    <t>Mittelklemme Classic wide</t>
  </si>
  <si>
    <t>131101-022</t>
  </si>
  <si>
    <t>Endklemme Classic wide V</t>
  </si>
  <si>
    <t>131101-021</t>
  </si>
  <si>
    <t>Endklemme Classic wide H</t>
  </si>
  <si>
    <t>131121-921</t>
  </si>
  <si>
    <t>Mittelklemme Classic wide schwarz</t>
  </si>
  <si>
    <t>131101-922</t>
  </si>
  <si>
    <t>Endklemme Classic wide V schwarz</t>
  </si>
  <si>
    <t>131101-921</t>
  </si>
  <si>
    <t>Endklemme Classic wide H schwarz</t>
  </si>
  <si>
    <t>943718-064</t>
  </si>
  <si>
    <t>Schraube 8x64 ab1,5mm selbstfurchend A2</t>
  </si>
  <si>
    <t>943718-125</t>
  </si>
  <si>
    <t>Schraube 8x125 ab1,5mm selbstfurchend A2</t>
  </si>
  <si>
    <t>943718-150</t>
  </si>
  <si>
    <t>Schraube 8x150 ab1,5mm selbstfurchend A2</t>
  </si>
  <si>
    <t>943718-200</t>
  </si>
  <si>
    <t>Schraube 8x200 ab1,5mm selbstfurchend A2</t>
  </si>
  <si>
    <t>MArt</t>
  </si>
  <si>
    <t>Produkthierarchie</t>
  </si>
  <si>
    <t>Stat. Warennr.</t>
  </si>
  <si>
    <t>EAN/UPC-Code</t>
  </si>
  <si>
    <t>ZMAT</t>
  </si>
  <si>
    <t>Schrauben und Zubehör Universal</t>
  </si>
  <si>
    <t>Freigegeben</t>
  </si>
  <si>
    <t>4262371512490</t>
  </si>
  <si>
    <t>4262371512438</t>
  </si>
  <si>
    <t>Schrauben und Zubehör Schrauben Kleinte.</t>
  </si>
  <si>
    <t>4262371512407</t>
  </si>
  <si>
    <t>4262371512353</t>
  </si>
  <si>
    <t>4262371512346</t>
  </si>
  <si>
    <t>4262371512261</t>
  </si>
  <si>
    <t>4262371515583</t>
  </si>
  <si>
    <t>4262371515576</t>
  </si>
  <si>
    <t>4262371515569</t>
  </si>
  <si>
    <t>4262371512223</t>
  </si>
  <si>
    <t>4262371512216</t>
  </si>
  <si>
    <t>4262371515613</t>
  </si>
  <si>
    <t>4262371512209</t>
  </si>
  <si>
    <t>4262371515736</t>
  </si>
  <si>
    <t>4262371516177</t>
  </si>
  <si>
    <t>4262371514395</t>
  </si>
  <si>
    <t>4262371512186</t>
  </si>
  <si>
    <t>4262371512162</t>
  </si>
  <si>
    <t>4262371513183</t>
  </si>
  <si>
    <t>Schrauben und Zubehör balastopti Flachd.</t>
  </si>
  <si>
    <t>4262371512117</t>
  </si>
  <si>
    <t>4262371512100</t>
  </si>
  <si>
    <t>4262371512094</t>
  </si>
  <si>
    <t>4262371512063</t>
  </si>
  <si>
    <t>4262371512056</t>
  </si>
  <si>
    <t>4262371512049</t>
  </si>
  <si>
    <t>4262371512025</t>
  </si>
  <si>
    <t>4262371512018</t>
  </si>
  <si>
    <t>4262371513169</t>
  </si>
  <si>
    <t>4262371511769</t>
  </si>
  <si>
    <t>4262371511806</t>
  </si>
  <si>
    <t>4262371511790</t>
  </si>
  <si>
    <t>4262371511820</t>
  </si>
  <si>
    <t>4262371512131</t>
  </si>
  <si>
    <t>4262371512827</t>
  </si>
  <si>
    <t>4262371511707</t>
  </si>
  <si>
    <t>4262371511691</t>
  </si>
  <si>
    <t>4262371511653</t>
  </si>
  <si>
    <t>4262371511646</t>
  </si>
  <si>
    <t>4262371511677</t>
  </si>
  <si>
    <t>4262371512810</t>
  </si>
  <si>
    <t>4262371515620</t>
  </si>
  <si>
    <t>4262371512841</t>
  </si>
  <si>
    <t>4262371512834</t>
  </si>
  <si>
    <t>4262371511943</t>
  </si>
  <si>
    <t>4262371511967</t>
  </si>
  <si>
    <t>Flachdachsysteme ProLine</t>
  </si>
  <si>
    <t>4262371511936</t>
  </si>
  <si>
    <t>4262371511875</t>
  </si>
  <si>
    <t>4262371511868</t>
  </si>
  <si>
    <t>4262371511851</t>
  </si>
  <si>
    <t>4262371512766</t>
  </si>
  <si>
    <t>4262371512759</t>
  </si>
  <si>
    <t>4262371511639</t>
  </si>
  <si>
    <t>4262371511622</t>
  </si>
  <si>
    <t>4262371511615</t>
  </si>
  <si>
    <t>4262371511608</t>
  </si>
  <si>
    <t>4262371511592</t>
  </si>
  <si>
    <t>4262371511585</t>
  </si>
  <si>
    <t>4262371511578</t>
  </si>
  <si>
    <t>4262371511561</t>
  </si>
  <si>
    <t>4262371513367</t>
  </si>
  <si>
    <t>4262371512742</t>
  </si>
  <si>
    <t>Stützen Flachdachsystem Stützen</t>
  </si>
  <si>
    <t>4262371511349</t>
  </si>
  <si>
    <t>4262371511325</t>
  </si>
  <si>
    <t>4262371511318</t>
  </si>
  <si>
    <t>4262371511301</t>
  </si>
  <si>
    <t>4262371511295</t>
  </si>
  <si>
    <t>4262371511288</t>
  </si>
  <si>
    <t>4262371512735</t>
  </si>
  <si>
    <t>4262371511271</t>
  </si>
  <si>
    <t>4262371511264</t>
  </si>
  <si>
    <t>4262371511240</t>
  </si>
  <si>
    <t>4262371512711</t>
  </si>
  <si>
    <t>Schrauben und Zubehör Zubehör Profile</t>
  </si>
  <si>
    <t>4262371510960</t>
  </si>
  <si>
    <t>4262371510953</t>
  </si>
  <si>
    <t>4262371510991</t>
  </si>
  <si>
    <t>4262371513640</t>
  </si>
  <si>
    <t>4262371510977</t>
  </si>
  <si>
    <t>4262371513602</t>
  </si>
  <si>
    <t>4262371513596</t>
  </si>
  <si>
    <t>4262371513589</t>
  </si>
  <si>
    <t>4262371510892</t>
  </si>
  <si>
    <t>4262371513787</t>
  </si>
  <si>
    <t>4262371513763</t>
  </si>
  <si>
    <t>Sonderbefestigungen ClampFit</t>
  </si>
  <si>
    <t>4262371510724</t>
  </si>
  <si>
    <t>4262371514036</t>
  </si>
  <si>
    <t>4262371512001</t>
  </si>
  <si>
    <t>4262371512513</t>
  </si>
  <si>
    <t>4262371513428</t>
  </si>
  <si>
    <t>4262371512698</t>
  </si>
  <si>
    <t>4262371512681</t>
  </si>
  <si>
    <t>4262371512674</t>
  </si>
  <si>
    <t>4262371513152</t>
  </si>
  <si>
    <t>4262371512537</t>
  </si>
  <si>
    <t>4262371512667</t>
  </si>
  <si>
    <t>4262371513695</t>
  </si>
  <si>
    <t>4262371512728</t>
  </si>
  <si>
    <t>Kunststoff-Endkappe Solo grau</t>
  </si>
  <si>
    <t>4262371512636</t>
  </si>
  <si>
    <t>4262371512629</t>
  </si>
  <si>
    <t>4262371512612</t>
  </si>
  <si>
    <t>4262371512605</t>
  </si>
  <si>
    <t>4262371512599</t>
  </si>
  <si>
    <t>4262371512582</t>
  </si>
  <si>
    <t>4262371512575</t>
  </si>
  <si>
    <t>4262371511493</t>
  </si>
  <si>
    <t>4262371511417</t>
  </si>
  <si>
    <t>4262371511400</t>
  </si>
  <si>
    <t>4262371511394</t>
  </si>
  <si>
    <t>4262371511462</t>
  </si>
  <si>
    <t>4262371511387</t>
  </si>
  <si>
    <t>4262371511370</t>
  </si>
  <si>
    <t>4262371515705</t>
  </si>
  <si>
    <t>Profile ProLine</t>
  </si>
  <si>
    <t>4262371515507</t>
  </si>
  <si>
    <t>4262371513145</t>
  </si>
  <si>
    <t>4262371513930</t>
  </si>
  <si>
    <t>4262371513107</t>
  </si>
  <si>
    <t>4262371513824</t>
  </si>
  <si>
    <t>4262371513084</t>
  </si>
  <si>
    <t>4262371513060</t>
  </si>
  <si>
    <t>Profile Solo XL</t>
  </si>
  <si>
    <t>4262371513053</t>
  </si>
  <si>
    <t>Profile Solo05 Plus</t>
  </si>
  <si>
    <t>4262371513046</t>
  </si>
  <si>
    <t>Profile Solo</t>
  </si>
  <si>
    <t>4262371511097</t>
  </si>
  <si>
    <t>4262371513022</t>
  </si>
  <si>
    <t>4262371511066</t>
  </si>
  <si>
    <t>4262371513008</t>
  </si>
  <si>
    <t>Profile Eco05</t>
  </si>
  <si>
    <t>4262371512971</t>
  </si>
  <si>
    <t>Schrauben und Zubehör Sonderbefestigung</t>
  </si>
  <si>
    <t>4262371510519</t>
  </si>
  <si>
    <t>4262371510496</t>
  </si>
  <si>
    <t>Sonderbefestigungen ProLine</t>
  </si>
  <si>
    <t>4262371512506</t>
  </si>
  <si>
    <t>4262371510106</t>
  </si>
  <si>
    <t>4262371510120</t>
  </si>
  <si>
    <t>Sonderbefestigungen FixE FixT</t>
  </si>
  <si>
    <t>4262371510113</t>
  </si>
  <si>
    <t>4262371510687</t>
  </si>
  <si>
    <t>4262371510670</t>
  </si>
  <si>
    <t>4262371512919</t>
  </si>
  <si>
    <t>4262371510663</t>
  </si>
  <si>
    <t>4262371510700</t>
  </si>
  <si>
    <t>Sonderbefestigungen Blechfalzklemmen</t>
  </si>
  <si>
    <t>4262371513312</t>
  </si>
  <si>
    <t>4262371510656</t>
  </si>
  <si>
    <t>4262371510649</t>
  </si>
  <si>
    <t>4262371510632</t>
  </si>
  <si>
    <t>4262371510625</t>
  </si>
  <si>
    <t>4262371510601</t>
  </si>
  <si>
    <t>4262371515064</t>
  </si>
  <si>
    <t>4262371510557</t>
  </si>
  <si>
    <t>4262371510533</t>
  </si>
  <si>
    <t>4262371510564</t>
  </si>
  <si>
    <t>4262371510540</t>
  </si>
  <si>
    <t>4262371510526</t>
  </si>
  <si>
    <t>Sonderbefestigungen Stockschrauben</t>
  </si>
  <si>
    <t>4262371513688</t>
  </si>
  <si>
    <t>Dachhaken Dachhaken Standard</t>
  </si>
  <si>
    <t>4262371510274</t>
  </si>
  <si>
    <t>4262371510090</t>
  </si>
  <si>
    <t>4262371510083</t>
  </si>
  <si>
    <t>Schrauben und Zubehör Dachhaken</t>
  </si>
  <si>
    <t>4262371510267</t>
  </si>
  <si>
    <t>4262371510458</t>
  </si>
  <si>
    <t>4262371510441</t>
  </si>
  <si>
    <t>4262371510052</t>
  </si>
  <si>
    <t>4262371510045</t>
  </si>
  <si>
    <t>4262371510038</t>
  </si>
  <si>
    <t>4262371512872</t>
  </si>
  <si>
    <t>4262371512452</t>
  </si>
  <si>
    <t>4262371512865</t>
  </si>
  <si>
    <t>4262371512445</t>
  </si>
  <si>
    <t>Dachhaken Alu-Tile</t>
  </si>
  <si>
    <t>4262371515682</t>
  </si>
  <si>
    <t>4262371510380</t>
  </si>
  <si>
    <t>4262371510366</t>
  </si>
  <si>
    <t>4262371510359</t>
  </si>
  <si>
    <t>4262371510328</t>
  </si>
  <si>
    <t>4262371510311</t>
  </si>
  <si>
    <t>4262371510298</t>
  </si>
  <si>
    <t>4262371510281</t>
  </si>
  <si>
    <t>Dachhaken Dachhacken ProLine</t>
  </si>
  <si>
    <t>4262371510168</t>
  </si>
  <si>
    <t>4262371510144</t>
  </si>
  <si>
    <t>4262371510229</t>
  </si>
  <si>
    <t>4262371512377</t>
  </si>
  <si>
    <t>4262371510823</t>
  </si>
  <si>
    <t>4262371510830</t>
  </si>
  <si>
    <t>4262371510786</t>
  </si>
  <si>
    <t>4262371510779</t>
  </si>
  <si>
    <t>4262371510755</t>
  </si>
  <si>
    <t>4262371512773</t>
  </si>
  <si>
    <t>4262371510489</t>
  </si>
  <si>
    <t>4262371510465</t>
  </si>
  <si>
    <t>4262371510427</t>
  </si>
  <si>
    <t>4262371511776</t>
  </si>
  <si>
    <t>4262371511752</t>
  </si>
  <si>
    <t>4262371511745</t>
  </si>
  <si>
    <t>4262371511738</t>
  </si>
  <si>
    <t>4262371511721</t>
  </si>
  <si>
    <t>4262371515347</t>
  </si>
  <si>
    <t>4262371515330</t>
  </si>
  <si>
    <t>4262371514661</t>
  </si>
  <si>
    <t>4262371513626</t>
  </si>
  <si>
    <t>Profile EcoLight</t>
  </si>
  <si>
    <t>4262371511004</t>
  </si>
  <si>
    <t>4262371510151</t>
  </si>
  <si>
    <t>4262371510014</t>
  </si>
  <si>
    <t>4262371510175</t>
  </si>
  <si>
    <t>4262371510199</t>
  </si>
  <si>
    <t>4262371510076</t>
  </si>
  <si>
    <t>4262371512902</t>
  </si>
  <si>
    <t>4262371510502</t>
  </si>
  <si>
    <t>4262371512988</t>
  </si>
  <si>
    <t>4262371512995</t>
  </si>
  <si>
    <t>4262371513039</t>
  </si>
  <si>
    <t>4262371515316</t>
  </si>
  <si>
    <t>4262371512643</t>
  </si>
  <si>
    <t>4262371512650</t>
  </si>
  <si>
    <t>4262371512780</t>
  </si>
  <si>
    <t>4262371512520</t>
  </si>
  <si>
    <t>4262371513770</t>
  </si>
  <si>
    <t>4262371510847</t>
  </si>
  <si>
    <t>4262371511974</t>
  </si>
  <si>
    <t>4262371511981</t>
  </si>
  <si>
    <t>4262371512858</t>
  </si>
  <si>
    <t>4262371511837</t>
  </si>
  <si>
    <t>4262371512032</t>
  </si>
  <si>
    <t>4262371512193</t>
  </si>
  <si>
    <t>4262371515750</t>
  </si>
  <si>
    <t>4262371511905</t>
  </si>
  <si>
    <t>4262371511424</t>
  </si>
  <si>
    <t>4262371511196</t>
  </si>
  <si>
    <t>4262371511363</t>
  </si>
  <si>
    <t>4262371511431</t>
  </si>
  <si>
    <t>4262371511516</t>
  </si>
  <si>
    <t>4262371511172</t>
  </si>
  <si>
    <t>4262371511844</t>
  </si>
  <si>
    <t>4262371511912</t>
  </si>
  <si>
    <t>4262371511899</t>
  </si>
  <si>
    <t>4262371511998</t>
  </si>
  <si>
    <t>4262371512070</t>
  </si>
  <si>
    <t>4262371511929</t>
  </si>
  <si>
    <t>4262371512148</t>
  </si>
  <si>
    <t>4262371513015</t>
  </si>
  <si>
    <t>4262371512476</t>
  </si>
  <si>
    <t>4262371511660</t>
  </si>
  <si>
    <t>4262371513923</t>
  </si>
  <si>
    <t>Gesperrt</t>
  </si>
  <si>
    <t>4262371512803</t>
  </si>
  <si>
    <t>4262371513251</t>
  </si>
  <si>
    <t>4262371513220</t>
  </si>
  <si>
    <t>4262371513213</t>
  </si>
  <si>
    <t>4262371513206</t>
  </si>
  <si>
    <t>4262371513190</t>
  </si>
  <si>
    <t>4262371515729</t>
  </si>
  <si>
    <t>4262371513091</t>
  </si>
  <si>
    <t>4262371513114</t>
  </si>
  <si>
    <t>4262371513121</t>
  </si>
  <si>
    <t>4262371513138</t>
  </si>
  <si>
    <t>4262371515323</t>
  </si>
  <si>
    <t>4262371511882</t>
  </si>
  <si>
    <t>4262371512704</t>
  </si>
  <si>
    <t>4262371511455</t>
  </si>
  <si>
    <t>4262371511783</t>
  </si>
  <si>
    <t>4262371512124</t>
  </si>
  <si>
    <t>4262371510021</t>
  </si>
  <si>
    <t>4262371510212</t>
  </si>
  <si>
    <t>4262371512230</t>
  </si>
  <si>
    <t>4262371513480</t>
  </si>
  <si>
    <t>4262371512568</t>
  </si>
  <si>
    <t>4262371513398</t>
  </si>
  <si>
    <t>4262371513701</t>
  </si>
  <si>
    <t>4262371510304</t>
  </si>
  <si>
    <t>4262371510335</t>
  </si>
  <si>
    <t>4262371510342</t>
  </si>
  <si>
    <t>4262371510373</t>
  </si>
  <si>
    <t>4262371510397</t>
  </si>
  <si>
    <t>4262371510403</t>
  </si>
  <si>
    <t>4262371510410</t>
  </si>
  <si>
    <t>4262371510069</t>
  </si>
  <si>
    <t>4262371513909</t>
  </si>
  <si>
    <t>4262371510472</t>
  </si>
  <si>
    <t>4262371510571</t>
  </si>
  <si>
    <t>4262371510588</t>
  </si>
  <si>
    <t>4262371510595</t>
  </si>
  <si>
    <t>4262371510618</t>
  </si>
  <si>
    <t>4262371512896</t>
  </si>
  <si>
    <t>4262371512926</t>
  </si>
  <si>
    <t>4262371513886</t>
  </si>
  <si>
    <t>4262371515712</t>
  </si>
  <si>
    <t>4262371511448</t>
  </si>
  <si>
    <t>4262371511479</t>
  </si>
  <si>
    <t>4262371512551</t>
  </si>
  <si>
    <t>4262371513794</t>
  </si>
  <si>
    <t>4262371510748</t>
  </si>
  <si>
    <t>4262371510809</t>
  </si>
  <si>
    <t>4262371513572</t>
  </si>
  <si>
    <t>4262371510908</t>
  </si>
  <si>
    <t>4262371510915</t>
  </si>
  <si>
    <t>4262371510922</t>
  </si>
  <si>
    <t>4262371510939</t>
  </si>
  <si>
    <t>4262371513619</t>
  </si>
  <si>
    <t>4262371510946</t>
  </si>
  <si>
    <t>4262371510984</t>
  </si>
  <si>
    <t>4262371511257</t>
  </si>
  <si>
    <t>4262371511356</t>
  </si>
  <si>
    <t>4262371511332</t>
  </si>
  <si>
    <t>4262371511950</t>
  </si>
  <si>
    <t>4262371514043</t>
  </si>
  <si>
    <t>4262371512179</t>
  </si>
  <si>
    <t>4262371515699</t>
  </si>
  <si>
    <t>4262371512483</t>
  </si>
  <si>
    <t>4262371512155</t>
  </si>
  <si>
    <t>4262371512278</t>
  </si>
  <si>
    <t>4262371513176</t>
  </si>
  <si>
    <t>4262371511813</t>
  </si>
  <si>
    <t>4262371511103</t>
  </si>
  <si>
    <t>4262371516085</t>
  </si>
  <si>
    <t>4262371513671</t>
  </si>
  <si>
    <t>4262371510878</t>
  </si>
  <si>
    <t>4262371510854</t>
  </si>
  <si>
    <t>4262371510885</t>
  </si>
  <si>
    <t>4262371510861</t>
  </si>
  <si>
    <t>4262371516061</t>
  </si>
  <si>
    <t>4262371511165</t>
  </si>
  <si>
    <t>4262371513077</t>
  </si>
  <si>
    <t>4262371512391</t>
  </si>
  <si>
    <t>4262371511684</t>
  </si>
  <si>
    <t>4262371511714</t>
  </si>
  <si>
    <t>4262371510694</t>
  </si>
  <si>
    <t>4262371513954</t>
  </si>
  <si>
    <t>4262371515743</t>
  </si>
  <si>
    <t>4262371515941</t>
  </si>
  <si>
    <t>4262371513244</t>
  </si>
  <si>
    <t>4262371511202</t>
  </si>
  <si>
    <t>4262371511189</t>
  </si>
  <si>
    <t>4262371512322</t>
  </si>
  <si>
    <t>4262371512933</t>
  </si>
  <si>
    <t>4262371512308</t>
  </si>
  <si>
    <t>4262371512315</t>
  </si>
  <si>
    <t>4262371512339</t>
  </si>
  <si>
    <t>4262371511486</t>
  </si>
  <si>
    <t>4262371510205</t>
  </si>
  <si>
    <t>4262371510243</t>
  </si>
  <si>
    <t>4262371510434</t>
  </si>
  <si>
    <t>4262371510717</t>
  </si>
  <si>
    <t>4262371511509</t>
  </si>
  <si>
    <t>4262371512469</t>
  </si>
  <si>
    <t>4262371510793</t>
  </si>
  <si>
    <t>4262371510816</t>
  </si>
  <si>
    <t>4262371510762</t>
  </si>
  <si>
    <t>4262371510731</t>
  </si>
  <si>
    <t>4262371510236</t>
  </si>
  <si>
    <t>4262371512544</t>
  </si>
  <si>
    <t>4262371510182</t>
  </si>
  <si>
    <t>4262371512797</t>
  </si>
  <si>
    <t>4262371513268</t>
  </si>
  <si>
    <t>4262371511158</t>
  </si>
  <si>
    <t>4262371512087</t>
  </si>
  <si>
    <t>4262371512889</t>
  </si>
  <si>
    <t>Alle Angebote sind freibleibend und gelten nur im Rahmen der angegebenen Losgrößen, bei Profilen nur für ganze Bunde.</t>
  </si>
  <si>
    <t>All offers are subject to approval and are valid only within the scope of the given lot sizes, for profiles only for whole bundles.</t>
  </si>
  <si>
    <t>Toutes les offres sont sujettes à changement et ne sont valables que dans les limites de la taille des lots, avec des profils pour que la ligue entière.</t>
  </si>
  <si>
    <t>Alle aanbiedingen zijn onderhevig aan wijzigingen en zijn alleen geldig binnen het bereik van de opgegeven lotgroottes, in het geval van profielen alleen voor hele bundels.</t>
  </si>
  <si>
    <t>Wszystkie oferty podlegają zatwierdzeniu i są ważne tylko w zakresie podanych wielkości partii, w przypadku profili tylko dla całych pakietów.</t>
  </si>
  <si>
    <t>Losgröße</t>
  </si>
  <si>
    <t>Kavelgrootte</t>
  </si>
  <si>
    <t>Taille des lots</t>
  </si>
  <si>
    <t>Lot size</t>
  </si>
  <si>
    <t>Storlek på tomt</t>
  </si>
  <si>
    <t>Wielkość partii</t>
  </si>
  <si>
    <t>Tétel mérete</t>
  </si>
  <si>
    <t>Dimensione del lotto</t>
  </si>
  <si>
    <t>UVP</t>
  </si>
  <si>
    <t>RRP</t>
  </si>
  <si>
    <t>Zalecana cena detaliczna</t>
  </si>
  <si>
    <t>Aanbevolen verkoopprijs</t>
  </si>
  <si>
    <t>Prix de vente conseillé</t>
  </si>
  <si>
    <t>Rekommenderat försäljningspris</t>
  </si>
  <si>
    <t>Ajánlott kiskereskedelmi ár</t>
  </si>
  <si>
    <t>Prezzo di vendita consigliato</t>
  </si>
  <si>
    <t>UVP pro Stück (in €)</t>
  </si>
  <si>
    <t>Eindreh-Profil Pro 100</t>
  </si>
  <si>
    <t>165005-005</t>
  </si>
  <si>
    <t>165005-006</t>
  </si>
  <si>
    <t>FixGrid Pro Stützblech 2</t>
  </si>
  <si>
    <t>FixGrid Pro Stützblech 3</t>
  </si>
  <si>
    <t>165005-008</t>
  </si>
  <si>
    <t>Modulauflager Flex Pro</t>
  </si>
  <si>
    <t>165005-007</t>
  </si>
  <si>
    <t>Eindreh-Modulauflager Flex Pro</t>
  </si>
  <si>
    <t>Kontrolle Liefereinheit</t>
  </si>
  <si>
    <t>Schrauben und Zubehör ProLine</t>
  </si>
  <si>
    <t>In Entwicklung</t>
  </si>
  <si>
    <t>4262371516306</t>
  </si>
  <si>
    <t>4262371516313</t>
  </si>
  <si>
    <t>4262371516009</t>
  </si>
  <si>
    <t>WASHER ISO7093-1 10 200HV A2</t>
  </si>
  <si>
    <t>WASHER ISO7093-1 8 200HV A2</t>
  </si>
  <si>
    <t>4262371515644</t>
  </si>
  <si>
    <t>4262371515996</t>
  </si>
  <si>
    <t>Schraube 8x64 ab1,5mm selbstfurchend</t>
  </si>
  <si>
    <t>Schraube 8x125 ab1,5mm selbstfurchend</t>
  </si>
  <si>
    <t>Schraube 8x150 ab1,5mm selbstfurchend</t>
  </si>
  <si>
    <t>Schraube 8x200 ab1,5mm selbstfurchend</t>
  </si>
  <si>
    <t>Middle clamp Classic wide</t>
  </si>
  <si>
    <t>End clamp Classic wide V</t>
  </si>
  <si>
    <t>End clamp Classic wide H</t>
  </si>
  <si>
    <t>Middle clamp Classic wide black</t>
  </si>
  <si>
    <t>End clamp Classic wide V black</t>
  </si>
  <si>
    <t>End clamp Classic wide H black</t>
  </si>
  <si>
    <t>Screw 8x64 min.1.5mm self-tap.w.wash A2</t>
  </si>
  <si>
    <t>Screw 8x125 min.1.5mm self-tapping A2</t>
  </si>
  <si>
    <t>Screw 8x150 min.1.5mm self-tapping A2</t>
  </si>
  <si>
    <t>Screw 8x200 min.1.5mm self-tapping A2</t>
  </si>
  <si>
    <t>FixGrid Pro Triangular Support 2</t>
  </si>
  <si>
    <t>FixGrid Pro Triangular Support 3</t>
  </si>
  <si>
    <t>Module Support Flex Pro</t>
  </si>
  <si>
    <t>Screw-In Module Support Flex Pro</t>
  </si>
  <si>
    <t>Pince centrale Classic Wide</t>
  </si>
  <si>
    <t>Pince terminaison Classic Wide V</t>
  </si>
  <si>
    <t>Pince terminaison Classic Wide H</t>
  </si>
  <si>
    <t>Pince centrale Classic Wide noir anod</t>
  </si>
  <si>
    <t>Pince terminaison Classic Wide V noir anod</t>
  </si>
  <si>
    <t>Pince terminaison Classic Wide H noir anod</t>
  </si>
  <si>
    <t>Middenklem Classic Wide</t>
  </si>
  <si>
    <t>Eindklem Classic Wide V</t>
  </si>
  <si>
    <t xml:space="preserve">Einklem Classic Wide H </t>
  </si>
  <si>
    <t>Einklem Classic Wide V zwart geanod</t>
  </si>
  <si>
    <t>Middenklem Classic Wide zwart geanod</t>
  </si>
  <si>
    <t>Eindklemm Classic Wide H zwart geanod</t>
  </si>
  <si>
    <t>Mittklämma Classic Wide</t>
  </si>
  <si>
    <t>Slutklämma Classic Wide V</t>
  </si>
  <si>
    <t>Mittklämma Classic Wide svart anod</t>
  </si>
  <si>
    <t>Slutklämma Classic Wide H</t>
  </si>
  <si>
    <t>Slutklämma Classic Wide V svart anod</t>
  </si>
  <si>
    <t>Slutklämma Classic Wide H svart anod</t>
  </si>
  <si>
    <t>Zacisk środkowy Classic Wide</t>
  </si>
  <si>
    <t>Zacisk końcowy Classic Wide V</t>
  </si>
  <si>
    <t>Zacisk końcowy Classic Wide H</t>
  </si>
  <si>
    <t>Zacisk środkowy Classic Wide anodowany na czarno</t>
  </si>
  <si>
    <t>Zacisk końcowy Classic Wide V anodowany na czarno</t>
  </si>
  <si>
    <t>Zacisk końcowy Classic Wide H anodowany na czarno</t>
  </si>
  <si>
    <t>Classic Wide közlefogó</t>
  </si>
  <si>
    <t>Classic Wide V véglefogó</t>
  </si>
  <si>
    <t>Classic Wide H véglefogó</t>
  </si>
  <si>
    <t>Classic Wide közlefogó Fekete eloxált</t>
  </si>
  <si>
    <t>Classic Wide V véglefogó Fekete eloxált</t>
  </si>
  <si>
    <t>Classic Wide H véglefogó Fekete eloxált</t>
  </si>
  <si>
    <t>Morsetto centrale Classic Wide</t>
  </si>
  <si>
    <t>Morsetto terminale Classic Wide V</t>
  </si>
  <si>
    <t>Morsetto terminale Classic Wide H</t>
  </si>
  <si>
    <t xml:space="preserve">Morsetto centrale Classic Wide nero anodizzato </t>
  </si>
  <si>
    <t xml:space="preserve">Morsetto terminale Classic Wide V nero anodizzato </t>
  </si>
  <si>
    <t>Morsetto terminale Classic Wide H nero anodizzato</t>
  </si>
  <si>
    <t>Zähler</t>
  </si>
  <si>
    <t>KAR</t>
  </si>
  <si>
    <t>BUN</t>
  </si>
  <si>
    <t xml:space="preserve"> </t>
  </si>
  <si>
    <t>Gültig ab 01.07.2025 (Änderungen vorbehalten)</t>
  </si>
  <si>
    <t>Valid from 01.05.2025 (subject to modifications)</t>
  </si>
  <si>
    <t>Valable à partir du 01.07.2025 (Sous réserve de modifications)</t>
  </si>
  <si>
    <t>Geldig vanaf 01.07.2025 (onder voorbehoud van wijzigingen)</t>
  </si>
  <si>
    <t>Gäller från och med 01.07.2025 (med förbehåll för ändringar).</t>
  </si>
  <si>
    <t>Obowiązuje od 01.07.2025 (z zastrzeżeniem zmian)</t>
  </si>
  <si>
    <t>Érvényes: 01.07.2025-től (módosítások függvényében)</t>
  </si>
  <si>
    <t>Valido dal 01.07.2025 (soggetto a modifiche)</t>
  </si>
  <si>
    <t>Die Modulklemme Classic Wide ist die konsequente Weiterentwicklung der bewährten und millionenfach eingesetzten Modulklemmen Rapid16 und Rapid2+. Durch die variable Einsatzmöglichkeit wurde die Anzahl der Artikel drastisch reduziert und die Klemmtiefe auf 10 mm erweitert. Alle Modulklemmen sind standardmäßig mit Erdungspin ausgestattet.</t>
  </si>
  <si>
    <t xml:space="preserve">Stützblech für die Erhöhung des FixGrid Pro um 2 Erhöhungselemente. Die Stützbleche werden nur an der unteren Stütze befestigt. </t>
  </si>
  <si>
    <t xml:space="preserve">Stützblech für die Erhöhung des FixGrid Pro um 3 Erhöhungselemente. Die Stützbleche werden nur an der unteren Stütze befestigt. </t>
  </si>
  <si>
    <t xml:space="preserve">Modulauflager für die Montage auf dem Eindreh- und Erhöhungselement Pro. Das stufenlose Gelenk ermöglicht einen variablen Modulwinkel. Geeignet für Modulausrichtung hochkant oder quer sowie für großformatige Module. Das verbesserte Design der Flex Variante profitiert von der asymmetrischen Ausführung des Drehgelenks sowie der vergrößerten Auflagefläche. </t>
  </si>
  <si>
    <t xml:space="preserve">Modulauflager für die Montage auf dem Bodenprofil Pro. Das stufenlose Gelenk ermöglicht einen variablen Modulwinkel. Geeignet für Modulausrichtung hochkant oder quer sowie für großformatige Module. Das verbesserte Design der Flex Variante profitiert von der asymmetrischen Ausführung des Drehgelenks sowie der vergrößerten Auflagefläche. </t>
  </si>
  <si>
    <t>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t>
  </si>
  <si>
    <t xml:space="preserve">Support plate for increasing the height of the FixGrid Pro by 2 elevation elements. The support plates are only attached to the lower support. </t>
  </si>
  <si>
    <t xml:space="preserve">Support plate for increasing the height of the FixGrid Pro by 3 elevation elements. The support plates are only attached to the lower support. </t>
  </si>
  <si>
    <t xml:space="preserve">Module support for mounting on the floor profile Pro. The stepless joint enables a variable module angle. Suitable for upright or horizontal module alignment and for large-format modules. The improved design of the Flex version benefits from the asymmetrical design of the swivel joint and the enlarged support surface. </t>
  </si>
  <si>
    <t xml:space="preserve">Module support for mounting on the base rail Pro. The stepless joint enables a variable module angle. Suitable for upright or horizontal module alignment and for large-format modules. The improved design of the Flex version benefits from the asymmetrical design of the swivel joint and the enlarged support surface. </t>
  </si>
  <si>
    <t xml:space="preserve">Module support for mounting on the screw-in and elevation Pro. The stepless joint enables a variable module angle. Suitable for upright or horizontal module alignment and for large-format modules. The improved design of the Flex version benefits from the asymmetrical design of the swivel joint and the enlarged support surface. </t>
  </si>
  <si>
    <t>EJOT fastener JF3-2-6x25 E16 A2 galv.</t>
  </si>
  <si>
    <t>Vis EJOT JF3-2-6x25 E16 A2 galvanisée</t>
  </si>
  <si>
    <t>Dunplaatschroef 6x25 A2 met afdichtring</t>
  </si>
  <si>
    <t>EJOT fästelement JF3-2-6x25 E16 A2 galv.</t>
  </si>
  <si>
    <t>EJOT łącznik JF3-2-6x25 E16 A2 galv.</t>
  </si>
  <si>
    <t>EJOT kötőelem JF3-2-6x25 E16 A2 galv.</t>
  </si>
  <si>
    <t>Vite autoforante per lamiera sottile 6 x 25 A2 con guarnizione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</si>
</sst>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 #,##0_-;_-* &quot;-&quot;??_-;_-@_-"/>
    <numFmt numFmtId="165" formatCode="#,##0.00\ _€"/>
    <numFmt numFmtId="166" formatCode="#,##0\ _€"/>
    <numFmt numFmtId="167" formatCode="0.00;0.00;"/>
    <numFmt numFmtId="168" formatCode="_(* #,##0.00_);_(* \(#,##0.00\);_(* &quot;-&quot;??_);_(@_)"/>
    <numFmt numFmtId="169" formatCode="0;;;@"/>
    <numFmt numFmtId="170" formatCode="0.000"/>
    <numFmt numFmtId="171" formatCode="0;0;;@"/>
    <numFmt numFmtId="172" formatCode="#,##0.00;\-#,##0.00;;"/>
    <numFmt numFmtId="173" formatCode="#,##0.000"/>
    <numFmt numFmtId="174" formatCode="#,##0.00\ &quot;€&quot;"/>
  </numFmts>
  <fonts count="32">
    <font>
      <sz val="11"/>
      <color theme="1"/>
      <name val="SimonKucher"/>
      <family val="2"/>
      <scheme val="minor"/>
    </font>
    <font>
      <sz val="11"/>
      <color theme="1"/>
      <name val="SimonKucher"/>
      <family val="2"/>
      <scheme val="minor"/>
    </font>
    <font>
      <sz val="11"/>
      <color theme="1"/>
      <name val="Arial"/>
      <family val="2"/>
    </font>
    <font>
      <sz val="11"/>
      <name val="SimonKucher"/>
      <family val="2"/>
      <scheme val="minor"/>
    </font>
    <font>
      <sz val="8"/>
      <name val="SimonKucher"/>
      <family val="2"/>
      <scheme val="minor"/>
    </font>
    <font>
      <b/>
      <sz val="10"/>
      <name val="SimonKucher"/>
      <family val="2"/>
      <scheme val="minor"/>
    </font>
    <font>
      <b/>
      <sz val="18"/>
      <name val="SimonKucher"/>
      <family val="2"/>
      <scheme val="minor"/>
    </font>
    <font>
      <sz val="10"/>
      <name val="SimonKucher"/>
      <family val="2"/>
      <scheme val="minor"/>
    </font>
    <font>
      <b/>
      <sz val="20"/>
      <name val="SimonKucher"/>
      <scheme val="minor"/>
    </font>
    <font>
      <sz val="9"/>
      <color theme="1"/>
      <name val="SimonKucher"/>
      <family val="2"/>
      <scheme val="minor"/>
    </font>
    <font>
      <sz val="9"/>
      <color theme="0"/>
      <name val="SimonKucher"/>
      <family val="2"/>
      <scheme val="minor"/>
    </font>
    <font>
      <sz val="10"/>
      <color theme="1"/>
      <name val="SimonKucher"/>
      <family val="2"/>
      <scheme val="minor"/>
    </font>
    <font>
      <sz val="9"/>
      <name val="SimonKucher"/>
      <family val="2"/>
      <scheme val="minor"/>
    </font>
    <font>
      <sz val="11"/>
      <name val="Arial"/>
      <family val="2"/>
    </font>
    <font>
      <b/>
      <sz val="20"/>
      <name val="Arial"/>
      <family val="2"/>
    </font>
    <font>
      <b/>
      <sz val="14"/>
      <color theme="1"/>
      <name val="Arial"/>
      <family val="2"/>
    </font>
    <font>
      <b/>
      <sz val="16"/>
      <name val="Arial"/>
      <family val="2"/>
    </font>
    <font>
      <b/>
      <sz val="10"/>
      <name val="Arial"/>
      <family val="2"/>
    </font>
    <font>
      <b/>
      <sz val="18"/>
      <name val="Arial"/>
      <family val="2"/>
    </font>
    <font>
      <sz val="10"/>
      <name val="Arial"/>
      <family val="2"/>
    </font>
    <font>
      <sz val="8"/>
      <name val="Arial"/>
      <family val="2"/>
    </font>
    <font>
      <b/>
      <sz val="11"/>
      <name val="Arial"/>
      <family val="2"/>
    </font>
    <font>
      <b/>
      <sz val="14"/>
      <name val="Arial"/>
      <family val="2"/>
    </font>
    <font>
      <b/>
      <i/>
      <sz val="11"/>
      <name val="Arial"/>
      <family val="2"/>
    </font>
    <font>
      <sz val="9"/>
      <name val="Arial"/>
      <family val="2"/>
    </font>
    <font>
      <sz val="11"/>
      <color rgb="FF39322B"/>
      <name val="Arial"/>
      <family val="2"/>
    </font>
    <font>
      <b/>
      <sz val="11"/>
      <color rgb="FF39322B"/>
      <name val="Arial"/>
      <family val="2"/>
    </font>
    <font>
      <b/>
      <sz val="11"/>
      <color theme="1"/>
      <name val="SimonKucher"/>
      <family val="2"/>
      <scheme val="minor"/>
    </font>
    <font>
      <sz val="8"/>
      <color theme="1"/>
      <name val="SimonKucher"/>
      <family val="2"/>
      <scheme val="minor"/>
    </font>
    <font>
      <b/>
      <sz val="18"/>
      <color theme="1"/>
      <name val="SimonKucher"/>
      <family val="2"/>
      <scheme val="minor"/>
    </font>
    <font>
      <b/>
      <sz val="20"/>
      <color theme="1"/>
      <name val="SimonKucher"/>
      <family val="2"/>
      <scheme val="minor"/>
    </font>
    <font>
      <sz val="10"/>
      <name val="Arial"/>
      <family val="2"/>
    </font>
  </fonts>
  <fills count="19">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499984740745262"/>
        <bgColor indexed="64"/>
      </patternFill>
    </fill>
    <fill>
      <patternFill patternType="solid">
        <fgColor indexed="43"/>
        <bgColor indexed="64"/>
      </patternFill>
    </fill>
    <fill>
      <patternFill patternType="solid">
        <fgColor rgb="FFD6EADE"/>
        <bgColor indexed="64"/>
      </patternFill>
    </fill>
    <fill>
      <patternFill patternType="solid">
        <fgColor indexed="22"/>
        <bgColor indexed="64"/>
      </patternFill>
    </fill>
    <fill>
      <patternFill patternType="solid">
        <fgColor rgb="FFFFFF00"/>
        <bgColor indexed="64"/>
      </patternFill>
    </fill>
    <fill>
      <patternFill patternType="solid">
        <fgColor rgb="FFF9F5C1"/>
        <bgColor rgb="FF000000"/>
      </patternFill>
    </fill>
    <fill>
      <patternFill patternType="solid">
        <fgColor rgb="FFF9F5C1"/>
        <bgColor indexed="64"/>
      </patternFill>
    </fill>
    <fill>
      <patternFill patternType="solid">
        <fgColor theme="5" tint="0.79998168889431442"/>
        <bgColor indexed="64"/>
      </patternFill>
    </fill>
    <fill>
      <patternFill patternType="solid">
        <fgColor theme="2" tint="0.7999816888943144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9" tint="0.79998168889431442"/>
        <bgColor indexed="65"/>
      </patternFill>
    </fill>
    <fill>
      <patternFill patternType="solid">
        <fgColor rgb="FFFFC000"/>
        <bgColor indexed="64"/>
      </patternFill>
    </fill>
    <fill>
      <patternFill patternType="solid">
        <fgColor rgb="FF92D050"/>
        <bgColor indexed="64"/>
      </patternFill>
    </fill>
  </fills>
  <borders count="5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indexed="64"/>
      </left>
      <right style="hair">
        <color auto="1"/>
      </right>
      <top/>
      <bottom style="hair">
        <color auto="1"/>
      </bottom>
      <diagonal/>
    </border>
    <border>
      <left style="hair">
        <color auto="1"/>
      </left>
      <right style="hair">
        <color auto="1"/>
      </right>
      <top/>
      <bottom style="hair">
        <color auto="1"/>
      </bottom>
      <diagonal/>
    </border>
    <border>
      <left/>
      <right style="hair">
        <color auto="1"/>
      </right>
      <top/>
      <bottom style="hair">
        <color auto="1"/>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bottom style="hair">
        <color auto="1"/>
      </bottom>
      <diagonal/>
    </border>
    <border>
      <left style="hair">
        <color auto="1"/>
      </left>
      <right style="thin">
        <color indexed="64"/>
      </right>
      <top/>
      <bottom style="hair">
        <color auto="1"/>
      </bottom>
      <diagonal/>
    </border>
    <border>
      <left style="hair">
        <color auto="1"/>
      </left>
      <right style="thin">
        <color indexed="64"/>
      </right>
      <top style="hair">
        <color auto="1"/>
      </top>
      <bottom style="thin">
        <color indexed="64"/>
      </bottom>
      <diagonal/>
    </border>
    <border>
      <left style="thin">
        <color auto="1"/>
      </left>
      <right style="thin">
        <color auto="1"/>
      </right>
      <top style="thin">
        <color auto="1"/>
      </top>
      <bottom/>
      <diagonal/>
    </border>
    <border>
      <left style="hair">
        <color auto="1"/>
      </left>
      <right style="thin">
        <color indexed="64"/>
      </right>
      <top style="hair">
        <color auto="1"/>
      </top>
      <bottom style="hair">
        <color auto="1"/>
      </bottom>
      <diagonal/>
    </border>
    <border>
      <left/>
      <right style="hair">
        <color auto="1"/>
      </right>
      <top style="hair">
        <color auto="1"/>
      </top>
      <bottom style="hair">
        <color auto="1"/>
      </bottom>
      <diagonal/>
    </border>
    <border>
      <left/>
      <right/>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right style="thin">
        <color indexed="64"/>
      </right>
      <top style="hair">
        <color auto="1"/>
      </top>
      <bottom style="hair">
        <color auto="1"/>
      </bottom>
      <diagonal/>
    </border>
    <border>
      <left style="thin">
        <color auto="1"/>
      </left>
      <right style="thin">
        <color indexed="64"/>
      </right>
      <top style="hair">
        <color auto="1"/>
      </top>
      <bottom style="hair">
        <color auto="1"/>
      </bottom>
      <diagonal/>
    </border>
    <border>
      <left style="thin">
        <color auto="1"/>
      </left>
      <right style="thin">
        <color indexed="64"/>
      </right>
      <top/>
      <bottom style="hair">
        <color auto="1"/>
      </bottom>
      <diagonal/>
    </border>
    <border>
      <left/>
      <right style="hair">
        <color auto="1"/>
      </right>
      <top style="hair">
        <color auto="1"/>
      </top>
      <bottom style="thin">
        <color indexed="64"/>
      </bottom>
      <diagonal/>
    </border>
    <border>
      <left/>
      <right/>
      <top style="hair">
        <color auto="1"/>
      </top>
      <bottom style="hair">
        <color auto="1"/>
      </bottom>
      <diagonal/>
    </border>
    <border>
      <left/>
      <right style="thin">
        <color indexed="64"/>
      </right>
      <top/>
      <bottom style="thin">
        <color auto="1"/>
      </bottom>
      <diagonal/>
    </border>
    <border>
      <left style="thin">
        <color indexed="64"/>
      </left>
      <right/>
      <top/>
      <bottom style="thin">
        <color indexed="64"/>
      </bottom>
      <diagonal/>
    </border>
    <border>
      <left style="hair">
        <color auto="1"/>
      </left>
      <right style="hair">
        <color auto="1"/>
      </right>
      <top/>
      <bottom style="thin">
        <color indexed="64"/>
      </bottom>
      <diagonal/>
    </border>
    <border>
      <left style="hair">
        <color auto="1"/>
      </left>
      <right/>
      <top/>
      <bottom style="thin">
        <color indexed="64"/>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left style="hair">
        <color auto="1"/>
      </left>
      <right/>
      <top style="hair">
        <color auto="1"/>
      </top>
      <bottom style="hair">
        <color auto="1"/>
      </bottom>
      <diagonal/>
    </border>
    <border>
      <left style="medium">
        <color indexed="64"/>
      </left>
      <right/>
      <top style="thin">
        <color indexed="64"/>
      </top>
      <bottom style="thin">
        <color auto="1"/>
      </bottom>
      <diagonal/>
    </border>
    <border>
      <left style="thin">
        <color auto="1"/>
      </left>
      <right/>
      <top/>
      <bottom style="hair">
        <color auto="1"/>
      </bottom>
      <diagonal/>
    </border>
    <border>
      <left style="hair">
        <color auto="1"/>
      </left>
      <right/>
      <top style="hair">
        <color auto="1"/>
      </top>
      <bottom/>
      <diagonal/>
    </border>
    <border>
      <left style="hair">
        <color auto="1"/>
      </left>
      <right/>
      <top style="hair">
        <color auto="1"/>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medium">
        <color indexed="64"/>
      </left>
      <right style="hair">
        <color auto="1"/>
      </right>
      <top/>
      <bottom style="hair">
        <color auto="1"/>
      </bottom>
      <diagonal/>
    </border>
    <border>
      <left style="medium">
        <color indexed="64"/>
      </left>
      <right style="hair">
        <color auto="1"/>
      </right>
      <top style="hair">
        <color auto="1"/>
      </top>
      <bottom style="hair">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indexed="64"/>
      </right>
      <top style="hair">
        <color auto="1"/>
      </top>
      <bottom style="thin">
        <color indexed="64"/>
      </bottom>
      <diagonal/>
    </border>
    <border>
      <left style="medium">
        <color indexed="64"/>
      </left>
      <right style="hair">
        <color auto="1"/>
      </right>
      <top/>
      <bottom/>
      <diagonal/>
    </border>
    <border>
      <left style="medium">
        <color indexed="64"/>
      </left>
      <right style="hair">
        <color auto="1"/>
      </right>
      <top style="hair">
        <color auto="1"/>
      </top>
      <bottom style="thin">
        <color indexed="64"/>
      </bottom>
      <diagonal/>
    </border>
  </borders>
  <cellStyleXfs count="10">
    <xf numFmtId="0" fontId="0" fillId="0" borderId="0"/>
    <xf numFmtId="43" fontId="1" fillId="0" borderId="0" applyFont="0" applyFill="0" applyBorder="0" applyAlignment="0" applyProtection="0"/>
    <xf numFmtId="0" fontId="2" fillId="0" borderId="0"/>
    <xf numFmtId="0" fontId="1" fillId="0" borderId="0"/>
    <xf numFmtId="168" fontId="1" fillId="0" borderId="0" applyFont="0" applyFill="0" applyBorder="0" applyAlignment="0" applyProtection="0"/>
    <xf numFmtId="0" fontId="19" fillId="0" borderId="0"/>
    <xf numFmtId="0" fontId="31" fillId="0" borderId="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cellStyleXfs>
  <cellXfs count="274">
    <xf numFmtId="0" fontId="0" fillId="0" borderId="0" xfId="0"/>
    <xf numFmtId="0" fontId="3" fillId="0" borderId="2" xfId="2" applyFont="1" applyBorder="1" applyAlignment="1">
      <alignment vertical="center"/>
    </xf>
    <xf numFmtId="0" fontId="0" fillId="0" borderId="2" xfId="0" applyBorder="1"/>
    <xf numFmtId="164" fontId="0" fillId="0" borderId="3" xfId="1" applyNumberFormat="1" applyFont="1" applyBorder="1"/>
    <xf numFmtId="0" fontId="3" fillId="0" borderId="0" xfId="2" applyFont="1" applyAlignment="1">
      <alignment vertical="center"/>
    </xf>
    <xf numFmtId="164" fontId="0" fillId="0" borderId="5" xfId="1" applyNumberFormat="1" applyFont="1" applyBorder="1"/>
    <xf numFmtId="0" fontId="5" fillId="0" borderId="4" xfId="2" applyFont="1" applyBorder="1" applyAlignment="1">
      <alignment horizontal="left" vertical="center"/>
    </xf>
    <xf numFmtId="0" fontId="6" fillId="0" borderId="0" xfId="2" applyFont="1" applyAlignment="1">
      <alignment horizontal="right" vertical="center"/>
    </xf>
    <xf numFmtId="1" fontId="0" fillId="0" borderId="0" xfId="0" applyNumberFormat="1"/>
    <xf numFmtId="0" fontId="3" fillId="3" borderId="6" xfId="2" applyFont="1" applyFill="1" applyBorder="1" applyAlignment="1">
      <alignment horizontal="left" vertical="top" wrapText="1"/>
    </xf>
    <xf numFmtId="0" fontId="3" fillId="0" borderId="10" xfId="2" applyFont="1" applyBorder="1" applyAlignment="1">
      <alignment horizontal="left" vertical="center"/>
    </xf>
    <xf numFmtId="0" fontId="3" fillId="0" borderId="12" xfId="2" applyFont="1" applyBorder="1" applyAlignment="1">
      <alignment horizontal="left" vertical="center"/>
    </xf>
    <xf numFmtId="0" fontId="3" fillId="0" borderId="13" xfId="2" applyFont="1" applyBorder="1" applyAlignment="1">
      <alignment horizontal="left" vertical="center"/>
    </xf>
    <xf numFmtId="164" fontId="0" fillId="0" borderId="0" xfId="1" applyNumberFormat="1" applyFont="1" applyBorder="1"/>
    <xf numFmtId="1" fontId="0" fillId="0" borderId="2" xfId="0" applyNumberFormat="1" applyBorder="1"/>
    <xf numFmtId="0" fontId="0" fillId="0" borderId="0" xfId="0" applyAlignment="1">
      <alignment wrapText="1"/>
    </xf>
    <xf numFmtId="164" fontId="0" fillId="0" borderId="0" xfId="1" applyNumberFormat="1" applyFont="1"/>
    <xf numFmtId="164" fontId="0" fillId="0" borderId="2" xfId="1" applyNumberFormat="1" applyFont="1" applyBorder="1"/>
    <xf numFmtId="0" fontId="7" fillId="0" borderId="4" xfId="2" applyFont="1" applyBorder="1" applyAlignment="1">
      <alignment horizontal="center" vertical="center"/>
    </xf>
    <xf numFmtId="0" fontId="3" fillId="0" borderId="0" xfId="2" applyFont="1" applyAlignment="1">
      <alignment horizontal="center" vertical="center"/>
    </xf>
    <xf numFmtId="0" fontId="3" fillId="3" borderId="19" xfId="2" applyFont="1" applyFill="1" applyBorder="1" applyAlignment="1">
      <alignment horizontal="center" vertical="top"/>
    </xf>
    <xf numFmtId="0" fontId="0" fillId="0" borderId="0" xfId="0" applyAlignment="1">
      <alignment horizontal="center"/>
    </xf>
    <xf numFmtId="0" fontId="3" fillId="3" borderId="6" xfId="2" applyFont="1" applyFill="1" applyBorder="1" applyAlignment="1">
      <alignment vertical="top" wrapText="1"/>
    </xf>
    <xf numFmtId="0" fontId="3" fillId="3" borderId="6" xfId="2" applyFont="1" applyFill="1" applyBorder="1" applyAlignment="1">
      <alignment horizontal="center" vertical="top" wrapText="1"/>
    </xf>
    <xf numFmtId="164" fontId="3" fillId="3" borderId="6" xfId="1" applyNumberFormat="1" applyFont="1" applyFill="1" applyBorder="1" applyAlignment="1">
      <alignment horizontal="center" vertical="top" wrapText="1"/>
    </xf>
    <xf numFmtId="1" fontId="3" fillId="3" borderId="8" xfId="2" applyNumberFormat="1" applyFont="1" applyFill="1" applyBorder="1" applyAlignment="1">
      <alignment horizontal="center" vertical="top" wrapText="1"/>
    </xf>
    <xf numFmtId="164" fontId="3" fillId="2" borderId="20" xfId="1" applyNumberFormat="1" applyFont="1" applyFill="1" applyBorder="1" applyAlignment="1">
      <alignment horizontal="right" vertical="center"/>
    </xf>
    <xf numFmtId="165" fontId="3" fillId="2" borderId="11" xfId="2" applyNumberFormat="1" applyFont="1" applyFill="1" applyBorder="1" applyAlignment="1">
      <alignment horizontal="right" vertical="center"/>
    </xf>
    <xf numFmtId="2" fontId="3" fillId="2" borderId="16" xfId="2" applyNumberFormat="1" applyFont="1" applyFill="1" applyBorder="1" applyAlignment="1">
      <alignment horizontal="right" vertical="center"/>
    </xf>
    <xf numFmtId="164" fontId="3" fillId="2" borderId="17" xfId="1" applyNumberFormat="1" applyFont="1" applyFill="1" applyBorder="1" applyAlignment="1">
      <alignment horizontal="right" vertical="center"/>
    </xf>
    <xf numFmtId="165" fontId="3" fillId="2" borderId="26" xfId="2" applyNumberFormat="1" applyFont="1" applyFill="1" applyBorder="1" applyAlignment="1">
      <alignment horizontal="left" vertical="center"/>
    </xf>
    <xf numFmtId="165" fontId="3" fillId="2" borderId="27" xfId="2" applyNumberFormat="1" applyFont="1" applyFill="1" applyBorder="1" applyAlignment="1">
      <alignment horizontal="right" vertical="center"/>
    </xf>
    <xf numFmtId="165" fontId="3" fillId="2" borderId="28" xfId="2" applyNumberFormat="1" applyFont="1" applyFill="1" applyBorder="1" applyAlignment="1">
      <alignment horizontal="right" vertical="center"/>
    </xf>
    <xf numFmtId="0" fontId="3" fillId="2" borderId="22" xfId="2" applyFont="1" applyFill="1" applyBorder="1" applyAlignment="1">
      <alignment horizontal="right" vertical="center"/>
    </xf>
    <xf numFmtId="0" fontId="3" fillId="3" borderId="8" xfId="2" applyFont="1" applyFill="1" applyBorder="1" applyAlignment="1">
      <alignment horizontal="center" vertical="top" wrapText="1"/>
    </xf>
    <xf numFmtId="0" fontId="3" fillId="2" borderId="30" xfId="2" applyFont="1" applyFill="1" applyBorder="1" applyAlignment="1">
      <alignment horizontal="right" vertical="center"/>
    </xf>
    <xf numFmtId="0" fontId="8" fillId="0" borderId="1" xfId="2" applyFont="1" applyBorder="1" applyAlignment="1">
      <alignment horizontal="left" vertical="center"/>
    </xf>
    <xf numFmtId="0" fontId="4" fillId="4" borderId="4" xfId="2" applyFont="1" applyFill="1" applyBorder="1" applyAlignment="1">
      <alignment horizontal="left" vertical="center"/>
    </xf>
    <xf numFmtId="0" fontId="3" fillId="4" borderId="0" xfId="2" applyFont="1" applyFill="1" applyAlignment="1">
      <alignment vertical="center"/>
    </xf>
    <xf numFmtId="0" fontId="9" fillId="0" borderId="0" xfId="2" applyFont="1" applyAlignment="1">
      <alignment vertical="top" wrapText="1"/>
    </xf>
    <xf numFmtId="0" fontId="9" fillId="0" borderId="0" xfId="2" applyFont="1" applyAlignment="1">
      <alignment horizontal="center" vertical="top" wrapText="1"/>
    </xf>
    <xf numFmtId="0" fontId="10" fillId="5" borderId="0" xfId="2" applyFont="1" applyFill="1" applyAlignment="1">
      <alignment vertical="top" wrapText="1"/>
    </xf>
    <xf numFmtId="0" fontId="9" fillId="6" borderId="0" xfId="2" applyFont="1" applyFill="1" applyAlignment="1">
      <alignment vertical="top" wrapText="1"/>
    </xf>
    <xf numFmtId="0" fontId="11" fillId="0" borderId="0" xfId="3" applyFont="1" applyAlignment="1">
      <alignment horizontal="left" vertical="top" wrapText="1"/>
    </xf>
    <xf numFmtId="0" fontId="12" fillId="0" borderId="0" xfId="2" applyFont="1" applyAlignment="1">
      <alignment vertical="top" wrapText="1"/>
    </xf>
    <xf numFmtId="0" fontId="11" fillId="0" borderId="0" xfId="2" applyFont="1" applyAlignment="1">
      <alignment vertical="top" wrapText="1"/>
    </xf>
    <xf numFmtId="0" fontId="9" fillId="3" borderId="0" xfId="2" applyFont="1" applyFill="1" applyAlignment="1">
      <alignment vertical="top" wrapText="1"/>
    </xf>
    <xf numFmtId="0" fontId="9" fillId="0" borderId="0" xfId="2" applyFont="1" applyAlignment="1">
      <alignment vertical="top"/>
    </xf>
    <xf numFmtId="0" fontId="12" fillId="3" borderId="0" xfId="2" applyFont="1" applyFill="1" applyAlignment="1">
      <alignment vertical="top" wrapText="1"/>
    </xf>
    <xf numFmtId="0" fontId="9" fillId="3" borderId="0" xfId="2" applyFont="1" applyFill="1" applyAlignment="1">
      <alignment horizontal="left" vertical="top"/>
    </xf>
    <xf numFmtId="0" fontId="9" fillId="3" borderId="0" xfId="2" applyFont="1" applyFill="1" applyAlignment="1">
      <alignment horizontal="left" vertical="top" wrapText="1"/>
    </xf>
    <xf numFmtId="0" fontId="9" fillId="3" borderId="0" xfId="2" applyFont="1" applyFill="1" applyAlignment="1">
      <alignment vertical="top"/>
    </xf>
    <xf numFmtId="0" fontId="13" fillId="0" borderId="13" xfId="2" applyFont="1" applyBorder="1" applyAlignment="1">
      <alignment horizontal="left" vertical="center"/>
    </xf>
    <xf numFmtId="0" fontId="14" fillId="0" borderId="1" xfId="2" applyFont="1" applyBorder="1" applyAlignment="1">
      <alignment horizontal="left" vertical="center"/>
    </xf>
    <xf numFmtId="0" fontId="2" fillId="0" borderId="2" xfId="0" applyFont="1" applyBorder="1"/>
    <xf numFmtId="9" fontId="16" fillId="7" borderId="6" xfId="2" applyNumberFormat="1" applyFont="1" applyFill="1" applyBorder="1" applyAlignment="1" applyProtection="1">
      <alignment horizontal="center" vertical="center"/>
      <protection locked="0"/>
    </xf>
    <xf numFmtId="164" fontId="2" fillId="0" borderId="3" xfId="1" applyNumberFormat="1" applyFont="1" applyBorder="1"/>
    <xf numFmtId="0" fontId="2" fillId="0" borderId="0" xfId="0" applyFont="1"/>
    <xf numFmtId="0" fontId="17" fillId="0" borderId="4" xfId="2" applyFont="1" applyBorder="1" applyAlignment="1">
      <alignment horizontal="left" vertical="center"/>
    </xf>
    <xf numFmtId="0" fontId="18" fillId="0" borderId="0" xfId="2" applyFont="1" applyAlignment="1">
      <alignment horizontal="right" vertical="center"/>
    </xf>
    <xf numFmtId="43" fontId="2" fillId="0" borderId="0" xfId="1" applyFont="1" applyBorder="1"/>
    <xf numFmtId="1" fontId="2" fillId="0" borderId="0" xfId="0" applyNumberFormat="1" applyFont="1"/>
    <xf numFmtId="164" fontId="2" fillId="0" borderId="5" xfId="1" applyNumberFormat="1" applyFont="1" applyBorder="1"/>
    <xf numFmtId="0" fontId="13" fillId="0" borderId="0" xfId="2" applyFont="1" applyAlignment="1">
      <alignment vertical="center"/>
    </xf>
    <xf numFmtId="43" fontId="13" fillId="0" borderId="0" xfId="1" applyFont="1" applyBorder="1" applyAlignment="1">
      <alignment vertical="center"/>
    </xf>
    <xf numFmtId="0" fontId="13" fillId="7" borderId="19" xfId="2" applyFont="1" applyFill="1" applyBorder="1" applyAlignment="1">
      <alignment horizontal="left" vertical="top" wrapText="1"/>
    </xf>
    <xf numFmtId="0" fontId="13" fillId="7" borderId="19" xfId="2" applyFont="1" applyFill="1" applyBorder="1" applyAlignment="1">
      <alignment horizontal="center" vertical="top" wrapText="1"/>
    </xf>
    <xf numFmtId="0" fontId="2" fillId="0" borderId="0" xfId="0" applyFont="1" applyAlignment="1">
      <alignment horizontal="left" wrapText="1"/>
    </xf>
    <xf numFmtId="0" fontId="13" fillId="7" borderId="7" xfId="2" applyFont="1" applyFill="1" applyBorder="1" applyAlignment="1">
      <alignment horizontal="left" vertical="top" wrapText="1"/>
    </xf>
    <xf numFmtId="0" fontId="13" fillId="7" borderId="7" xfId="2" applyFont="1" applyFill="1" applyBorder="1" applyAlignment="1">
      <alignment horizontal="center" vertical="top" wrapText="1"/>
    </xf>
    <xf numFmtId="0" fontId="13" fillId="0" borderId="9" xfId="2" applyFont="1" applyBorder="1" applyAlignment="1">
      <alignment horizontal="left" vertical="center"/>
    </xf>
    <xf numFmtId="0" fontId="13" fillId="0" borderId="10" xfId="2" applyFont="1" applyBorder="1" applyAlignment="1">
      <alignment horizontal="left" vertical="center"/>
    </xf>
    <xf numFmtId="0" fontId="13" fillId="0" borderId="17" xfId="2" applyFont="1" applyBorder="1" applyAlignment="1">
      <alignment horizontal="left" vertical="center"/>
    </xf>
    <xf numFmtId="43" fontId="13" fillId="0" borderId="11" xfId="1" applyFont="1" applyBorder="1" applyAlignment="1">
      <alignment vertical="center"/>
    </xf>
    <xf numFmtId="165" fontId="13" fillId="0" borderId="10" xfId="2" applyNumberFormat="1" applyFont="1" applyBorder="1" applyAlignment="1">
      <alignment horizontal="right" vertical="center"/>
    </xf>
    <xf numFmtId="165" fontId="13" fillId="0" borderId="16" xfId="2" applyNumberFormat="1" applyFont="1" applyBorder="1" applyAlignment="1">
      <alignment horizontal="right" vertical="center"/>
    </xf>
    <xf numFmtId="0" fontId="13" fillId="0" borderId="12" xfId="2" applyFont="1" applyBorder="1" applyAlignment="1">
      <alignment horizontal="left" vertical="center"/>
    </xf>
    <xf numFmtId="0" fontId="13" fillId="0" borderId="20" xfId="2" applyFont="1" applyBorder="1" applyAlignment="1">
      <alignment horizontal="left" vertical="center"/>
    </xf>
    <xf numFmtId="0" fontId="13" fillId="0" borderId="20" xfId="2" applyFont="1" applyBorder="1" applyAlignment="1">
      <alignment vertical="center"/>
    </xf>
    <xf numFmtId="0" fontId="13" fillId="0" borderId="14" xfId="2" applyFont="1" applyBorder="1" applyAlignment="1">
      <alignment horizontal="left" vertical="center"/>
    </xf>
    <xf numFmtId="0" fontId="13" fillId="0" borderId="15" xfId="2" applyFont="1" applyBorder="1" applyAlignment="1">
      <alignment horizontal="left" vertical="center"/>
    </xf>
    <xf numFmtId="0" fontId="13" fillId="0" borderId="18" xfId="2" applyFont="1" applyBorder="1" applyAlignment="1">
      <alignment horizontal="left" vertical="center"/>
    </xf>
    <xf numFmtId="165" fontId="13" fillId="0" borderId="34" xfId="2" applyNumberFormat="1" applyFont="1" applyBorder="1" applyAlignment="1">
      <alignment horizontal="right" vertical="center"/>
    </xf>
    <xf numFmtId="43" fontId="2" fillId="0" borderId="0" xfId="1" applyFont="1"/>
    <xf numFmtId="164" fontId="2" fillId="0" borderId="0" xfId="1" applyNumberFormat="1" applyFont="1" applyBorder="1"/>
    <xf numFmtId="0" fontId="13" fillId="0" borderId="2" xfId="2" applyFont="1" applyBorder="1" applyAlignment="1">
      <alignment vertical="center"/>
    </xf>
    <xf numFmtId="9" fontId="21" fillId="0" borderId="2" xfId="2" applyNumberFormat="1" applyFont="1" applyBorder="1" applyAlignment="1">
      <alignment vertical="center"/>
    </xf>
    <xf numFmtId="1" fontId="2" fillId="0" borderId="2" xfId="0" applyNumberFormat="1" applyFont="1" applyBorder="1"/>
    <xf numFmtId="0" fontId="20" fillId="0" borderId="4" xfId="2" applyFont="1" applyBorder="1" applyAlignment="1">
      <alignment vertical="center"/>
    </xf>
    <xf numFmtId="0" fontId="2" fillId="0" borderId="0" xfId="0" applyFont="1" applyAlignment="1">
      <alignment wrapText="1"/>
    </xf>
    <xf numFmtId="2" fontId="13" fillId="0" borderId="13" xfId="2" applyNumberFormat="1" applyFont="1" applyBorder="1" applyAlignment="1">
      <alignment horizontal="right" vertical="center"/>
    </xf>
    <xf numFmtId="164" fontId="13" fillId="0" borderId="20" xfId="1" applyNumberFormat="1" applyFont="1" applyBorder="1" applyAlignment="1">
      <alignment horizontal="right" vertical="center"/>
    </xf>
    <xf numFmtId="2" fontId="13" fillId="0" borderId="15" xfId="2" applyNumberFormat="1" applyFont="1" applyBorder="1" applyAlignment="1">
      <alignment horizontal="right" vertical="center"/>
    </xf>
    <xf numFmtId="164" fontId="2" fillId="0" borderId="0" xfId="1" applyNumberFormat="1" applyFont="1"/>
    <xf numFmtId="0" fontId="22" fillId="0" borderId="0" xfId="2" applyFont="1" applyAlignment="1">
      <alignment horizontal="right" vertical="center"/>
    </xf>
    <xf numFmtId="0" fontId="13" fillId="7" borderId="6" xfId="2" applyFont="1" applyFill="1" applyBorder="1" applyAlignment="1">
      <alignment horizontal="left" vertical="top" wrapText="1"/>
    </xf>
    <xf numFmtId="0" fontId="13" fillId="7" borderId="6" xfId="2" applyFont="1" applyFill="1" applyBorder="1" applyAlignment="1">
      <alignment vertical="top" wrapText="1"/>
    </xf>
    <xf numFmtId="43" fontId="13" fillId="7" borderId="6" xfId="1" applyFont="1" applyFill="1" applyBorder="1" applyAlignment="1">
      <alignment horizontal="center" vertical="top" wrapText="1"/>
    </xf>
    <xf numFmtId="1" fontId="13" fillId="7" borderId="6" xfId="2" applyNumberFormat="1" applyFont="1" applyFill="1" applyBorder="1" applyAlignment="1">
      <alignment horizontal="center" vertical="top" wrapText="1"/>
    </xf>
    <xf numFmtId="164" fontId="13" fillId="7" borderId="6" xfId="1" applyNumberFormat="1" applyFont="1" applyFill="1" applyBorder="1" applyAlignment="1">
      <alignment horizontal="center" vertical="top" wrapText="1"/>
    </xf>
    <xf numFmtId="43" fontId="21" fillId="0" borderId="2" xfId="1" applyFont="1" applyBorder="1" applyAlignment="1">
      <alignment horizontal="center" vertical="center"/>
    </xf>
    <xf numFmtId="43" fontId="22" fillId="0" borderId="0" xfId="1" applyFont="1" applyBorder="1" applyAlignment="1">
      <alignment horizontal="center" vertical="center"/>
    </xf>
    <xf numFmtId="43" fontId="2" fillId="0" borderId="0" xfId="1" applyFont="1" applyAlignment="1">
      <alignment horizontal="center"/>
    </xf>
    <xf numFmtId="0" fontId="15" fillId="0" borderId="0" xfId="0" applyFont="1" applyAlignment="1">
      <alignment horizontal="right" vertical="center"/>
    </xf>
    <xf numFmtId="43" fontId="2" fillId="0" borderId="2" xfId="1" applyFont="1" applyBorder="1"/>
    <xf numFmtId="164" fontId="13" fillId="0" borderId="20" xfId="1" applyNumberFormat="1" applyFont="1" applyFill="1" applyBorder="1" applyAlignment="1">
      <alignment horizontal="right" vertical="center"/>
    </xf>
    <xf numFmtId="0" fontId="13" fillId="0" borderId="25" xfId="2" applyFont="1" applyBorder="1" applyAlignment="1">
      <alignment horizontal="left" vertical="center"/>
    </xf>
    <xf numFmtId="0" fontId="13" fillId="0" borderId="24" xfId="2" applyFont="1" applyBorder="1" applyAlignment="1">
      <alignment horizontal="left" vertical="center"/>
    </xf>
    <xf numFmtId="164" fontId="13" fillId="0" borderId="24" xfId="1" applyNumberFormat="1" applyFont="1" applyBorder="1" applyAlignment="1">
      <alignment horizontal="center" vertical="center"/>
    </xf>
    <xf numFmtId="2" fontId="13" fillId="0" borderId="24" xfId="2" applyNumberFormat="1" applyFont="1" applyBorder="1" applyAlignment="1">
      <alignment horizontal="right" vertical="center"/>
    </xf>
    <xf numFmtId="164" fontId="13" fillId="0" borderId="23" xfId="1" applyNumberFormat="1" applyFont="1" applyBorder="1" applyAlignment="1">
      <alignment horizontal="right" vertical="center"/>
    </xf>
    <xf numFmtId="164" fontId="13" fillId="0" borderId="13" xfId="1" applyNumberFormat="1" applyFont="1" applyBorder="1" applyAlignment="1">
      <alignment horizontal="center" vertical="center"/>
    </xf>
    <xf numFmtId="0" fontId="13" fillId="0" borderId="13" xfId="2" applyFont="1" applyBorder="1" applyAlignment="1">
      <alignment vertical="center"/>
    </xf>
    <xf numFmtId="164" fontId="13" fillId="0" borderId="13" xfId="1" applyNumberFormat="1" applyFont="1" applyFill="1" applyBorder="1" applyAlignment="1">
      <alignment horizontal="center" vertical="center"/>
    </xf>
    <xf numFmtId="0" fontId="13" fillId="0" borderId="35" xfId="1" applyNumberFormat="1" applyFont="1" applyBorder="1" applyAlignment="1">
      <alignment horizontal="center" vertical="center"/>
    </xf>
    <xf numFmtId="0" fontId="13" fillId="0" borderId="21" xfId="1" applyNumberFormat="1" applyFont="1" applyBorder="1" applyAlignment="1">
      <alignment horizontal="center" vertical="center"/>
    </xf>
    <xf numFmtId="0" fontId="13" fillId="0" borderId="21" xfId="1" applyNumberFormat="1" applyFont="1" applyFill="1" applyBorder="1" applyAlignment="1">
      <alignment horizontal="center" vertical="center"/>
    </xf>
    <xf numFmtId="0" fontId="13" fillId="0" borderId="23" xfId="2" applyFont="1" applyBorder="1" applyAlignment="1">
      <alignment horizontal="left" vertical="center"/>
    </xf>
    <xf numFmtId="0" fontId="13" fillId="0" borderId="29" xfId="1" applyNumberFormat="1" applyFont="1" applyFill="1" applyBorder="1" applyAlignment="1">
      <alignment horizontal="center" vertical="center"/>
    </xf>
    <xf numFmtId="164" fontId="13" fillId="0" borderId="15" xfId="1" applyNumberFormat="1" applyFont="1" applyFill="1" applyBorder="1" applyAlignment="1">
      <alignment horizontal="center" vertical="center"/>
    </xf>
    <xf numFmtId="164" fontId="13" fillId="0" borderId="18" xfId="1" applyNumberFormat="1" applyFont="1" applyFill="1" applyBorder="1" applyAlignment="1">
      <alignment horizontal="right" vertical="center"/>
    </xf>
    <xf numFmtId="0" fontId="0" fillId="8" borderId="6" xfId="0" applyFill="1" applyBorder="1" applyAlignment="1">
      <alignment vertical="top"/>
    </xf>
    <xf numFmtId="0" fontId="0" fillId="8" borderId="6" xfId="0" applyFill="1" applyBorder="1" applyAlignment="1">
      <alignment vertical="top" wrapText="1"/>
    </xf>
    <xf numFmtId="0" fontId="0" fillId="0" borderId="0" xfId="0" applyAlignment="1">
      <alignment vertical="top"/>
    </xf>
    <xf numFmtId="173" fontId="0" fillId="0" borderId="0" xfId="0" applyNumberFormat="1" applyAlignment="1">
      <alignment horizontal="right" vertical="top"/>
    </xf>
    <xf numFmtId="0" fontId="21" fillId="0" borderId="0" xfId="2" applyFont="1" applyAlignment="1">
      <alignment vertical="center"/>
    </xf>
    <xf numFmtId="0" fontId="23" fillId="0" borderId="0" xfId="2" applyFont="1" applyAlignment="1">
      <alignment vertical="center"/>
    </xf>
    <xf numFmtId="0" fontId="24" fillId="0" borderId="2" xfId="2" applyFont="1" applyBorder="1" applyAlignment="1">
      <alignment vertical="center"/>
    </xf>
    <xf numFmtId="167" fontId="24" fillId="0" borderId="2" xfId="2" applyNumberFormat="1" applyFont="1" applyBorder="1" applyAlignment="1">
      <alignment vertical="center"/>
    </xf>
    <xf numFmtId="0" fontId="13" fillId="0" borderId="3" xfId="2" applyFont="1" applyBorder="1" applyAlignment="1">
      <alignment vertical="center"/>
    </xf>
    <xf numFmtId="0" fontId="24" fillId="0" borderId="0" xfId="2" applyFont="1" applyAlignment="1">
      <alignment vertical="center"/>
    </xf>
    <xf numFmtId="167" fontId="24" fillId="0" borderId="0" xfId="2" applyNumberFormat="1" applyFont="1" applyAlignment="1">
      <alignment vertical="center"/>
    </xf>
    <xf numFmtId="0" fontId="13" fillId="0" borderId="5" xfId="2" applyFont="1" applyBorder="1" applyAlignment="1">
      <alignment vertical="center"/>
    </xf>
    <xf numFmtId="165" fontId="21" fillId="0" borderId="0" xfId="2" applyNumberFormat="1" applyFont="1" applyAlignment="1">
      <alignment horizontal="right" vertical="center"/>
    </xf>
    <xf numFmtId="169" fontId="13" fillId="0" borderId="25" xfId="2" applyNumberFormat="1" applyFont="1" applyBorder="1" applyAlignment="1">
      <alignment horizontal="left" vertical="center"/>
    </xf>
    <xf numFmtId="165" fontId="13" fillId="0" borderId="0" xfId="2" applyNumberFormat="1" applyFont="1" applyAlignment="1">
      <alignment horizontal="right" vertical="center"/>
    </xf>
    <xf numFmtId="169" fontId="13" fillId="0" borderId="12" xfId="2" applyNumberFormat="1" applyFont="1" applyBorder="1" applyAlignment="1">
      <alignment horizontal="left" vertical="center"/>
    </xf>
    <xf numFmtId="0" fontId="2" fillId="0" borderId="12" xfId="0" applyFont="1" applyBorder="1" applyAlignment="1">
      <alignment vertical="center"/>
    </xf>
    <xf numFmtId="171" fontId="13" fillId="0" borderId="12" xfId="2" applyNumberFormat="1" applyFont="1" applyBorder="1" applyAlignment="1">
      <alignment horizontal="left" vertical="center"/>
    </xf>
    <xf numFmtId="169" fontId="13" fillId="0" borderId="14" xfId="2" applyNumberFormat="1" applyFont="1" applyBorder="1" applyAlignment="1">
      <alignment horizontal="left" vertical="center"/>
    </xf>
    <xf numFmtId="169" fontId="13" fillId="0" borderId="0" xfId="2" applyNumberFormat="1" applyFont="1" applyAlignment="1">
      <alignment horizontal="left" vertical="center"/>
    </xf>
    <xf numFmtId="172" fontId="13" fillId="0" borderId="0" xfId="2" applyNumberFormat="1" applyFont="1" applyAlignment="1">
      <alignment horizontal="right" vertical="center"/>
    </xf>
    <xf numFmtId="0" fontId="13" fillId="0" borderId="0" xfId="2" applyFont="1" applyAlignment="1">
      <alignment horizontal="left" vertical="center"/>
    </xf>
    <xf numFmtId="167" fontId="13" fillId="0" borderId="0" xfId="2" applyNumberFormat="1" applyFont="1" applyAlignment="1">
      <alignment vertical="center"/>
    </xf>
    <xf numFmtId="0" fontId="13" fillId="0" borderId="24" xfId="2" applyFont="1" applyBorder="1" applyAlignment="1">
      <alignment vertical="center"/>
    </xf>
    <xf numFmtId="0" fontId="13" fillId="0" borderId="24" xfId="2" applyFont="1" applyBorder="1" applyAlignment="1">
      <alignment horizontal="center" vertical="center"/>
    </xf>
    <xf numFmtId="1" fontId="13" fillId="0" borderId="24" xfId="2" applyNumberFormat="1" applyFont="1" applyBorder="1" applyAlignment="1">
      <alignment vertical="center"/>
    </xf>
    <xf numFmtId="0" fontId="13" fillId="0" borderId="23" xfId="2" applyFont="1" applyBorder="1" applyAlignment="1">
      <alignment vertical="center"/>
    </xf>
    <xf numFmtId="170" fontId="13" fillId="0" borderId="13" xfId="2" applyNumberFormat="1" applyFont="1" applyBorder="1" applyAlignment="1">
      <alignment vertical="center"/>
    </xf>
    <xf numFmtId="0" fontId="13" fillId="0" borderId="13" xfId="2" applyFont="1" applyBorder="1" applyAlignment="1">
      <alignment horizontal="center" vertical="center"/>
    </xf>
    <xf numFmtId="1" fontId="13" fillId="0" borderId="13" xfId="2" applyNumberFormat="1" applyFont="1" applyBorder="1" applyAlignment="1">
      <alignment vertical="center"/>
    </xf>
    <xf numFmtId="3" fontId="13" fillId="0" borderId="13" xfId="2" applyNumberFormat="1" applyFont="1" applyBorder="1" applyAlignment="1">
      <alignment horizontal="right" vertical="center"/>
    </xf>
    <xf numFmtId="0" fontId="13" fillId="0" borderId="15" xfId="2" applyFont="1" applyBorder="1" applyAlignment="1">
      <alignment vertical="center"/>
    </xf>
    <xf numFmtId="170" fontId="13" fillId="0" borderId="15" xfId="2" applyNumberFormat="1" applyFont="1" applyBorder="1" applyAlignment="1">
      <alignment vertical="center"/>
    </xf>
    <xf numFmtId="0" fontId="13" fillId="0" borderId="15" xfId="2" applyFont="1" applyBorder="1" applyAlignment="1">
      <alignment horizontal="center" vertical="center"/>
    </xf>
    <xf numFmtId="1" fontId="13" fillId="0" borderId="15" xfId="2" applyNumberFormat="1" applyFont="1" applyBorder="1" applyAlignment="1">
      <alignment vertical="center"/>
    </xf>
    <xf numFmtId="0" fontId="13" fillId="0" borderId="18" xfId="2" applyFont="1" applyBorder="1" applyAlignment="1">
      <alignment vertical="center"/>
    </xf>
    <xf numFmtId="169" fontId="13" fillId="0" borderId="0" xfId="2" applyNumberFormat="1" applyFont="1" applyAlignment="1">
      <alignment horizontal="left" vertical="top"/>
    </xf>
    <xf numFmtId="0" fontId="24" fillId="0" borderId="0" xfId="2" applyFont="1" applyAlignment="1">
      <alignment horizontal="center" vertical="center" wrapText="1"/>
    </xf>
    <xf numFmtId="164" fontId="2" fillId="0" borderId="2" xfId="1" applyNumberFormat="1" applyFont="1" applyBorder="1"/>
    <xf numFmtId="166" fontId="13" fillId="0" borderId="16" xfId="2" applyNumberFormat="1" applyFont="1" applyBorder="1" applyAlignment="1">
      <alignment horizontal="right" vertical="center"/>
    </xf>
    <xf numFmtId="166" fontId="13" fillId="0" borderId="34" xfId="2" applyNumberFormat="1" applyFont="1" applyBorder="1" applyAlignment="1">
      <alignment horizontal="right" vertical="center"/>
    </xf>
    <xf numFmtId="0" fontId="0" fillId="9" borderId="0" xfId="0" applyFill="1" applyAlignment="1">
      <alignment vertical="top" wrapText="1"/>
    </xf>
    <xf numFmtId="173" fontId="0" fillId="9" borderId="0" xfId="0" applyNumberFormat="1" applyFill="1" applyAlignment="1">
      <alignment vertical="top"/>
    </xf>
    <xf numFmtId="0" fontId="0" fillId="9" borderId="0" xfId="0" applyFill="1" applyAlignment="1">
      <alignment vertical="top"/>
    </xf>
    <xf numFmtId="0" fontId="0" fillId="0" borderId="6" xfId="0" applyBorder="1"/>
    <xf numFmtId="0" fontId="25" fillId="0" borderId="3" xfId="0" applyFont="1" applyBorder="1"/>
    <xf numFmtId="0" fontId="25" fillId="0" borderId="5" xfId="0" applyFont="1" applyBorder="1"/>
    <xf numFmtId="0" fontId="13" fillId="7" borderId="19" xfId="2" applyFont="1" applyFill="1" applyBorder="1" applyAlignment="1">
      <alignment horizontal="center" vertical="center" wrapText="1"/>
    </xf>
    <xf numFmtId="0" fontId="13" fillId="7" borderId="7" xfId="2" applyFont="1" applyFill="1" applyBorder="1" applyAlignment="1">
      <alignment horizontal="center" vertical="center" wrapText="1"/>
    </xf>
    <xf numFmtId="0" fontId="13" fillId="10" borderId="19" xfId="0" applyFont="1" applyFill="1" applyBorder="1" applyAlignment="1">
      <alignment vertical="center" wrapText="1"/>
    </xf>
    <xf numFmtId="0" fontId="13" fillId="10" borderId="7" xfId="0" applyFont="1" applyFill="1" applyBorder="1" applyAlignment="1">
      <alignment vertical="center" wrapText="1"/>
    </xf>
    <xf numFmtId="168" fontId="11" fillId="0" borderId="0" xfId="4" applyFont="1" applyAlignment="1">
      <alignment vertical="top"/>
    </xf>
    <xf numFmtId="164" fontId="11" fillId="0" borderId="0" xfId="4" applyNumberFormat="1" applyFont="1" applyAlignment="1">
      <alignment vertical="top"/>
    </xf>
    <xf numFmtId="0" fontId="11" fillId="0" borderId="0" xfId="0" applyFont="1" applyAlignment="1">
      <alignment vertical="top"/>
    </xf>
    <xf numFmtId="0" fontId="11" fillId="0" borderId="0" xfId="0" applyFont="1" applyAlignment="1">
      <alignment vertical="top" wrapText="1"/>
    </xf>
    <xf numFmtId="0" fontId="11" fillId="0" borderId="30" xfId="0" applyFont="1" applyBorder="1" applyAlignment="1">
      <alignment vertical="top" wrapText="1"/>
    </xf>
    <xf numFmtId="0" fontId="0" fillId="0" borderId="0" xfId="0" applyAlignment="1">
      <alignment vertical="center"/>
    </xf>
    <xf numFmtId="0" fontId="28" fillId="0" borderId="0" xfId="0" applyFont="1" applyAlignment="1">
      <alignment vertical="center"/>
    </xf>
    <xf numFmtId="0" fontId="27" fillId="0" borderId="0" xfId="0" applyFont="1" applyAlignment="1">
      <alignment horizontal="right" vertical="center"/>
    </xf>
    <xf numFmtId="0" fontId="30" fillId="0" borderId="0" xfId="0" applyFont="1" applyAlignment="1">
      <alignment vertical="center"/>
    </xf>
    <xf numFmtId="0" fontId="13" fillId="7" borderId="6" xfId="2" applyFont="1" applyFill="1" applyBorder="1" applyAlignment="1">
      <alignment horizontal="center" vertical="center"/>
    </xf>
    <xf numFmtId="4" fontId="26" fillId="10" borderId="6" xfId="0" applyNumberFormat="1" applyFont="1" applyFill="1" applyBorder="1" applyAlignment="1">
      <alignment vertical="center"/>
    </xf>
    <xf numFmtId="0" fontId="20" fillId="0" borderId="4" xfId="2" applyFont="1" applyBorder="1" applyAlignment="1">
      <alignment horizontal="left" vertical="center"/>
    </xf>
    <xf numFmtId="0" fontId="19" fillId="0" borderId="32" xfId="2" applyFont="1" applyBorder="1" applyAlignment="1">
      <alignment vertical="center"/>
    </xf>
    <xf numFmtId="0" fontId="11" fillId="11" borderId="19" xfId="0" applyFont="1" applyFill="1" applyBorder="1" applyAlignment="1">
      <alignment vertical="center" wrapText="1"/>
    </xf>
    <xf numFmtId="0" fontId="11" fillId="11" borderId="3" xfId="0" applyFont="1" applyFill="1" applyBorder="1" applyAlignment="1">
      <alignment vertical="center" wrapText="1"/>
    </xf>
    <xf numFmtId="0" fontId="7" fillId="11" borderId="19" xfId="2" applyFont="1" applyFill="1" applyBorder="1" applyAlignment="1">
      <alignment horizontal="center" vertical="center" wrapText="1"/>
    </xf>
    <xf numFmtId="0" fontId="7" fillId="11" borderId="19" xfId="2" applyFont="1" applyFill="1" applyBorder="1" applyAlignment="1">
      <alignment vertical="center" wrapText="1"/>
    </xf>
    <xf numFmtId="0" fontId="11" fillId="11" borderId="7" xfId="0" applyFont="1" applyFill="1" applyBorder="1"/>
    <xf numFmtId="0" fontId="11" fillId="11" borderId="31" xfId="0" applyFont="1" applyFill="1" applyBorder="1"/>
    <xf numFmtId="0" fontId="7" fillId="11" borderId="7" xfId="2" applyFont="1" applyFill="1" applyBorder="1" applyAlignment="1">
      <alignment horizontal="center" vertical="center" wrapText="1"/>
    </xf>
    <xf numFmtId="9" fontId="29" fillId="11" borderId="6" xfId="0" applyNumberFormat="1" applyFont="1" applyFill="1" applyBorder="1" applyAlignment="1">
      <alignment horizontal="center" vertical="center"/>
    </xf>
    <xf numFmtId="164" fontId="27" fillId="7" borderId="6" xfId="4" applyNumberFormat="1" applyFont="1" applyFill="1" applyBorder="1" applyAlignment="1">
      <alignment vertical="center"/>
    </xf>
    <xf numFmtId="174" fontId="27" fillId="7" borderId="6" xfId="4" applyNumberFormat="1" applyFont="1" applyFill="1" applyBorder="1" applyAlignment="1">
      <alignment vertical="center"/>
    </xf>
    <xf numFmtId="0" fontId="7" fillId="7" borderId="31" xfId="2" applyFont="1" applyFill="1" applyBorder="1" applyAlignment="1">
      <alignment horizontal="center" vertical="center" wrapText="1"/>
    </xf>
    <xf numFmtId="0" fontId="7" fillId="7" borderId="7" xfId="2" applyFont="1" applyFill="1" applyBorder="1" applyAlignment="1">
      <alignment horizontal="center" vertical="top" wrapText="1"/>
    </xf>
    <xf numFmtId="0" fontId="7" fillId="7" borderId="3" xfId="2" applyFont="1" applyFill="1" applyBorder="1" applyAlignment="1">
      <alignment horizontal="center" vertical="center" wrapText="1"/>
    </xf>
    <xf numFmtId="0" fontId="13" fillId="0" borderId="36" xfId="2" applyFont="1" applyBorder="1" applyAlignment="1">
      <alignment vertical="center"/>
    </xf>
    <xf numFmtId="0" fontId="13" fillId="0" borderId="33" xfId="2" applyFont="1" applyBorder="1" applyAlignment="1">
      <alignment vertical="center"/>
    </xf>
    <xf numFmtId="0" fontId="0" fillId="2" borderId="0" xfId="0" applyFill="1"/>
    <xf numFmtId="0" fontId="0" fillId="2" borderId="0" xfId="0" applyFill="1" applyAlignment="1">
      <alignment vertical="center"/>
    </xf>
    <xf numFmtId="0" fontId="0" fillId="2" borderId="0" xfId="0" applyFill="1" applyAlignment="1">
      <alignment vertical="top"/>
    </xf>
    <xf numFmtId="2" fontId="11" fillId="0" borderId="30" xfId="0" applyNumberFormat="1" applyFont="1" applyBorder="1" applyAlignment="1">
      <alignment vertical="top" wrapText="1"/>
    </xf>
    <xf numFmtId="0" fontId="11" fillId="0" borderId="37" xfId="0" applyFont="1" applyBorder="1" applyAlignment="1">
      <alignment vertical="top" wrapText="1"/>
    </xf>
    <xf numFmtId="2" fontId="11" fillId="0" borderId="21" xfId="0" applyNumberFormat="1" applyFont="1" applyBorder="1" applyAlignment="1">
      <alignment vertical="top" wrapText="1"/>
    </xf>
    <xf numFmtId="43" fontId="13" fillId="0" borderId="14" xfId="1" applyFont="1" applyBorder="1" applyAlignment="1">
      <alignment vertical="center"/>
    </xf>
    <xf numFmtId="164" fontId="13" fillId="7" borderId="1" xfId="1" applyNumberFormat="1" applyFont="1" applyFill="1" applyBorder="1" applyAlignment="1">
      <alignment vertical="center" wrapText="1"/>
    </xf>
    <xf numFmtId="164" fontId="13" fillId="7" borderId="39" xfId="1" applyNumberFormat="1" applyFont="1" applyFill="1" applyBorder="1" applyAlignment="1">
      <alignment horizontal="center" vertical="center" wrapText="1"/>
    </xf>
    <xf numFmtId="166" fontId="13" fillId="0" borderId="37" xfId="2" applyNumberFormat="1" applyFont="1" applyBorder="1" applyAlignment="1">
      <alignment horizontal="right" vertical="center"/>
    </xf>
    <xf numFmtId="166" fontId="13" fillId="0" borderId="40" xfId="2" applyNumberFormat="1" applyFont="1" applyBorder="1" applyAlignment="1">
      <alignment horizontal="right" vertical="center"/>
    </xf>
    <xf numFmtId="166" fontId="13" fillId="0" borderId="41" xfId="2" applyNumberFormat="1" applyFont="1" applyBorder="1" applyAlignment="1">
      <alignment horizontal="right" vertical="center"/>
    </xf>
    <xf numFmtId="0" fontId="14" fillId="0" borderId="42" xfId="0" applyFont="1" applyBorder="1" applyAlignment="1">
      <alignment horizontal="left" vertical="center"/>
    </xf>
    <xf numFmtId="0" fontId="25" fillId="0" borderId="43" xfId="0" applyFont="1" applyBorder="1"/>
    <xf numFmtId="0" fontId="3" fillId="3" borderId="48" xfId="2" applyFont="1" applyFill="1" applyBorder="1" applyAlignment="1">
      <alignment horizontal="center" vertical="top" wrapText="1"/>
    </xf>
    <xf numFmtId="43" fontId="13" fillId="7" borderId="48" xfId="1" applyFont="1" applyFill="1" applyBorder="1" applyAlignment="1">
      <alignment horizontal="center" vertical="top" wrapText="1"/>
    </xf>
    <xf numFmtId="0" fontId="13" fillId="0" borderId="37" xfId="2" applyFont="1" applyBorder="1" applyAlignment="1">
      <alignment vertical="center"/>
    </xf>
    <xf numFmtId="0" fontId="13" fillId="0" borderId="41" xfId="2" applyFont="1" applyBorder="1" applyAlignment="1">
      <alignment vertical="center"/>
    </xf>
    <xf numFmtId="170" fontId="13" fillId="0" borderId="36" xfId="2" applyNumberFormat="1" applyFont="1" applyBorder="1" applyAlignment="1">
      <alignment vertical="center"/>
    </xf>
    <xf numFmtId="0" fontId="13" fillId="0" borderId="36" xfId="2" applyFont="1" applyBorder="1" applyAlignment="1">
      <alignment horizontal="center" vertical="center"/>
    </xf>
    <xf numFmtId="43" fontId="13" fillId="0" borderId="11" xfId="1" applyFont="1" applyFill="1" applyBorder="1" applyAlignment="1">
      <alignment vertical="center"/>
    </xf>
    <xf numFmtId="0" fontId="3" fillId="0" borderId="0" xfId="2" applyFont="1" applyAlignment="1">
      <alignment horizontal="center" vertical="top"/>
    </xf>
    <xf numFmtId="0" fontId="3" fillId="12" borderId="47" xfId="2" applyFont="1" applyFill="1" applyBorder="1" applyAlignment="1">
      <alignment horizontal="center" vertical="top"/>
    </xf>
    <xf numFmtId="164" fontId="3" fillId="12" borderId="48" xfId="1" applyNumberFormat="1" applyFont="1" applyFill="1" applyBorder="1" applyAlignment="1">
      <alignment horizontal="center" vertical="top" wrapText="1"/>
    </xf>
    <xf numFmtId="164" fontId="3" fillId="12" borderId="22" xfId="1" applyNumberFormat="1" applyFont="1" applyFill="1" applyBorder="1" applyAlignment="1">
      <alignment horizontal="right" vertical="center"/>
    </xf>
    <xf numFmtId="164" fontId="3" fillId="13" borderId="20" xfId="1" applyNumberFormat="1" applyFont="1" applyFill="1" applyBorder="1" applyAlignment="1">
      <alignment horizontal="right" vertical="center"/>
    </xf>
    <xf numFmtId="3" fontId="0" fillId="0" borderId="0" xfId="0" applyNumberFormat="1" applyAlignment="1">
      <alignment horizontal="right" vertical="top"/>
    </xf>
    <xf numFmtId="0" fontId="1" fillId="14" borderId="0" xfId="7" applyAlignment="1">
      <alignment vertical="top"/>
    </xf>
    <xf numFmtId="0" fontId="1" fillId="16" borderId="0" xfId="9" applyAlignment="1">
      <alignment vertical="top"/>
    </xf>
    <xf numFmtId="0" fontId="1" fillId="15" borderId="0" xfId="8" applyAlignment="1">
      <alignment vertical="top"/>
    </xf>
    <xf numFmtId="0" fontId="19" fillId="0" borderId="0" xfId="0" applyFont="1" applyAlignment="1">
      <alignment vertical="top"/>
    </xf>
    <xf numFmtId="164" fontId="0" fillId="0" borderId="0" xfId="0" applyNumberFormat="1"/>
    <xf numFmtId="164" fontId="0" fillId="17" borderId="0" xfId="0" applyNumberFormat="1" applyFill="1"/>
    <xf numFmtId="164" fontId="0" fillId="18" borderId="0" xfId="0" applyNumberFormat="1" applyFill="1"/>
    <xf numFmtId="0" fontId="0" fillId="18" borderId="0" xfId="0" applyFill="1"/>
    <xf numFmtId="43" fontId="13" fillId="0" borderId="0" xfId="1" applyFont="1" applyAlignment="1">
      <alignment vertical="center"/>
    </xf>
    <xf numFmtId="43" fontId="13" fillId="0" borderId="2" xfId="1" applyFont="1" applyBorder="1" applyAlignment="1">
      <alignment vertical="center"/>
    </xf>
    <xf numFmtId="43" fontId="13" fillId="0" borderId="24" xfId="1" applyFont="1" applyBorder="1" applyAlignment="1">
      <alignment vertical="center"/>
    </xf>
    <xf numFmtId="43" fontId="13" fillId="0" borderId="21" xfId="1" applyFont="1" applyBorder="1" applyAlignment="1">
      <alignment vertical="center"/>
    </xf>
    <xf numFmtId="43" fontId="13" fillId="0" borderId="29" xfId="1" applyFont="1" applyBorder="1" applyAlignment="1">
      <alignment vertical="center"/>
    </xf>
    <xf numFmtId="43" fontId="13" fillId="0" borderId="0" xfId="1" applyFont="1" applyAlignment="1">
      <alignment horizontal="right" vertical="center"/>
    </xf>
    <xf numFmtId="43" fontId="13" fillId="0" borderId="13" xfId="1" applyFont="1" applyBorder="1" applyAlignment="1">
      <alignment vertical="center"/>
    </xf>
    <xf numFmtId="43" fontId="13" fillId="0" borderId="15" xfId="1" applyFont="1" applyBorder="1" applyAlignment="1">
      <alignment vertical="center"/>
    </xf>
    <xf numFmtId="43" fontId="13" fillId="0" borderId="13" xfId="1" applyFont="1" applyBorder="1" applyAlignment="1">
      <alignment horizontal="right" vertical="center"/>
    </xf>
    <xf numFmtId="43" fontId="13" fillId="0" borderId="15" xfId="1" applyFont="1" applyBorder="1" applyAlignment="1">
      <alignment horizontal="right" vertical="center"/>
    </xf>
    <xf numFmtId="9" fontId="0" fillId="0" borderId="0" xfId="0" applyNumberFormat="1"/>
    <xf numFmtId="4" fontId="25" fillId="0" borderId="17" xfId="0" applyNumberFormat="1" applyFont="1" applyBorder="1"/>
    <xf numFmtId="4" fontId="25" fillId="0" borderId="50" xfId="0" applyNumberFormat="1" applyFont="1" applyBorder="1"/>
    <xf numFmtId="3" fontId="25" fillId="0" borderId="45" xfId="0" applyNumberFormat="1" applyFont="1" applyBorder="1" applyProtection="1">
      <protection locked="0"/>
    </xf>
    <xf numFmtId="3" fontId="25" fillId="0" borderId="46" xfId="0" applyNumberFormat="1" applyFont="1" applyBorder="1" applyProtection="1">
      <protection locked="0"/>
    </xf>
    <xf numFmtId="3" fontId="25" fillId="0" borderId="51" xfId="0" applyNumberFormat="1" applyFont="1" applyBorder="1" applyProtection="1">
      <protection locked="0"/>
    </xf>
    <xf numFmtId="3" fontId="25" fillId="0" borderId="52" xfId="0" applyNumberFormat="1" applyFont="1" applyBorder="1" applyProtection="1">
      <protection locked="0"/>
    </xf>
    <xf numFmtId="3" fontId="26" fillId="10" borderId="44" xfId="0" applyNumberFormat="1" applyFont="1" applyFill="1" applyBorder="1" applyAlignment="1">
      <alignment vertical="center"/>
    </xf>
    <xf numFmtId="0" fontId="3" fillId="3" borderId="8" xfId="2" applyFont="1" applyFill="1" applyBorder="1" applyAlignment="1">
      <alignment horizontal="center" vertical="top"/>
    </xf>
    <xf numFmtId="0" fontId="3" fillId="3" borderId="48" xfId="2" applyFont="1" applyFill="1" applyBorder="1" applyAlignment="1">
      <alignment horizontal="center" vertical="top"/>
    </xf>
    <xf numFmtId="1" fontId="3" fillId="3" borderId="8" xfId="2" applyNumberFormat="1" applyFont="1" applyFill="1" applyBorder="1" applyAlignment="1">
      <alignment horizontal="center" vertical="top"/>
    </xf>
    <xf numFmtId="1" fontId="3" fillId="3" borderId="47" xfId="2" applyNumberFormat="1" applyFont="1" applyFill="1" applyBorder="1" applyAlignment="1">
      <alignment horizontal="center" vertical="top"/>
    </xf>
    <xf numFmtId="1" fontId="3" fillId="3" borderId="48" xfId="2" applyNumberFormat="1" applyFont="1" applyFill="1" applyBorder="1" applyAlignment="1">
      <alignment horizontal="center" vertical="top"/>
    </xf>
    <xf numFmtId="0" fontId="3" fillId="3" borderId="47" xfId="2" applyFont="1" applyFill="1" applyBorder="1" applyAlignment="1">
      <alignment horizontal="center" vertical="top"/>
    </xf>
    <xf numFmtId="0" fontId="13" fillId="10" borderId="38" xfId="0" applyFont="1" applyFill="1" applyBorder="1" applyAlignment="1">
      <alignment horizontal="center" vertical="center" wrapText="1"/>
    </xf>
    <xf numFmtId="164" fontId="13" fillId="7" borderId="1" xfId="1" applyNumberFormat="1" applyFont="1" applyFill="1" applyBorder="1" applyAlignment="1">
      <alignment horizontal="center" vertical="center" wrapText="1"/>
    </xf>
    <xf numFmtId="164" fontId="13" fillId="7" borderId="32" xfId="1" applyNumberFormat="1" applyFont="1" applyFill="1" applyBorder="1" applyAlignment="1">
      <alignment horizontal="center" vertical="center" wrapText="1"/>
    </xf>
    <xf numFmtId="0" fontId="13" fillId="7" borderId="8" xfId="2" applyFont="1" applyFill="1" applyBorder="1" applyAlignment="1">
      <alignment horizontal="center" vertical="center"/>
    </xf>
    <xf numFmtId="0" fontId="13" fillId="7" borderId="47" xfId="2" applyFont="1" applyFill="1" applyBorder="1" applyAlignment="1">
      <alignment horizontal="center" vertical="center"/>
    </xf>
    <xf numFmtId="0" fontId="24" fillId="7" borderId="19" xfId="2" applyFont="1" applyFill="1" applyBorder="1" applyAlignment="1">
      <alignment horizontal="left" vertical="top"/>
    </xf>
    <xf numFmtId="0" fontId="24" fillId="7" borderId="7" xfId="2" applyFont="1" applyFill="1" applyBorder="1" applyAlignment="1">
      <alignment horizontal="left" vertical="top"/>
    </xf>
    <xf numFmtId="0" fontId="24" fillId="7" borderId="19" xfId="2" applyFont="1" applyFill="1" applyBorder="1" applyAlignment="1">
      <alignment horizontal="left" vertical="top" wrapText="1"/>
    </xf>
    <xf numFmtId="0" fontId="24" fillId="7" borderId="7" xfId="2" applyFont="1" applyFill="1" applyBorder="1" applyAlignment="1">
      <alignment horizontal="left" vertical="top" wrapText="1"/>
    </xf>
    <xf numFmtId="0" fontId="24" fillId="7" borderId="49" xfId="2" applyFont="1" applyFill="1" applyBorder="1" applyAlignment="1">
      <alignment horizontal="left" vertical="top" wrapText="1"/>
    </xf>
    <xf numFmtId="43" fontId="24" fillId="7" borderId="19" xfId="1" applyFont="1" applyFill="1" applyBorder="1" applyAlignment="1">
      <alignment horizontal="left" vertical="top" wrapText="1"/>
    </xf>
    <xf numFmtId="43" fontId="24" fillId="7" borderId="7" xfId="1" applyFont="1" applyFill="1" applyBorder="1" applyAlignment="1">
      <alignment horizontal="left" vertical="top" wrapText="1"/>
    </xf>
    <xf numFmtId="43" fontId="24" fillId="7" borderId="49" xfId="1" applyFont="1" applyFill="1" applyBorder="1" applyAlignment="1">
      <alignment horizontal="left" vertical="top" wrapText="1"/>
    </xf>
    <xf numFmtId="1" fontId="13" fillId="0" borderId="0" xfId="2" applyNumberFormat="1" applyFont="1" applyAlignment="1">
      <alignment horizontal="center" vertical="top"/>
    </xf>
    <xf numFmtId="1" fontId="13" fillId="0" borderId="5" xfId="2" applyNumberFormat="1" applyFont="1" applyBorder="1" applyAlignment="1">
      <alignment horizontal="center" vertical="top"/>
    </xf>
  </cellXfs>
  <cellStyles count="10">
    <cellStyle name="20 % - Akzent1" xfId="7" builtinId="30"/>
    <cellStyle name="20 % - Akzent2" xfId="8" builtinId="34"/>
    <cellStyle name="20 % - Akzent6" xfId="9" builtinId="50"/>
    <cellStyle name="Komma" xfId="1" builtinId="3"/>
    <cellStyle name="Komma 2" xfId="4" xr:uid="{E1E6FED2-DFF7-4E42-8B01-B790EC25E007}"/>
    <cellStyle name="Standard" xfId="0" builtinId="0"/>
    <cellStyle name="Standard 2" xfId="2" xr:uid="{1B5BC5E3-0E5B-452A-88B4-8CC00C90EC85}"/>
    <cellStyle name="Standard 3" xfId="6" xr:uid="{DC81CF4C-35DE-4B00-B2D7-24D111BF3471}"/>
    <cellStyle name="Standard 5" xfId="3" xr:uid="{FCAEAF06-E1F1-41B4-8E61-AABA9E32A2AF}"/>
    <cellStyle name="Standard 7" xfId="5" xr:uid="{C57F2837-4BA7-40FA-9653-232346DD49FF}"/>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6EADE"/>
      <color rgb="FFF9F5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trlProps/ctrlProp1.xml><?xml version="1.0" encoding="utf-8"?>
<formControlPr xmlns="http://schemas.microsoft.com/office/spreadsheetml/2009/9/main" objectType="Drop" dropStyle="combo" dx="16" fmlaLink="Daten!$B$1" fmlaRange="Daten!$A$2:$A$9" noThreeD="1" sel="2" val="0"/>
</file>

<file path=xl/ctrlProps/ctrlProp2.xml><?xml version="1.0" encoding="utf-8"?>
<formControlPr xmlns="http://schemas.microsoft.com/office/spreadsheetml/2009/9/main" objectType="Drop" dropStyle="combo" dx="16" fmlaLink="Daten!$B$1" fmlaRange="Daten!$A$2:$A$9" noThreeD="1" sel="2" val="0"/>
</file>

<file path=xl/ctrlProps/ctrlProp3.xml><?xml version="1.0" encoding="utf-8"?>
<formControlPr xmlns="http://schemas.microsoft.com/office/spreadsheetml/2009/9/main" objectType="Drop" dropStyle="combo" dx="16" fmlaLink="Daten!$B$1" fmlaRange="Daten!$A$2:$A$9" noThreeD="1" sel="2" val="0"/>
</file>

<file path=xl/ctrlProps/ctrlProp4.xml><?xml version="1.0" encoding="utf-8"?>
<formControlPr xmlns="http://schemas.microsoft.com/office/spreadsheetml/2009/9/main" objectType="Drop" dropStyle="combo" dx="16" fmlaLink="Daten!$B$1" fmlaRange="Daten!$A$2:$A$9" noThreeD="1" sel="2" val="0"/>
</file>

<file path=xl/ctrlProps/ctrlProp5.xml><?xml version="1.0" encoding="utf-8"?>
<formControlPr xmlns="http://schemas.microsoft.com/office/spreadsheetml/2009/9/main" objectType="Drop" dropStyle="combo" dx="16" fmlaLink="Daten!$B$1" fmlaRange="Daten!$A$2:$A$9" noThreeD="1" sel="2" val="0"/>
</file>

<file path=xl/ctrlProps/ctrlProp6.xml><?xml version="1.0" encoding="utf-8"?>
<formControlPr xmlns="http://schemas.microsoft.com/office/spreadsheetml/2009/9/main" objectType="Drop" dropStyle="combo" dx="16" fmlaLink="Daten!$B$1" fmlaRange="Daten!$A$2:$A$9" noThreeD="1" sel="2"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677396</xdr:colOff>
      <xdr:row>1</xdr:row>
      <xdr:rowOff>124440</xdr:rowOff>
    </xdr:from>
    <xdr:to>
      <xdr:col>11</xdr:col>
      <xdr:colOff>859824</xdr:colOff>
      <xdr:row>3</xdr:row>
      <xdr:rowOff>50122</xdr:rowOff>
    </xdr:to>
    <xdr:pic>
      <xdr:nvPicPr>
        <xdr:cNvPr id="2" name="Grafik 2">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515" t="24179" r="9471" b="23066"/>
        <a:stretch/>
      </xdr:blipFill>
      <xdr:spPr>
        <a:xfrm>
          <a:off x="11110072" y="303734"/>
          <a:ext cx="2333958" cy="7100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828675</xdr:colOff>
          <xdr:row>2</xdr:row>
          <xdr:rowOff>28575</xdr:rowOff>
        </xdr:from>
        <xdr:to>
          <xdr:col>2</xdr:col>
          <xdr:colOff>533400</xdr:colOff>
          <xdr:row>2</xdr:row>
          <xdr:rowOff>247650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7</xdr:col>
      <xdr:colOff>904875</xdr:colOff>
      <xdr:row>1</xdr:row>
      <xdr:rowOff>57150</xdr:rowOff>
    </xdr:from>
    <xdr:to>
      <xdr:col>9</xdr:col>
      <xdr:colOff>900529</xdr:colOff>
      <xdr:row>2</xdr:row>
      <xdr:rowOff>228118</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90" b="-2990"/>
        <a:stretch/>
      </xdr:blipFill>
      <xdr:spPr>
        <a:xfrm>
          <a:off x="10848975" y="238125"/>
          <a:ext cx="2091154" cy="5043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76200</xdr:colOff>
      <xdr:row>1</xdr:row>
      <xdr:rowOff>76200</xdr:rowOff>
    </xdr:from>
    <xdr:ext cx="1581150" cy="381341"/>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990" b="-2990"/>
        <a:stretch/>
      </xdr:blipFill>
      <xdr:spPr>
        <a:xfrm>
          <a:off x="295275" y="257175"/>
          <a:ext cx="1581150" cy="38134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xdr:col>
      <xdr:colOff>704850</xdr:colOff>
      <xdr:row>1</xdr:row>
      <xdr:rowOff>57152</xdr:rowOff>
    </xdr:from>
    <xdr:to>
      <xdr:col>4</xdr:col>
      <xdr:colOff>2796004</xdr:colOff>
      <xdr:row>2</xdr:row>
      <xdr:rowOff>228120</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90" b="-2990"/>
        <a:stretch/>
      </xdr:blipFill>
      <xdr:spPr>
        <a:xfrm>
          <a:off x="8372475" y="247652"/>
          <a:ext cx="2091154" cy="50434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828675</xdr:colOff>
          <xdr:row>2</xdr:row>
          <xdr:rowOff>19050</xdr:rowOff>
        </xdr:from>
        <xdr:to>
          <xdr:col>2</xdr:col>
          <xdr:colOff>504825</xdr:colOff>
          <xdr:row>2</xdr:row>
          <xdr:rowOff>238125</xdr:rowOff>
        </xdr:to>
        <xdr:sp macro="" textlink="">
          <xdr:nvSpPr>
            <xdr:cNvPr id="12292" name="Drop Down 4"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6</xdr:col>
      <xdr:colOff>228600</xdr:colOff>
      <xdr:row>1</xdr:row>
      <xdr:rowOff>66675</xdr:rowOff>
    </xdr:from>
    <xdr:to>
      <xdr:col>7</xdr:col>
      <xdr:colOff>1129129</xdr:colOff>
      <xdr:row>2</xdr:row>
      <xdr:rowOff>237643</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90" b="-2990"/>
        <a:stretch/>
      </xdr:blipFill>
      <xdr:spPr>
        <a:xfrm>
          <a:off x="8753475" y="247650"/>
          <a:ext cx="2091154" cy="50434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828675</xdr:colOff>
          <xdr:row>2</xdr:row>
          <xdr:rowOff>19050</xdr:rowOff>
        </xdr:from>
        <xdr:to>
          <xdr:col>2</xdr:col>
          <xdr:colOff>533400</xdr:colOff>
          <xdr:row>2</xdr:row>
          <xdr:rowOff>238125</xdr:rowOff>
        </xdr:to>
        <xdr:sp macro="" textlink="">
          <xdr:nvSpPr>
            <xdr:cNvPr id="11265" name="Drop Down 1" hidden="1">
              <a:extLst>
                <a:ext uri="{63B3BB69-23CF-44E3-9099-C40C66FF867C}">
                  <a14:compatExt spid="_x0000_s11265"/>
                </a:ext>
                <a:ext uri="{FF2B5EF4-FFF2-40B4-BE49-F238E27FC236}">
                  <a16:creationId xmlns:a16="http://schemas.microsoft.com/office/drawing/2014/main" id="{00000000-0008-0000-04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6</xdr:col>
      <xdr:colOff>228600</xdr:colOff>
      <xdr:row>1</xdr:row>
      <xdr:rowOff>66675</xdr:rowOff>
    </xdr:from>
    <xdr:to>
      <xdr:col>7</xdr:col>
      <xdr:colOff>1129129</xdr:colOff>
      <xdr:row>2</xdr:row>
      <xdr:rowOff>237643</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90" b="-2990"/>
        <a:stretch/>
      </xdr:blipFill>
      <xdr:spPr>
        <a:xfrm>
          <a:off x="9715500" y="247650"/>
          <a:ext cx="2091154" cy="50434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828675</xdr:colOff>
          <xdr:row>2</xdr:row>
          <xdr:rowOff>19050</xdr:rowOff>
        </xdr:from>
        <xdr:to>
          <xdr:col>2</xdr:col>
          <xdr:colOff>533400</xdr:colOff>
          <xdr:row>2</xdr:row>
          <xdr:rowOff>238125</xdr:rowOff>
        </xdr:to>
        <xdr:sp macro="" textlink="">
          <xdr:nvSpPr>
            <xdr:cNvPr id="17409" name="Drop Down 1" hidden="1">
              <a:extLst>
                <a:ext uri="{63B3BB69-23CF-44E3-9099-C40C66FF867C}">
                  <a14:compatExt spid="_x0000_s17409"/>
                </a:ext>
                <a:ext uri="{FF2B5EF4-FFF2-40B4-BE49-F238E27FC236}">
                  <a16:creationId xmlns:a16="http://schemas.microsoft.com/office/drawing/2014/main" id="{00000000-0008-0000-0500-0000014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6</xdr:col>
      <xdr:colOff>228600</xdr:colOff>
      <xdr:row>1</xdr:row>
      <xdr:rowOff>66675</xdr:rowOff>
    </xdr:from>
    <xdr:to>
      <xdr:col>7</xdr:col>
      <xdr:colOff>1129129</xdr:colOff>
      <xdr:row>2</xdr:row>
      <xdr:rowOff>237643</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90" b="-2990"/>
        <a:stretch/>
      </xdr:blipFill>
      <xdr:spPr>
        <a:xfrm>
          <a:off x="9715500" y="247650"/>
          <a:ext cx="2091154" cy="50434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828675</xdr:colOff>
          <xdr:row>2</xdr:row>
          <xdr:rowOff>19050</xdr:rowOff>
        </xdr:from>
        <xdr:to>
          <xdr:col>2</xdr:col>
          <xdr:colOff>533400</xdr:colOff>
          <xdr:row>2</xdr:row>
          <xdr:rowOff>238125</xdr:rowOff>
        </xdr:to>
        <xdr:sp macro="" textlink="">
          <xdr:nvSpPr>
            <xdr:cNvPr id="30721" name="Drop Down 1" hidden="1">
              <a:extLst>
                <a:ext uri="{63B3BB69-23CF-44E3-9099-C40C66FF867C}">
                  <a14:compatExt spid="_x0000_s30721"/>
                </a:ext>
                <a:ext uri="{FF2B5EF4-FFF2-40B4-BE49-F238E27FC236}">
                  <a16:creationId xmlns:a16="http://schemas.microsoft.com/office/drawing/2014/main" id="{00000000-0008-0000-0600-0000017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6</xdr:col>
      <xdr:colOff>228600</xdr:colOff>
      <xdr:row>1</xdr:row>
      <xdr:rowOff>66675</xdr:rowOff>
    </xdr:from>
    <xdr:to>
      <xdr:col>7</xdr:col>
      <xdr:colOff>1129129</xdr:colOff>
      <xdr:row>2</xdr:row>
      <xdr:rowOff>237643</xdr:rowOff>
    </xdr:to>
    <xdr:pic>
      <xdr:nvPicPr>
        <xdr:cNvPr id="2" name="Grafik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990" b="-2990"/>
        <a:stretch/>
      </xdr:blipFill>
      <xdr:spPr>
        <a:xfrm>
          <a:off x="9715500" y="247650"/>
          <a:ext cx="2091154" cy="504343"/>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828675</xdr:colOff>
          <xdr:row>2</xdr:row>
          <xdr:rowOff>19050</xdr:rowOff>
        </xdr:from>
        <xdr:to>
          <xdr:col>2</xdr:col>
          <xdr:colOff>533400</xdr:colOff>
          <xdr:row>2</xdr:row>
          <xdr:rowOff>238125</xdr:rowOff>
        </xdr:to>
        <xdr:sp macro="" textlink="">
          <xdr:nvSpPr>
            <xdr:cNvPr id="34817" name="Drop Down 1" hidden="1">
              <a:extLst>
                <a:ext uri="{63B3BB69-23CF-44E3-9099-C40C66FF867C}">
                  <a14:compatExt spid="_x0000_s34817"/>
                </a:ext>
                <a:ext uri="{FF2B5EF4-FFF2-40B4-BE49-F238E27FC236}">
                  <a16:creationId xmlns:a16="http://schemas.microsoft.com/office/drawing/2014/main" id="{00000000-0008-0000-0700-0000018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imon-Kucher">
  <a:themeElements>
    <a:clrScheme name="Simon-Kucher">
      <a:dk1>
        <a:srgbClr val="39322B"/>
      </a:dk1>
      <a:lt1>
        <a:srgbClr val="FFFFFF"/>
      </a:lt1>
      <a:dk2>
        <a:srgbClr val="EBE6D1"/>
      </a:dk2>
      <a:lt2>
        <a:srgbClr val="D4C896"/>
      </a:lt2>
      <a:accent1>
        <a:srgbClr val="C0C0C0"/>
      </a:accent1>
      <a:accent2>
        <a:srgbClr val="95374B"/>
      </a:accent2>
      <a:accent3>
        <a:srgbClr val="395571"/>
      </a:accent3>
      <a:accent4>
        <a:srgbClr val="A5BBD1"/>
      </a:accent4>
      <a:accent5>
        <a:srgbClr val="8A7A6C"/>
      </a:accent5>
      <a:accent6>
        <a:srgbClr val="EEE767"/>
      </a:accent6>
      <a:hlink>
        <a:srgbClr val="95374B"/>
      </a:hlink>
      <a:folHlink>
        <a:srgbClr val="C0C0C0"/>
      </a:folHlink>
    </a:clrScheme>
    <a:fontScheme name="SimonKucher">
      <a:majorFont>
        <a:latin typeface="SimonKucher"/>
        <a:ea typeface=""/>
        <a:cs typeface=""/>
      </a:majorFont>
      <a:minorFont>
        <a:latin typeface="SimonKucher"/>
        <a:ea typeface=""/>
        <a:cs typeface=""/>
      </a:minorFont>
    </a:fontScheme>
    <a:fmtScheme name="Simon-Kucher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tx2"/>
        </a:solidFill>
        <a:ln w="9525">
          <a:no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sz="1400" dirty="0" err="1" smtClean="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rgbClr val="6D6E6A"/>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79388" indent="-179388">
          <a:spcBef>
            <a:spcPts val="600"/>
          </a:spcBef>
          <a:buFont typeface="Wingdings" panose="05000000000000000000" pitchFamily="2" charset="2"/>
          <a:buChar char="§"/>
          <a:defRPr sz="1400" dirty="0" err="1" smtClean="0"/>
        </a:defPPr>
      </a:lstStyle>
    </a:txDef>
  </a:objectDefaults>
  <a:extraClrSchemeLst/>
  <a:custClrLst>
    <a:custClr name="Simon-Kucher Red">
      <a:srgbClr val="95374B"/>
    </a:custClr>
    <a:custClr name="Simon-Kucher Grey">
      <a:srgbClr val="6D6E6A"/>
    </a:custClr>
    <a:custClr name="Red">
      <a:srgbClr val="FF0000"/>
    </a:custClr>
    <a:custClr name="Orange">
      <a:srgbClr val="FFC000"/>
    </a:custClr>
    <a:custClr name="Green">
      <a:srgbClr val="00B050"/>
    </a:custClr>
  </a:custClrLst>
  <a:extLst>
    <a:ext uri="{05A4C25C-085E-4340-85A3-A5531E510DB2}">
      <thm15:themeFamily xmlns:thm15="http://schemas.microsoft.com/office/thememl/2012/main" name="Simon-Kucher" id="{3A9CFB6A-A476-47C1-B1D4-15EF1FC4BF2A}" vid="{EE0814E5-A60D-434A-8B5B-330B10B3D09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CF9E7F3-E205-40BB-A841-9D153CB964A5}">
  <we:reference id="wa200001584" version="2.8.1.5" store="de-DE" storeType="OMEX"/>
  <we:alternateReferences>
    <we:reference id="wa200001584" version="2.8.1.5" store="WA200001584"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3.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6.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340FB-3AF5-4CE2-A371-1184260D4762}">
  <sheetPr codeName="Tabelle1">
    <tabColor rgb="FFFF0000"/>
  </sheetPr>
  <dimension ref="B1:O366"/>
  <sheetViews>
    <sheetView showGridLines="0" topLeftCell="B1" zoomScaleNormal="100" workbookViewId="0">
      <pane ySplit="7" topLeftCell="A323" activePane="bottomLeft" state="frozen"/>
      <selection activeCell="K336" sqref="K336"/>
      <selection pane="bottomLeft" activeCell="K336" sqref="K336"/>
    </sheetView>
  </sheetViews>
  <sheetFormatPr baseColWidth="10" defaultColWidth="9" defaultRowHeight="14.25"/>
  <cols>
    <col min="1" max="1" width="2.375" customWidth="1"/>
    <col min="2" max="2" width="27.875" customWidth="1"/>
    <col min="3" max="3" width="45.75" customWidth="1"/>
    <col min="4" max="4" width="28.625" bestFit="1" customWidth="1"/>
    <col min="5" max="5" width="36.125" customWidth="1"/>
    <col min="6" max="7" width="13" customWidth="1"/>
    <col min="8" max="9" width="13" style="16" customWidth="1"/>
    <col min="10" max="10" width="13" customWidth="1"/>
    <col min="11" max="11" width="13" style="8" customWidth="1"/>
    <col min="12" max="12" width="13" style="13" customWidth="1"/>
    <col min="13" max="13" width="10.25" customWidth="1"/>
  </cols>
  <sheetData>
    <row r="1" spans="2:14">
      <c r="F1" s="245">
        <v>0.05</v>
      </c>
    </row>
    <row r="2" spans="2:14" ht="45.6" customHeight="1">
      <c r="B2" s="36" t="s">
        <v>0</v>
      </c>
      <c r="C2" s="1"/>
      <c r="D2" s="1"/>
      <c r="E2" s="2"/>
      <c r="F2" s="2"/>
      <c r="G2" s="2"/>
      <c r="H2" s="17"/>
      <c r="I2" s="17"/>
      <c r="J2" s="2"/>
      <c r="K2" s="14"/>
      <c r="L2" s="3"/>
    </row>
    <row r="3" spans="2:14" ht="15.6" customHeight="1">
      <c r="B3" s="37" t="s">
        <v>5566</v>
      </c>
      <c r="C3" s="38"/>
      <c r="D3" s="4"/>
      <c r="H3" s="13"/>
      <c r="I3" s="13"/>
      <c r="L3" s="5"/>
    </row>
    <row r="4" spans="2:14" ht="21.95" customHeight="1">
      <c r="B4" s="6"/>
      <c r="C4" s="7"/>
      <c r="H4" s="13"/>
      <c r="I4" s="13"/>
      <c r="L4" s="5"/>
    </row>
    <row r="5" spans="2:14" ht="18.95" customHeight="1">
      <c r="B5" s="6"/>
      <c r="C5" s="7"/>
      <c r="D5" s="7"/>
      <c r="F5" s="253" t="s">
        <v>1</v>
      </c>
      <c r="G5" s="258"/>
      <c r="H5" s="254"/>
      <c r="I5" s="221"/>
      <c r="L5" s="5"/>
    </row>
    <row r="6" spans="2:14" s="21" customFormat="1">
      <c r="B6" s="18"/>
      <c r="C6" s="19"/>
      <c r="D6" s="19"/>
      <c r="F6" s="20" t="s">
        <v>2</v>
      </c>
      <c r="G6" s="253" t="s">
        <v>3</v>
      </c>
      <c r="H6" s="254"/>
      <c r="I6" s="222"/>
      <c r="J6" s="255" t="s">
        <v>4</v>
      </c>
      <c r="K6" s="256"/>
      <c r="L6" s="257"/>
    </row>
    <row r="7" spans="2:14" s="15" customFormat="1" ht="28.5">
      <c r="B7" s="9" t="s">
        <v>5</v>
      </c>
      <c r="C7" s="22" t="s">
        <v>6</v>
      </c>
      <c r="D7" s="9" t="s">
        <v>7</v>
      </c>
      <c r="E7" s="34" t="s">
        <v>5488</v>
      </c>
      <c r="F7" s="23" t="s">
        <v>8</v>
      </c>
      <c r="G7" s="214" t="s">
        <v>8</v>
      </c>
      <c r="H7" s="24" t="s">
        <v>9</v>
      </c>
      <c r="I7" s="223" t="s">
        <v>5498</v>
      </c>
      <c r="J7" s="214" t="s">
        <v>10</v>
      </c>
      <c r="K7" s="25" t="s">
        <v>8</v>
      </c>
      <c r="L7" s="24" t="s">
        <v>11</v>
      </c>
      <c r="M7" s="24" t="s">
        <v>12</v>
      </c>
    </row>
    <row r="8" spans="2:14">
      <c r="B8" s="11" t="s">
        <v>13</v>
      </c>
      <c r="C8" s="10" t="s">
        <v>14</v>
      </c>
      <c r="D8" s="30" t="s">
        <v>15</v>
      </c>
      <c r="E8" s="31">
        <f>G8+(G8*0.05)</f>
        <v>18.217500000000001</v>
      </c>
      <c r="F8" s="32" t="s">
        <v>16</v>
      </c>
      <c r="G8" s="27">
        <v>17.350000000000001</v>
      </c>
      <c r="H8" s="225">
        <f>_xlfn.XLOOKUP(B8,MLGN!A:A,MLGN!K:K)</f>
        <v>20</v>
      </c>
      <c r="I8" s="224">
        <f>VLOOKUP(B8,'Query Daten'!A:R,15,0)</f>
        <v>20</v>
      </c>
      <c r="J8" s="33">
        <v>2</v>
      </c>
      <c r="K8" s="28">
        <v>10.029999999999999</v>
      </c>
      <c r="L8" s="29">
        <v>480</v>
      </c>
      <c r="M8" s="165" t="s">
        <v>17</v>
      </c>
      <c r="N8" s="231">
        <f>H8-I8</f>
        <v>0</v>
      </c>
    </row>
    <row r="9" spans="2:14">
      <c r="B9" s="11" t="s">
        <v>18</v>
      </c>
      <c r="C9" s="10" t="s">
        <v>19</v>
      </c>
      <c r="D9" s="30" t="s">
        <v>15</v>
      </c>
      <c r="E9" s="31">
        <f t="shared" ref="E9:E72" si="0">G9+(G9*0.05)</f>
        <v>12.347999999999999</v>
      </c>
      <c r="F9" s="32" t="s">
        <v>16</v>
      </c>
      <c r="G9" s="27">
        <v>11.76</v>
      </c>
      <c r="H9" s="225">
        <f>_xlfn.XLOOKUP(B9,MLGN!A:A,MLGN!K:K)</f>
        <v>20</v>
      </c>
      <c r="I9" s="224">
        <f>VLOOKUP(B9,'Query Daten'!A:R,15,0)</f>
        <v>20</v>
      </c>
      <c r="J9" s="33">
        <v>2</v>
      </c>
      <c r="K9" s="28">
        <v>6.8</v>
      </c>
      <c r="L9" s="29">
        <v>480</v>
      </c>
      <c r="M9" s="165" t="s">
        <v>17</v>
      </c>
      <c r="N9" s="231">
        <f t="shared" ref="N9:N72" si="1">H9-I9</f>
        <v>0</v>
      </c>
    </row>
    <row r="10" spans="2:14">
      <c r="B10" s="11" t="s">
        <v>20</v>
      </c>
      <c r="C10" s="10" t="s">
        <v>21</v>
      </c>
      <c r="D10" s="30" t="s">
        <v>15</v>
      </c>
      <c r="E10" s="31">
        <f t="shared" si="0"/>
        <v>7.9485000000000001</v>
      </c>
      <c r="F10" s="32" t="s">
        <v>16</v>
      </c>
      <c r="G10" s="27">
        <v>7.57</v>
      </c>
      <c r="H10" s="225">
        <f>_xlfn.XLOOKUP(B10,MLGN!A:A,MLGN!K:K)</f>
        <v>20</v>
      </c>
      <c r="I10" s="224">
        <f>VLOOKUP(B10,'Query Daten'!A:R,15,0)</f>
        <v>20</v>
      </c>
      <c r="J10" s="33">
        <v>1</v>
      </c>
      <c r="K10" s="28">
        <v>4.37</v>
      </c>
      <c r="L10" s="29">
        <v>1280</v>
      </c>
      <c r="M10" s="165" t="s">
        <v>17</v>
      </c>
      <c r="N10" s="231">
        <f t="shared" si="1"/>
        <v>0</v>
      </c>
    </row>
    <row r="11" spans="2:14">
      <c r="B11" s="11" t="s">
        <v>22</v>
      </c>
      <c r="C11" s="10" t="s">
        <v>23</v>
      </c>
      <c r="D11" s="30" t="s">
        <v>15</v>
      </c>
      <c r="E11" s="31">
        <f t="shared" si="0"/>
        <v>16.936499999999999</v>
      </c>
      <c r="F11" s="32" t="s">
        <v>16</v>
      </c>
      <c r="G11" s="27">
        <v>16.13</v>
      </c>
      <c r="H11" s="225">
        <f>_xlfn.XLOOKUP(B11,MLGN!A:A,MLGN!K:K)</f>
        <v>20</v>
      </c>
      <c r="I11" s="224">
        <f>VLOOKUP(B11,'Query Daten'!A:R,15,0)</f>
        <v>20</v>
      </c>
      <c r="J11" s="33">
        <v>10</v>
      </c>
      <c r="K11" s="28">
        <v>9.23</v>
      </c>
      <c r="L11" s="29">
        <v>480</v>
      </c>
      <c r="M11" s="165" t="s">
        <v>17</v>
      </c>
      <c r="N11" s="231">
        <f t="shared" si="1"/>
        <v>0</v>
      </c>
    </row>
    <row r="12" spans="2:14">
      <c r="B12" s="11" t="s">
        <v>24</v>
      </c>
      <c r="C12" s="10" t="s">
        <v>25</v>
      </c>
      <c r="D12" s="30" t="s">
        <v>15</v>
      </c>
      <c r="E12" s="31">
        <f t="shared" si="0"/>
        <v>15.3825</v>
      </c>
      <c r="F12" s="32" t="s">
        <v>16</v>
      </c>
      <c r="G12" s="27">
        <v>14.65</v>
      </c>
      <c r="H12" s="225">
        <f>_xlfn.XLOOKUP(B12,MLGN!A:A,MLGN!K:K)</f>
        <v>20</v>
      </c>
      <c r="I12" s="224">
        <f>VLOOKUP(B12,'Query Daten'!A:R,15,0)</f>
        <v>20</v>
      </c>
      <c r="J12" s="33">
        <v>2</v>
      </c>
      <c r="K12" s="28">
        <v>8.4600000000000009</v>
      </c>
      <c r="L12" s="29">
        <v>480</v>
      </c>
      <c r="M12" s="165" t="s">
        <v>17</v>
      </c>
      <c r="N12" s="231">
        <f t="shared" si="1"/>
        <v>0</v>
      </c>
    </row>
    <row r="13" spans="2:14">
      <c r="B13" s="11" t="s">
        <v>26</v>
      </c>
      <c r="C13" s="10" t="s">
        <v>27</v>
      </c>
      <c r="D13" s="30" t="s">
        <v>15</v>
      </c>
      <c r="E13" s="31">
        <f t="shared" si="0"/>
        <v>16.516500000000001</v>
      </c>
      <c r="F13" s="32" t="s">
        <v>16</v>
      </c>
      <c r="G13" s="27">
        <v>15.73</v>
      </c>
      <c r="H13" s="225">
        <f>_xlfn.XLOOKUP(B13,MLGN!A:A,MLGN!K:K)</f>
        <v>20</v>
      </c>
      <c r="I13" s="224">
        <f>VLOOKUP(B13,'Query Daten'!A:R,15,0)</f>
        <v>20</v>
      </c>
      <c r="J13" s="33">
        <v>2</v>
      </c>
      <c r="K13" s="28">
        <v>9.09</v>
      </c>
      <c r="L13" s="29">
        <v>480</v>
      </c>
      <c r="M13" s="165" t="s">
        <v>17</v>
      </c>
      <c r="N13" s="231">
        <f t="shared" si="1"/>
        <v>0</v>
      </c>
    </row>
    <row r="14" spans="2:14">
      <c r="B14" s="11" t="s">
        <v>28</v>
      </c>
      <c r="C14" s="10" t="s">
        <v>29</v>
      </c>
      <c r="D14" s="30" t="s">
        <v>15</v>
      </c>
      <c r="E14" s="31">
        <f t="shared" si="0"/>
        <v>26.785500000000003</v>
      </c>
      <c r="F14" s="32" t="s">
        <v>16</v>
      </c>
      <c r="G14" s="27">
        <v>25.51</v>
      </c>
      <c r="H14" s="225">
        <f>_xlfn.XLOOKUP(B14,MLGN!A:A,MLGN!K:K)</f>
        <v>10</v>
      </c>
      <c r="I14" s="224">
        <f>VLOOKUP(B14,'Query Daten'!A:R,15,0)</f>
        <v>10</v>
      </c>
      <c r="J14" s="33">
        <v>4</v>
      </c>
      <c r="K14" s="28">
        <v>14.74</v>
      </c>
      <c r="L14" s="29">
        <v>240</v>
      </c>
      <c r="M14" s="165" t="s">
        <v>17</v>
      </c>
      <c r="N14" s="231">
        <f t="shared" si="1"/>
        <v>0</v>
      </c>
    </row>
    <row r="15" spans="2:14">
      <c r="B15" s="11" t="s">
        <v>30</v>
      </c>
      <c r="C15" s="10" t="s">
        <v>31</v>
      </c>
      <c r="D15" s="30" t="s">
        <v>15</v>
      </c>
      <c r="E15" s="31">
        <f t="shared" si="0"/>
        <v>25.861499999999999</v>
      </c>
      <c r="F15" s="32" t="s">
        <v>16</v>
      </c>
      <c r="G15" s="27">
        <v>24.63</v>
      </c>
      <c r="H15" s="225">
        <f>_xlfn.XLOOKUP(B15,MLGN!A:A,MLGN!K:K)</f>
        <v>10</v>
      </c>
      <c r="I15" s="224">
        <f>VLOOKUP(B15,'Query Daten'!A:R,15,0)</f>
        <v>10</v>
      </c>
      <c r="J15" s="33">
        <v>4</v>
      </c>
      <c r="K15" s="28">
        <v>14.23</v>
      </c>
      <c r="L15" s="29">
        <v>240</v>
      </c>
      <c r="M15" s="165" t="s">
        <v>17</v>
      </c>
      <c r="N15" s="231">
        <f t="shared" si="1"/>
        <v>0</v>
      </c>
    </row>
    <row r="16" spans="2:14">
      <c r="B16" s="11" t="s">
        <v>32</v>
      </c>
      <c r="C16" s="10" t="s">
        <v>33</v>
      </c>
      <c r="D16" s="30" t="s">
        <v>15</v>
      </c>
      <c r="E16" s="31">
        <f t="shared" si="0"/>
        <v>26.187000000000001</v>
      </c>
      <c r="F16" s="32" t="s">
        <v>16</v>
      </c>
      <c r="G16" s="27">
        <v>24.94</v>
      </c>
      <c r="H16" s="225">
        <f>_xlfn.XLOOKUP(B16,MLGN!A:A,MLGN!K:K)</f>
        <v>10</v>
      </c>
      <c r="I16" s="224">
        <f>VLOOKUP(B16,'Query Daten'!A:R,15,0)</f>
        <v>10</v>
      </c>
      <c r="J16" s="33" t="s">
        <v>16</v>
      </c>
      <c r="K16" s="28" t="s">
        <v>16</v>
      </c>
      <c r="L16" s="29" t="s">
        <v>16</v>
      </c>
      <c r="M16" s="165" t="s">
        <v>17</v>
      </c>
      <c r="N16" s="231">
        <f t="shared" si="1"/>
        <v>0</v>
      </c>
    </row>
    <row r="17" spans="2:14">
      <c r="B17" s="11" t="s">
        <v>34</v>
      </c>
      <c r="C17" s="10" t="s">
        <v>35</v>
      </c>
      <c r="D17" s="30" t="s">
        <v>15</v>
      </c>
      <c r="E17" s="31">
        <f t="shared" si="0"/>
        <v>22.763999999999999</v>
      </c>
      <c r="F17" s="32" t="s">
        <v>16</v>
      </c>
      <c r="G17" s="27">
        <v>21.68</v>
      </c>
      <c r="H17" s="225">
        <f>_xlfn.XLOOKUP(B17,MLGN!A:A,MLGN!K:K)</f>
        <v>10</v>
      </c>
      <c r="I17" s="224">
        <f>VLOOKUP(B17,'Query Daten'!A:R,15,0)</f>
        <v>10</v>
      </c>
      <c r="J17" s="33">
        <v>4</v>
      </c>
      <c r="K17" s="28">
        <v>11.87</v>
      </c>
      <c r="L17" s="29">
        <v>240</v>
      </c>
      <c r="M17" s="165" t="s">
        <v>17</v>
      </c>
      <c r="N17" s="231">
        <f t="shared" si="1"/>
        <v>0</v>
      </c>
    </row>
    <row r="18" spans="2:14">
      <c r="B18" s="11" t="s">
        <v>36</v>
      </c>
      <c r="C18" s="10" t="s">
        <v>37</v>
      </c>
      <c r="D18" s="30" t="s">
        <v>15</v>
      </c>
      <c r="E18" s="31">
        <f t="shared" si="0"/>
        <v>26.46</v>
      </c>
      <c r="F18" s="32" t="s">
        <v>16</v>
      </c>
      <c r="G18" s="27">
        <v>25.2</v>
      </c>
      <c r="H18" s="225">
        <f>_xlfn.XLOOKUP(B18,MLGN!A:A,MLGN!K:K)</f>
        <v>10</v>
      </c>
      <c r="I18" s="224">
        <f>VLOOKUP(B18,'Query Daten'!A:R,15,0)</f>
        <v>10</v>
      </c>
      <c r="J18" s="33" t="s">
        <v>16</v>
      </c>
      <c r="K18" s="28" t="s">
        <v>16</v>
      </c>
      <c r="L18" s="29" t="s">
        <v>16</v>
      </c>
      <c r="M18" s="165" t="s">
        <v>17</v>
      </c>
      <c r="N18" s="231">
        <f t="shared" si="1"/>
        <v>0</v>
      </c>
    </row>
    <row r="19" spans="2:14">
      <c r="B19" s="11" t="s">
        <v>38</v>
      </c>
      <c r="C19" s="10" t="s">
        <v>39</v>
      </c>
      <c r="D19" s="30" t="s">
        <v>15</v>
      </c>
      <c r="E19" s="31">
        <f t="shared" si="0"/>
        <v>11.875500000000001</v>
      </c>
      <c r="F19" s="32" t="s">
        <v>16</v>
      </c>
      <c r="G19" s="27">
        <v>11.31</v>
      </c>
      <c r="H19" s="225">
        <f>_xlfn.XLOOKUP(B19,MLGN!A:A,MLGN!K:K)</f>
        <v>30</v>
      </c>
      <c r="I19" s="224">
        <f>VLOOKUP(B19,'Query Daten'!A:R,15,0)</f>
        <v>30</v>
      </c>
      <c r="J19" s="33">
        <v>1</v>
      </c>
      <c r="K19" s="28">
        <v>6.54</v>
      </c>
      <c r="L19" s="29">
        <v>960</v>
      </c>
      <c r="M19" s="165" t="s">
        <v>17</v>
      </c>
      <c r="N19" s="231">
        <f t="shared" si="1"/>
        <v>0</v>
      </c>
    </row>
    <row r="20" spans="2:14">
      <c r="B20" s="11" t="s">
        <v>40</v>
      </c>
      <c r="C20" s="10" t="s">
        <v>41</v>
      </c>
      <c r="D20" s="30" t="s">
        <v>15</v>
      </c>
      <c r="E20" s="31">
        <f t="shared" si="0"/>
        <v>11.697000000000001</v>
      </c>
      <c r="F20" s="32" t="s">
        <v>16</v>
      </c>
      <c r="G20" s="27">
        <v>11.14</v>
      </c>
      <c r="H20" s="225">
        <f>_xlfn.XLOOKUP(B20,MLGN!A:A,MLGN!K:K)</f>
        <v>30</v>
      </c>
      <c r="I20" s="224">
        <f>VLOOKUP(B20,'Query Daten'!A:R,15,0)</f>
        <v>30</v>
      </c>
      <c r="J20" s="33">
        <v>1</v>
      </c>
      <c r="K20" s="28">
        <v>6.44</v>
      </c>
      <c r="L20" s="29">
        <v>960</v>
      </c>
      <c r="M20" s="165" t="s">
        <v>17</v>
      </c>
      <c r="N20" s="231">
        <f t="shared" si="1"/>
        <v>0</v>
      </c>
    </row>
    <row r="21" spans="2:14">
      <c r="B21" s="11" t="s">
        <v>42</v>
      </c>
      <c r="C21" s="10" t="s">
        <v>43</v>
      </c>
      <c r="D21" s="30" t="s">
        <v>15</v>
      </c>
      <c r="E21" s="31">
        <f t="shared" si="0"/>
        <v>20.2545</v>
      </c>
      <c r="F21" s="32" t="s">
        <v>16</v>
      </c>
      <c r="G21" s="27">
        <v>19.29</v>
      </c>
      <c r="H21" s="225">
        <f>_xlfn.XLOOKUP(B21,MLGN!A:A,MLGN!K:K)</f>
        <v>20</v>
      </c>
      <c r="I21" s="224">
        <f>VLOOKUP(B21,'Query Daten'!A:R,15,0)</f>
        <v>20</v>
      </c>
      <c r="J21" s="33" t="s">
        <v>16</v>
      </c>
      <c r="K21" s="28" t="s">
        <v>16</v>
      </c>
      <c r="L21" s="29" t="s">
        <v>16</v>
      </c>
      <c r="M21" s="165" t="s">
        <v>17</v>
      </c>
      <c r="N21" s="231">
        <f t="shared" si="1"/>
        <v>0</v>
      </c>
    </row>
    <row r="22" spans="2:14">
      <c r="B22" s="11" t="s">
        <v>44</v>
      </c>
      <c r="C22" s="10" t="s">
        <v>45</v>
      </c>
      <c r="D22" s="30" t="s">
        <v>15</v>
      </c>
      <c r="E22" s="31">
        <f t="shared" si="0"/>
        <v>10.384500000000001</v>
      </c>
      <c r="F22" s="32" t="s">
        <v>16</v>
      </c>
      <c r="G22" s="27">
        <v>9.89</v>
      </c>
      <c r="H22" s="225">
        <f>_xlfn.XLOOKUP(B22,MLGN!A:A,MLGN!K:K)</f>
        <v>30</v>
      </c>
      <c r="I22" s="224">
        <f>VLOOKUP(B22,'Query Daten'!A:R,15,0)</f>
        <v>30</v>
      </c>
      <c r="J22" s="33">
        <v>4</v>
      </c>
      <c r="K22" s="28">
        <v>5.41</v>
      </c>
      <c r="L22" s="29">
        <v>720</v>
      </c>
      <c r="M22" s="165" t="s">
        <v>17</v>
      </c>
      <c r="N22" s="231">
        <f t="shared" si="1"/>
        <v>0</v>
      </c>
    </row>
    <row r="23" spans="2:14">
      <c r="B23" s="11" t="s">
        <v>46</v>
      </c>
      <c r="C23" s="10" t="s">
        <v>47</v>
      </c>
      <c r="D23" s="30" t="s">
        <v>15</v>
      </c>
      <c r="E23" s="31">
        <f t="shared" si="0"/>
        <v>27.762</v>
      </c>
      <c r="F23" s="32" t="s">
        <v>16</v>
      </c>
      <c r="G23" s="27">
        <v>26.44</v>
      </c>
      <c r="H23" s="225">
        <f>_xlfn.XLOOKUP(B23,MLGN!A:A,MLGN!K:K)</f>
        <v>10</v>
      </c>
      <c r="I23" s="224">
        <f>VLOOKUP(B23,'Query Daten'!A:R,15,0)</f>
        <v>10</v>
      </c>
      <c r="J23" s="33" t="s">
        <v>16</v>
      </c>
      <c r="K23" s="28" t="s">
        <v>16</v>
      </c>
      <c r="L23" s="29" t="s">
        <v>16</v>
      </c>
      <c r="M23" s="165" t="s">
        <v>17</v>
      </c>
      <c r="N23" s="231">
        <f t="shared" si="1"/>
        <v>0</v>
      </c>
    </row>
    <row r="24" spans="2:14">
      <c r="B24" s="11" t="s">
        <v>48</v>
      </c>
      <c r="C24" s="10" t="s">
        <v>49</v>
      </c>
      <c r="D24" s="30" t="s">
        <v>15</v>
      </c>
      <c r="E24" s="31">
        <f t="shared" si="0"/>
        <v>27.741000000000003</v>
      </c>
      <c r="F24" s="32" t="s">
        <v>16</v>
      </c>
      <c r="G24" s="27">
        <v>26.42</v>
      </c>
      <c r="H24" s="225">
        <f>_xlfn.XLOOKUP(B24,MLGN!A:A,MLGN!K:K)</f>
        <v>10</v>
      </c>
      <c r="I24" s="224">
        <f>VLOOKUP(B24,'Query Daten'!A:R,15,0)</f>
        <v>10</v>
      </c>
      <c r="J24" s="33">
        <v>4</v>
      </c>
      <c r="K24" s="28">
        <v>15.27</v>
      </c>
      <c r="L24" s="29">
        <v>250</v>
      </c>
      <c r="M24" s="165" t="s">
        <v>17</v>
      </c>
      <c r="N24" s="231">
        <f t="shared" si="1"/>
        <v>0</v>
      </c>
    </row>
    <row r="25" spans="2:14">
      <c r="B25" s="11" t="s">
        <v>50</v>
      </c>
      <c r="C25" s="10" t="s">
        <v>51</v>
      </c>
      <c r="D25" s="30" t="s">
        <v>15</v>
      </c>
      <c r="E25" s="31">
        <f t="shared" si="0"/>
        <v>26.501999999999999</v>
      </c>
      <c r="F25" s="32" t="s">
        <v>16</v>
      </c>
      <c r="G25" s="27">
        <v>25.24</v>
      </c>
      <c r="H25" s="225">
        <f>_xlfn.XLOOKUP(B25,MLGN!A:A,MLGN!K:K)</f>
        <v>10</v>
      </c>
      <c r="I25" s="224">
        <f>VLOOKUP(B25,'Query Daten'!A:R,15,0)</f>
        <v>10</v>
      </c>
      <c r="J25" s="33" t="s">
        <v>16</v>
      </c>
      <c r="K25" s="28" t="s">
        <v>16</v>
      </c>
      <c r="L25" s="29" t="s">
        <v>16</v>
      </c>
      <c r="M25" s="165" t="s">
        <v>17</v>
      </c>
      <c r="N25" s="231">
        <f t="shared" si="1"/>
        <v>0</v>
      </c>
    </row>
    <row r="26" spans="2:14">
      <c r="B26" s="11" t="s">
        <v>52</v>
      </c>
      <c r="C26" s="10" t="s">
        <v>53</v>
      </c>
      <c r="D26" s="30" t="s">
        <v>15</v>
      </c>
      <c r="E26" s="31">
        <f t="shared" si="0"/>
        <v>31.29</v>
      </c>
      <c r="F26" s="32" t="s">
        <v>16</v>
      </c>
      <c r="G26" s="27">
        <v>29.8</v>
      </c>
      <c r="H26" s="225">
        <f>_xlfn.XLOOKUP(B26,MLGN!A:A,MLGN!K:K)</f>
        <v>10</v>
      </c>
      <c r="I26" s="224">
        <f>VLOOKUP(B26,'Query Daten'!A:R,15,0)</f>
        <v>10</v>
      </c>
      <c r="J26" s="33" t="s">
        <v>16</v>
      </c>
      <c r="K26" s="28" t="s">
        <v>16</v>
      </c>
      <c r="L26" s="29" t="s">
        <v>16</v>
      </c>
      <c r="M26" s="165" t="s">
        <v>17</v>
      </c>
      <c r="N26" s="231">
        <f t="shared" si="1"/>
        <v>0</v>
      </c>
    </row>
    <row r="27" spans="2:14">
      <c r="B27" s="11" t="s">
        <v>54</v>
      </c>
      <c r="C27" s="10" t="s">
        <v>55</v>
      </c>
      <c r="D27" s="30" t="s">
        <v>15</v>
      </c>
      <c r="E27" s="31">
        <f t="shared" si="0"/>
        <v>26.743499999999997</v>
      </c>
      <c r="F27" s="32" t="s">
        <v>16</v>
      </c>
      <c r="G27" s="27">
        <v>25.47</v>
      </c>
      <c r="H27" s="225">
        <f>_xlfn.XLOOKUP(B27,MLGN!A:A,MLGN!K:K)</f>
        <v>10</v>
      </c>
      <c r="I27" s="224">
        <f>VLOOKUP(B27,'Query Daten'!A:R,15,0)</f>
        <v>10</v>
      </c>
      <c r="J27" s="33" t="s">
        <v>16</v>
      </c>
      <c r="K27" s="28" t="s">
        <v>16</v>
      </c>
      <c r="L27" s="29" t="s">
        <v>16</v>
      </c>
      <c r="M27" s="165" t="s">
        <v>17</v>
      </c>
      <c r="N27" s="231">
        <f t="shared" si="1"/>
        <v>0</v>
      </c>
    </row>
    <row r="28" spans="2:14">
      <c r="B28" s="11" t="s">
        <v>56</v>
      </c>
      <c r="C28" s="10" t="s">
        <v>57</v>
      </c>
      <c r="D28" s="30" t="s">
        <v>15</v>
      </c>
      <c r="E28" s="31">
        <f t="shared" si="0"/>
        <v>31.762499999999999</v>
      </c>
      <c r="F28" s="32" t="s">
        <v>16</v>
      </c>
      <c r="G28" s="27">
        <v>30.25</v>
      </c>
      <c r="H28" s="225">
        <f>_xlfn.XLOOKUP(B28,MLGN!A:A,MLGN!K:K)</f>
        <v>10</v>
      </c>
      <c r="I28" s="224">
        <f>VLOOKUP(B28,'Query Daten'!A:R,15,0)</f>
        <v>10</v>
      </c>
      <c r="J28" s="33" t="s">
        <v>16</v>
      </c>
      <c r="K28" s="28" t="s">
        <v>16</v>
      </c>
      <c r="L28" s="29" t="s">
        <v>16</v>
      </c>
      <c r="M28" s="165" t="s">
        <v>17</v>
      </c>
      <c r="N28" s="231">
        <f t="shared" si="1"/>
        <v>0</v>
      </c>
    </row>
    <row r="29" spans="2:14">
      <c r="B29" s="11" t="s">
        <v>58</v>
      </c>
      <c r="C29" s="10" t="s">
        <v>59</v>
      </c>
      <c r="D29" s="30" t="s">
        <v>15</v>
      </c>
      <c r="E29" s="31">
        <f t="shared" si="0"/>
        <v>30.313500000000001</v>
      </c>
      <c r="F29" s="32" t="s">
        <v>16</v>
      </c>
      <c r="G29" s="27">
        <v>28.87</v>
      </c>
      <c r="H29" s="225">
        <f>_xlfn.XLOOKUP(B29,MLGN!A:A,MLGN!K:K)</f>
        <v>10</v>
      </c>
      <c r="I29" s="224">
        <f>VLOOKUP(B29,'Query Daten'!A:R,15,0)</f>
        <v>10</v>
      </c>
      <c r="J29" s="33" t="s">
        <v>16</v>
      </c>
      <c r="K29" s="28" t="s">
        <v>16</v>
      </c>
      <c r="L29" s="29" t="s">
        <v>16</v>
      </c>
      <c r="M29" s="165" t="s">
        <v>17</v>
      </c>
      <c r="N29" s="231">
        <f t="shared" si="1"/>
        <v>0</v>
      </c>
    </row>
    <row r="30" spans="2:14">
      <c r="B30" s="11" t="s">
        <v>60</v>
      </c>
      <c r="C30" s="10" t="s">
        <v>61</v>
      </c>
      <c r="D30" s="30" t="s">
        <v>15</v>
      </c>
      <c r="E30" s="31">
        <f t="shared" si="0"/>
        <v>32.644500000000001</v>
      </c>
      <c r="F30" s="32" t="s">
        <v>16</v>
      </c>
      <c r="G30" s="27">
        <v>31.09</v>
      </c>
      <c r="H30" s="225">
        <f>_xlfn.XLOOKUP(B30,MLGN!A:A,MLGN!K:K)</f>
        <v>10</v>
      </c>
      <c r="I30" s="224">
        <f>VLOOKUP(B30,'Query Daten'!A:R,15,0)</f>
        <v>10</v>
      </c>
      <c r="J30" s="33" t="s">
        <v>16</v>
      </c>
      <c r="K30" s="28" t="s">
        <v>16</v>
      </c>
      <c r="L30" s="29" t="s">
        <v>16</v>
      </c>
      <c r="M30" s="165" t="s">
        <v>17</v>
      </c>
      <c r="N30" s="231">
        <f t="shared" si="1"/>
        <v>0</v>
      </c>
    </row>
    <row r="31" spans="2:14">
      <c r="B31" s="11" t="s">
        <v>62</v>
      </c>
      <c r="C31" s="10" t="s">
        <v>63</v>
      </c>
      <c r="D31" s="30" t="s">
        <v>15</v>
      </c>
      <c r="E31" s="31">
        <f t="shared" si="0"/>
        <v>28.455000000000002</v>
      </c>
      <c r="F31" s="32" t="s">
        <v>16</v>
      </c>
      <c r="G31" s="27">
        <v>27.1</v>
      </c>
      <c r="H31" s="225">
        <f>_xlfn.XLOOKUP(B31,MLGN!A:A,MLGN!K:K)</f>
        <v>10</v>
      </c>
      <c r="I31" s="224">
        <f>VLOOKUP(B31,'Query Daten'!A:R,15,0)</f>
        <v>10</v>
      </c>
      <c r="J31" s="33" t="s">
        <v>16</v>
      </c>
      <c r="K31" s="28" t="s">
        <v>16</v>
      </c>
      <c r="L31" s="29" t="s">
        <v>16</v>
      </c>
      <c r="M31" s="165" t="s">
        <v>17</v>
      </c>
      <c r="N31" s="231">
        <f t="shared" si="1"/>
        <v>0</v>
      </c>
    </row>
    <row r="32" spans="2:14">
      <c r="B32" s="11" t="s">
        <v>64</v>
      </c>
      <c r="C32" s="10" t="s">
        <v>65</v>
      </c>
      <c r="D32" s="30" t="s">
        <v>15</v>
      </c>
      <c r="E32" s="31">
        <f t="shared" si="0"/>
        <v>30.03</v>
      </c>
      <c r="F32" s="32" t="s">
        <v>16</v>
      </c>
      <c r="G32" s="27">
        <v>28.6</v>
      </c>
      <c r="H32" s="225">
        <f>_xlfn.XLOOKUP(B32,MLGN!A:A,MLGN!K:K)</f>
        <v>10</v>
      </c>
      <c r="I32" s="224">
        <f>VLOOKUP(B32,'Query Daten'!A:R,15,0)</f>
        <v>10</v>
      </c>
      <c r="J32" s="33" t="s">
        <v>16</v>
      </c>
      <c r="K32" s="28" t="s">
        <v>16</v>
      </c>
      <c r="L32" s="29" t="s">
        <v>16</v>
      </c>
      <c r="M32" s="165" t="s">
        <v>17</v>
      </c>
      <c r="N32" s="231">
        <f t="shared" si="1"/>
        <v>0</v>
      </c>
    </row>
    <row r="33" spans="2:14">
      <c r="B33" s="11" t="s">
        <v>66</v>
      </c>
      <c r="C33" s="10" t="s">
        <v>67</v>
      </c>
      <c r="D33" s="30" t="s">
        <v>15</v>
      </c>
      <c r="E33" s="31">
        <f t="shared" si="0"/>
        <v>30.303000000000001</v>
      </c>
      <c r="F33" s="32" t="s">
        <v>16</v>
      </c>
      <c r="G33" s="27">
        <v>28.86</v>
      </c>
      <c r="H33" s="225">
        <f>_xlfn.XLOOKUP(B33,MLGN!A:A,MLGN!K:K)</f>
        <v>10</v>
      </c>
      <c r="I33" s="224">
        <f>VLOOKUP(B33,'Query Daten'!A:R,15,0)</f>
        <v>10</v>
      </c>
      <c r="J33" s="33" t="s">
        <v>16</v>
      </c>
      <c r="K33" s="28" t="s">
        <v>16</v>
      </c>
      <c r="L33" s="29" t="s">
        <v>16</v>
      </c>
      <c r="M33" s="165" t="s">
        <v>17</v>
      </c>
      <c r="N33" s="231">
        <f t="shared" si="1"/>
        <v>0</v>
      </c>
    </row>
    <row r="34" spans="2:14">
      <c r="B34" s="11" t="s">
        <v>68</v>
      </c>
      <c r="C34" s="10" t="s">
        <v>69</v>
      </c>
      <c r="D34" s="30" t="s">
        <v>15</v>
      </c>
      <c r="E34" s="31">
        <f t="shared" si="0"/>
        <v>28.791</v>
      </c>
      <c r="F34" s="32" t="s">
        <v>16</v>
      </c>
      <c r="G34" s="27">
        <v>27.42</v>
      </c>
      <c r="H34" s="225">
        <f>_xlfn.XLOOKUP(B34,MLGN!A:A,MLGN!K:K)</f>
        <v>10</v>
      </c>
      <c r="I34" s="224">
        <f>VLOOKUP(B34,'Query Daten'!A:R,15,0)</f>
        <v>10</v>
      </c>
      <c r="J34" s="33" t="s">
        <v>16</v>
      </c>
      <c r="K34" s="28" t="s">
        <v>16</v>
      </c>
      <c r="L34" s="29" t="s">
        <v>16</v>
      </c>
      <c r="M34" s="165" t="s">
        <v>17</v>
      </c>
      <c r="N34" s="231">
        <f t="shared" si="1"/>
        <v>0</v>
      </c>
    </row>
    <row r="35" spans="2:14">
      <c r="B35" s="11" t="s">
        <v>70</v>
      </c>
      <c r="C35" s="10" t="s">
        <v>71</v>
      </c>
      <c r="D35" s="30" t="s">
        <v>15</v>
      </c>
      <c r="E35" s="31">
        <f t="shared" si="0"/>
        <v>29.337000000000003</v>
      </c>
      <c r="F35" s="32" t="s">
        <v>16</v>
      </c>
      <c r="G35" s="27">
        <v>27.94</v>
      </c>
      <c r="H35" s="225">
        <f>_xlfn.XLOOKUP(B35,MLGN!A:A,MLGN!K:K)</f>
        <v>10</v>
      </c>
      <c r="I35" s="224">
        <f>VLOOKUP(B35,'Query Daten'!A:R,15,0)</f>
        <v>10</v>
      </c>
      <c r="J35" s="33" t="s">
        <v>16</v>
      </c>
      <c r="K35" s="28" t="s">
        <v>16</v>
      </c>
      <c r="L35" s="29" t="s">
        <v>16</v>
      </c>
      <c r="M35" s="165" t="s">
        <v>17</v>
      </c>
      <c r="N35" s="231">
        <f t="shared" si="1"/>
        <v>0</v>
      </c>
    </row>
    <row r="36" spans="2:14">
      <c r="B36" s="11" t="s">
        <v>72</v>
      </c>
      <c r="C36" s="10" t="s">
        <v>73</v>
      </c>
      <c r="D36" s="30" t="s">
        <v>15</v>
      </c>
      <c r="E36" s="31">
        <f t="shared" si="0"/>
        <v>30.166499999999999</v>
      </c>
      <c r="F36" s="32" t="s">
        <v>16</v>
      </c>
      <c r="G36" s="27">
        <v>28.73</v>
      </c>
      <c r="H36" s="225">
        <f>_xlfn.XLOOKUP(B36,MLGN!A:A,MLGN!K:K)</f>
        <v>10</v>
      </c>
      <c r="I36" s="224">
        <f>VLOOKUP(B36,'Query Daten'!A:R,15,0)</f>
        <v>10</v>
      </c>
      <c r="J36" s="33" t="s">
        <v>16</v>
      </c>
      <c r="K36" s="28" t="s">
        <v>16</v>
      </c>
      <c r="L36" s="29" t="s">
        <v>16</v>
      </c>
      <c r="M36" s="165" t="s">
        <v>17</v>
      </c>
      <c r="N36" s="231">
        <f t="shared" si="1"/>
        <v>0</v>
      </c>
    </row>
    <row r="37" spans="2:14">
      <c r="B37" s="11" t="s">
        <v>74</v>
      </c>
      <c r="C37" s="10" t="s">
        <v>75</v>
      </c>
      <c r="D37" s="30" t="s">
        <v>15</v>
      </c>
      <c r="E37" s="31">
        <f t="shared" si="0"/>
        <v>31.878</v>
      </c>
      <c r="F37" s="32" t="s">
        <v>16</v>
      </c>
      <c r="G37" s="27">
        <v>30.36</v>
      </c>
      <c r="H37" s="225">
        <f>_xlfn.XLOOKUP(B37,MLGN!A:A,MLGN!K:K)</f>
        <v>10</v>
      </c>
      <c r="I37" s="224">
        <f>VLOOKUP(B37,'Query Daten'!A:R,15,0)</f>
        <v>10</v>
      </c>
      <c r="J37" s="33" t="s">
        <v>16</v>
      </c>
      <c r="K37" s="28" t="s">
        <v>16</v>
      </c>
      <c r="L37" s="29" t="s">
        <v>16</v>
      </c>
      <c r="M37" s="165" t="s">
        <v>17</v>
      </c>
      <c r="N37" s="231">
        <f t="shared" si="1"/>
        <v>0</v>
      </c>
    </row>
    <row r="38" spans="2:14">
      <c r="B38" s="11" t="s">
        <v>76</v>
      </c>
      <c r="C38" s="10" t="s">
        <v>77</v>
      </c>
      <c r="D38" s="30" t="s">
        <v>15</v>
      </c>
      <c r="E38" s="31">
        <f t="shared" si="0"/>
        <v>31.878</v>
      </c>
      <c r="F38" s="32" t="s">
        <v>16</v>
      </c>
      <c r="G38" s="27">
        <v>30.36</v>
      </c>
      <c r="H38" s="225">
        <f>_xlfn.XLOOKUP(B38,MLGN!A:A,MLGN!K:K)</f>
        <v>10</v>
      </c>
      <c r="I38" s="224">
        <f>VLOOKUP(B38,'Query Daten'!A:R,15,0)</f>
        <v>10</v>
      </c>
      <c r="J38" s="33" t="s">
        <v>16</v>
      </c>
      <c r="K38" s="28" t="s">
        <v>16</v>
      </c>
      <c r="L38" s="29" t="s">
        <v>16</v>
      </c>
      <c r="M38" s="165" t="s">
        <v>17</v>
      </c>
      <c r="N38" s="231">
        <f t="shared" si="1"/>
        <v>0</v>
      </c>
    </row>
    <row r="39" spans="2:14">
      <c r="B39" s="11" t="s">
        <v>78</v>
      </c>
      <c r="C39" s="10" t="s">
        <v>79</v>
      </c>
      <c r="D39" s="30" t="s">
        <v>15</v>
      </c>
      <c r="E39" s="31">
        <f t="shared" si="0"/>
        <v>15.256499999999999</v>
      </c>
      <c r="F39" s="32" t="s">
        <v>16</v>
      </c>
      <c r="G39" s="27">
        <v>14.53</v>
      </c>
      <c r="H39" s="225">
        <f>_xlfn.XLOOKUP(B39,MLGN!A:A,MLGN!K:K)</f>
        <v>10</v>
      </c>
      <c r="I39" s="224">
        <f>VLOOKUP(B39,'Query Daten'!A:R,15,0)</f>
        <v>10</v>
      </c>
      <c r="J39" s="33">
        <v>2</v>
      </c>
      <c r="K39" s="28">
        <v>8.4</v>
      </c>
      <c r="L39" s="29">
        <v>480</v>
      </c>
      <c r="M39" s="165" t="s">
        <v>17</v>
      </c>
      <c r="N39" s="231">
        <f t="shared" si="1"/>
        <v>0</v>
      </c>
    </row>
    <row r="40" spans="2:14">
      <c r="B40" s="11" t="s">
        <v>80</v>
      </c>
      <c r="C40" s="10" t="s">
        <v>81</v>
      </c>
      <c r="D40" s="30" t="s">
        <v>82</v>
      </c>
      <c r="E40" s="31">
        <f t="shared" si="0"/>
        <v>4.7670000000000003</v>
      </c>
      <c r="F40" s="32" t="s">
        <v>16</v>
      </c>
      <c r="G40" s="27">
        <v>4.54</v>
      </c>
      <c r="H40" s="225">
        <f>_xlfn.XLOOKUP(B40,MLGN!A:A,MLGN!K:K)</f>
        <v>50</v>
      </c>
      <c r="I40" s="224">
        <f>VLOOKUP(B40,'Query Daten'!A:R,15,0)</f>
        <v>50</v>
      </c>
      <c r="J40" s="33">
        <v>1</v>
      </c>
      <c r="K40" s="28">
        <v>2.52</v>
      </c>
      <c r="L40" s="29">
        <v>2400</v>
      </c>
      <c r="M40" s="165" t="s">
        <v>17</v>
      </c>
      <c r="N40" s="231">
        <f t="shared" si="1"/>
        <v>0</v>
      </c>
    </row>
    <row r="41" spans="2:14">
      <c r="B41" s="11" t="s">
        <v>83</v>
      </c>
      <c r="C41" s="10" t="s">
        <v>84</v>
      </c>
      <c r="D41" s="30" t="s">
        <v>82</v>
      </c>
      <c r="E41" s="31">
        <f t="shared" si="0"/>
        <v>3.9375</v>
      </c>
      <c r="F41" s="32" t="s">
        <v>16</v>
      </c>
      <c r="G41" s="27">
        <v>3.75</v>
      </c>
      <c r="H41" s="225">
        <f>_xlfn.XLOOKUP(B41,MLGN!A:A,MLGN!K:K)</f>
        <v>50</v>
      </c>
      <c r="I41" s="224">
        <f>VLOOKUP(B41,'Query Daten'!A:R,15,0)</f>
        <v>50</v>
      </c>
      <c r="J41" s="33" t="s">
        <v>16</v>
      </c>
      <c r="K41" s="28" t="s">
        <v>16</v>
      </c>
      <c r="L41" s="29" t="s">
        <v>16</v>
      </c>
      <c r="M41" s="165" t="s">
        <v>17</v>
      </c>
      <c r="N41" s="231">
        <f t="shared" si="1"/>
        <v>0</v>
      </c>
    </row>
    <row r="42" spans="2:14">
      <c r="B42" s="11" t="s">
        <v>85</v>
      </c>
      <c r="C42" s="10" t="s">
        <v>86</v>
      </c>
      <c r="D42" s="30" t="s">
        <v>82</v>
      </c>
      <c r="E42" s="31">
        <f t="shared" si="0"/>
        <v>4.6305000000000005</v>
      </c>
      <c r="F42" s="32" t="s">
        <v>16</v>
      </c>
      <c r="G42" s="27">
        <v>4.41</v>
      </c>
      <c r="H42" s="225">
        <f>_xlfn.XLOOKUP(B42,MLGN!A:A,MLGN!K:K)</f>
        <v>50</v>
      </c>
      <c r="I42" s="224">
        <f>VLOOKUP(B42,'Query Daten'!A:R,15,0)</f>
        <v>50</v>
      </c>
      <c r="J42" s="33" t="s">
        <v>16</v>
      </c>
      <c r="K42" s="28" t="s">
        <v>16</v>
      </c>
      <c r="L42" s="29" t="s">
        <v>16</v>
      </c>
      <c r="M42" s="165" t="s">
        <v>17</v>
      </c>
      <c r="N42" s="231">
        <f t="shared" si="1"/>
        <v>0</v>
      </c>
    </row>
    <row r="43" spans="2:14">
      <c r="B43" s="11" t="s">
        <v>87</v>
      </c>
      <c r="C43" s="10" t="s">
        <v>88</v>
      </c>
      <c r="D43" s="30" t="s">
        <v>82</v>
      </c>
      <c r="E43" s="31">
        <f t="shared" si="0"/>
        <v>4.1580000000000004</v>
      </c>
      <c r="F43" s="32" t="s">
        <v>16</v>
      </c>
      <c r="G43" s="27">
        <v>3.96</v>
      </c>
      <c r="H43" s="225">
        <f>_xlfn.XLOOKUP(B43,MLGN!A:A,MLGN!K:K)</f>
        <v>50</v>
      </c>
      <c r="I43" s="224">
        <f>VLOOKUP(B43,'Query Daten'!A:R,15,0)</f>
        <v>50</v>
      </c>
      <c r="J43" s="33" t="s">
        <v>16</v>
      </c>
      <c r="K43" s="28" t="s">
        <v>16</v>
      </c>
      <c r="L43" s="29" t="s">
        <v>16</v>
      </c>
      <c r="M43" s="165" t="s">
        <v>17</v>
      </c>
      <c r="N43" s="231">
        <f t="shared" si="1"/>
        <v>0</v>
      </c>
    </row>
    <row r="44" spans="2:14">
      <c r="B44" s="11" t="s">
        <v>89</v>
      </c>
      <c r="C44" s="10" t="s">
        <v>90</v>
      </c>
      <c r="D44" s="30" t="s">
        <v>82</v>
      </c>
      <c r="E44" s="31">
        <f t="shared" si="0"/>
        <v>3.234</v>
      </c>
      <c r="F44" s="32" t="s">
        <v>16</v>
      </c>
      <c r="G44" s="27">
        <v>3.08</v>
      </c>
      <c r="H44" s="225">
        <f>_xlfn.XLOOKUP(B44,MLGN!A:A,MLGN!K:K)</f>
        <v>20</v>
      </c>
      <c r="I44" s="224">
        <f>VLOOKUP(B44,'Query Daten'!A:R,15,0)</f>
        <v>20</v>
      </c>
      <c r="J44" s="33" t="s">
        <v>16</v>
      </c>
      <c r="K44" s="28" t="s">
        <v>16</v>
      </c>
      <c r="L44" s="29" t="s">
        <v>16</v>
      </c>
      <c r="M44" s="165" t="s">
        <v>17</v>
      </c>
      <c r="N44" s="231">
        <f t="shared" si="1"/>
        <v>0</v>
      </c>
    </row>
    <row r="45" spans="2:14">
      <c r="B45" s="11" t="s">
        <v>91</v>
      </c>
      <c r="C45" s="10" t="s">
        <v>92</v>
      </c>
      <c r="D45" s="30" t="s">
        <v>15</v>
      </c>
      <c r="E45" s="31">
        <f t="shared" si="0"/>
        <v>9.4919999999999991</v>
      </c>
      <c r="F45" s="32" t="s">
        <v>16</v>
      </c>
      <c r="G45" s="27">
        <v>9.0399999999999991</v>
      </c>
      <c r="H45" s="225">
        <f>_xlfn.XLOOKUP(B45,MLGN!A:A,MLGN!K:K)</f>
        <v>20</v>
      </c>
      <c r="I45" s="224">
        <f>VLOOKUP(B45,'Query Daten'!A:R,15,0)</f>
        <v>20</v>
      </c>
      <c r="J45" s="33" t="s">
        <v>16</v>
      </c>
      <c r="K45" s="28" t="s">
        <v>16</v>
      </c>
      <c r="L45" s="29" t="s">
        <v>16</v>
      </c>
      <c r="M45" s="165" t="s">
        <v>17</v>
      </c>
      <c r="N45" s="231">
        <f t="shared" si="1"/>
        <v>0</v>
      </c>
    </row>
    <row r="46" spans="2:14">
      <c r="B46" s="11" t="s">
        <v>93</v>
      </c>
      <c r="C46" s="10" t="s">
        <v>94</v>
      </c>
      <c r="D46" s="30" t="s">
        <v>15</v>
      </c>
      <c r="E46" s="31">
        <f t="shared" si="0"/>
        <v>34.765500000000003</v>
      </c>
      <c r="F46" s="32" t="s">
        <v>16</v>
      </c>
      <c r="G46" s="27">
        <v>33.11</v>
      </c>
      <c r="H46" s="225">
        <f>_xlfn.XLOOKUP(B46,MLGN!A:A,MLGN!K:K)</f>
        <v>20</v>
      </c>
      <c r="I46" s="224">
        <f>VLOOKUP(B46,'Query Daten'!A:R,15,0)</f>
        <v>20</v>
      </c>
      <c r="J46" s="33" t="s">
        <v>16</v>
      </c>
      <c r="K46" s="28" t="s">
        <v>16</v>
      </c>
      <c r="L46" s="29" t="s">
        <v>16</v>
      </c>
      <c r="M46" s="165" t="s">
        <v>17</v>
      </c>
      <c r="N46" s="231">
        <f t="shared" si="1"/>
        <v>0</v>
      </c>
    </row>
    <row r="47" spans="2:14">
      <c r="B47" s="11" t="s">
        <v>95</v>
      </c>
      <c r="C47" s="10" t="s">
        <v>96</v>
      </c>
      <c r="D47" s="30" t="s">
        <v>15</v>
      </c>
      <c r="E47" s="31">
        <f t="shared" si="0"/>
        <v>11.298</v>
      </c>
      <c r="F47" s="32" t="s">
        <v>16</v>
      </c>
      <c r="G47" s="27">
        <v>10.76</v>
      </c>
      <c r="H47" s="225">
        <f>_xlfn.XLOOKUP(B47,MLGN!A:A,MLGN!K:K)</f>
        <v>20</v>
      </c>
      <c r="I47" s="224">
        <f>VLOOKUP(B47,'Query Daten'!A:R,15,0)</f>
        <v>20</v>
      </c>
      <c r="J47" s="33" t="s">
        <v>16</v>
      </c>
      <c r="K47" s="28" t="s">
        <v>16</v>
      </c>
      <c r="L47" s="29" t="s">
        <v>16</v>
      </c>
      <c r="M47" s="165" t="s">
        <v>17</v>
      </c>
      <c r="N47" s="231">
        <f t="shared" si="1"/>
        <v>0</v>
      </c>
    </row>
    <row r="48" spans="2:14">
      <c r="B48" s="11" t="s">
        <v>97</v>
      </c>
      <c r="C48" s="10" t="s">
        <v>98</v>
      </c>
      <c r="D48" s="30" t="s">
        <v>15</v>
      </c>
      <c r="E48" s="31">
        <f t="shared" si="0"/>
        <v>12.369</v>
      </c>
      <c r="F48" s="32" t="s">
        <v>16</v>
      </c>
      <c r="G48" s="27">
        <v>11.78</v>
      </c>
      <c r="H48" s="225">
        <f>_xlfn.XLOOKUP(B48,MLGN!A:A,MLGN!K:K)</f>
        <v>20</v>
      </c>
      <c r="I48" s="224">
        <f>VLOOKUP(B48,'Query Daten'!A:R,15,0)</f>
        <v>20</v>
      </c>
      <c r="J48" s="33" t="s">
        <v>16</v>
      </c>
      <c r="K48" s="28" t="s">
        <v>16</v>
      </c>
      <c r="L48" s="29" t="s">
        <v>16</v>
      </c>
      <c r="M48" s="165" t="s">
        <v>17</v>
      </c>
      <c r="N48" s="231">
        <f t="shared" si="1"/>
        <v>0</v>
      </c>
    </row>
    <row r="49" spans="2:14">
      <c r="B49" s="11" t="s">
        <v>99</v>
      </c>
      <c r="C49" s="10" t="s">
        <v>100</v>
      </c>
      <c r="D49" s="30" t="s">
        <v>15</v>
      </c>
      <c r="E49" s="31">
        <f t="shared" si="0"/>
        <v>9.8279999999999994</v>
      </c>
      <c r="F49" s="32" t="s">
        <v>16</v>
      </c>
      <c r="G49" s="27">
        <v>9.36</v>
      </c>
      <c r="H49" s="225">
        <f>_xlfn.XLOOKUP(B49,MLGN!A:A,MLGN!K:K)</f>
        <v>50</v>
      </c>
      <c r="I49" s="224">
        <f>VLOOKUP(B49,'Query Daten'!A:R,15,0)</f>
        <v>50</v>
      </c>
      <c r="J49" s="33" t="s">
        <v>16</v>
      </c>
      <c r="K49" s="28" t="s">
        <v>16</v>
      </c>
      <c r="L49" s="29" t="s">
        <v>16</v>
      </c>
      <c r="M49" s="165" t="s">
        <v>17</v>
      </c>
      <c r="N49" s="231">
        <f t="shared" si="1"/>
        <v>0</v>
      </c>
    </row>
    <row r="50" spans="2:14">
      <c r="B50" s="11" t="s">
        <v>101</v>
      </c>
      <c r="C50" s="10" t="s">
        <v>102</v>
      </c>
      <c r="D50" s="30" t="s">
        <v>15</v>
      </c>
      <c r="E50" s="31">
        <f t="shared" si="0"/>
        <v>12.022499999999999</v>
      </c>
      <c r="F50" s="32" t="s">
        <v>16</v>
      </c>
      <c r="G50" s="27">
        <v>11.45</v>
      </c>
      <c r="H50" s="225">
        <f>_xlfn.XLOOKUP(B50,MLGN!A:A,MLGN!K:K)</f>
        <v>50</v>
      </c>
      <c r="I50" s="224">
        <f>VLOOKUP(B50,'Query Daten'!A:R,15,0)</f>
        <v>50</v>
      </c>
      <c r="J50" s="33" t="s">
        <v>16</v>
      </c>
      <c r="K50" s="28" t="s">
        <v>16</v>
      </c>
      <c r="L50" s="29" t="s">
        <v>16</v>
      </c>
      <c r="M50" s="165" t="s">
        <v>17</v>
      </c>
      <c r="N50" s="231">
        <f t="shared" si="1"/>
        <v>0</v>
      </c>
    </row>
    <row r="51" spans="2:14">
      <c r="B51" s="11" t="s">
        <v>103</v>
      </c>
      <c r="C51" s="10" t="s">
        <v>104</v>
      </c>
      <c r="D51" s="30" t="s">
        <v>15</v>
      </c>
      <c r="E51" s="31">
        <f t="shared" si="0"/>
        <v>11.077500000000001</v>
      </c>
      <c r="F51" s="32" t="s">
        <v>16</v>
      </c>
      <c r="G51" s="27">
        <v>10.55</v>
      </c>
      <c r="H51" s="225">
        <f>_xlfn.XLOOKUP(B51,MLGN!A:A,MLGN!K:K)</f>
        <v>20</v>
      </c>
      <c r="I51" s="224">
        <f>VLOOKUP(B51,'Query Daten'!A:R,15,0)</f>
        <v>20</v>
      </c>
      <c r="J51" s="33">
        <v>1</v>
      </c>
      <c r="K51" s="28">
        <v>5.6</v>
      </c>
      <c r="L51" s="29">
        <v>960</v>
      </c>
      <c r="M51" s="165" t="s">
        <v>17</v>
      </c>
      <c r="N51" s="231">
        <f t="shared" si="1"/>
        <v>0</v>
      </c>
    </row>
    <row r="52" spans="2:14">
      <c r="B52" s="11" t="s">
        <v>105</v>
      </c>
      <c r="C52" s="10" t="s">
        <v>106</v>
      </c>
      <c r="D52" s="30" t="s">
        <v>15</v>
      </c>
      <c r="E52" s="31">
        <f t="shared" si="0"/>
        <v>11.927999999999999</v>
      </c>
      <c r="F52" s="32" t="s">
        <v>16</v>
      </c>
      <c r="G52" s="27">
        <v>11.36</v>
      </c>
      <c r="H52" s="225">
        <f>_xlfn.XLOOKUP(B52,MLGN!A:A,MLGN!K:K)</f>
        <v>20</v>
      </c>
      <c r="I52" s="224">
        <f>VLOOKUP(B52,'Query Daten'!A:R,15,0)</f>
        <v>20</v>
      </c>
      <c r="J52" s="33" t="s">
        <v>16</v>
      </c>
      <c r="K52" s="28" t="s">
        <v>16</v>
      </c>
      <c r="L52" s="29" t="s">
        <v>16</v>
      </c>
      <c r="M52" s="165" t="s">
        <v>17</v>
      </c>
      <c r="N52" s="231">
        <f t="shared" si="1"/>
        <v>0</v>
      </c>
    </row>
    <row r="53" spans="2:14">
      <c r="B53" s="11" t="s">
        <v>107</v>
      </c>
      <c r="C53" s="10" t="s">
        <v>108</v>
      </c>
      <c r="D53" s="30" t="s">
        <v>15</v>
      </c>
      <c r="E53" s="31">
        <f t="shared" si="0"/>
        <v>15.487500000000001</v>
      </c>
      <c r="F53" s="32" t="s">
        <v>16</v>
      </c>
      <c r="G53" s="27">
        <v>14.75</v>
      </c>
      <c r="H53" s="225">
        <f>_xlfn.XLOOKUP(B53,MLGN!A:A,MLGN!K:K)</f>
        <v>20</v>
      </c>
      <c r="I53" s="224">
        <f>VLOOKUP(B53,'Query Daten'!A:R,15,0)</f>
        <v>20</v>
      </c>
      <c r="J53" s="33" t="s">
        <v>16</v>
      </c>
      <c r="K53" s="28" t="s">
        <v>16</v>
      </c>
      <c r="L53" s="29" t="s">
        <v>16</v>
      </c>
      <c r="M53" s="165" t="s">
        <v>17</v>
      </c>
      <c r="N53" s="231">
        <f t="shared" si="1"/>
        <v>0</v>
      </c>
    </row>
    <row r="54" spans="2:14">
      <c r="B54" s="11" t="s">
        <v>109</v>
      </c>
      <c r="C54" s="10" t="s">
        <v>110</v>
      </c>
      <c r="D54" s="30" t="s">
        <v>15</v>
      </c>
      <c r="E54" s="31">
        <f t="shared" si="0"/>
        <v>16.359000000000002</v>
      </c>
      <c r="F54" s="32" t="s">
        <v>16</v>
      </c>
      <c r="G54" s="27">
        <v>15.58</v>
      </c>
      <c r="H54" s="225">
        <f>_xlfn.XLOOKUP(B54,MLGN!A:A,MLGN!K:K)</f>
        <v>20</v>
      </c>
      <c r="I54" s="224">
        <f>VLOOKUP(B54,'Query Daten'!A:R,15,0)</f>
        <v>20</v>
      </c>
      <c r="J54" s="33" t="s">
        <v>16</v>
      </c>
      <c r="K54" s="28" t="s">
        <v>16</v>
      </c>
      <c r="L54" s="29" t="s">
        <v>16</v>
      </c>
      <c r="M54" s="165" t="s">
        <v>17</v>
      </c>
      <c r="N54" s="231">
        <f t="shared" si="1"/>
        <v>0</v>
      </c>
    </row>
    <row r="55" spans="2:14">
      <c r="B55" s="11" t="s">
        <v>111</v>
      </c>
      <c r="C55" s="10" t="s">
        <v>112</v>
      </c>
      <c r="D55" s="30" t="s">
        <v>15</v>
      </c>
      <c r="E55" s="31">
        <f t="shared" si="0"/>
        <v>11.7075</v>
      </c>
      <c r="F55" s="32" t="s">
        <v>16</v>
      </c>
      <c r="G55" s="27">
        <v>11.15</v>
      </c>
      <c r="H55" s="225">
        <f>_xlfn.XLOOKUP(B55,MLGN!A:A,MLGN!K:K)</f>
        <v>20</v>
      </c>
      <c r="I55" s="224">
        <f>VLOOKUP(B55,'Query Daten'!A:R,15,0)</f>
        <v>20</v>
      </c>
      <c r="J55" s="33">
        <v>1</v>
      </c>
      <c r="K55" s="28">
        <v>6.1</v>
      </c>
      <c r="L55" s="29">
        <v>960</v>
      </c>
      <c r="M55" s="165" t="s">
        <v>17</v>
      </c>
      <c r="N55" s="231">
        <f t="shared" si="1"/>
        <v>0</v>
      </c>
    </row>
    <row r="56" spans="2:14">
      <c r="B56" s="11" t="s">
        <v>113</v>
      </c>
      <c r="C56" s="10" t="s">
        <v>114</v>
      </c>
      <c r="D56" s="30" t="s">
        <v>15</v>
      </c>
      <c r="E56" s="31">
        <f t="shared" si="0"/>
        <v>8.82</v>
      </c>
      <c r="F56" s="32" t="s">
        <v>16</v>
      </c>
      <c r="G56" s="27">
        <v>8.4</v>
      </c>
      <c r="H56" s="225">
        <f>_xlfn.XLOOKUP(B56,MLGN!A:A,MLGN!K:K)</f>
        <v>30</v>
      </c>
      <c r="I56" s="224">
        <f>VLOOKUP(B56,'Query Daten'!A:R,15,0)</f>
        <v>30</v>
      </c>
      <c r="J56" s="33">
        <v>1</v>
      </c>
      <c r="K56" s="28">
        <v>4.5999999999999996</v>
      </c>
      <c r="L56" s="29">
        <v>960</v>
      </c>
      <c r="M56" s="165" t="s">
        <v>17</v>
      </c>
      <c r="N56" s="231">
        <f t="shared" si="1"/>
        <v>0</v>
      </c>
    </row>
    <row r="57" spans="2:14">
      <c r="B57" s="11" t="s">
        <v>115</v>
      </c>
      <c r="C57" s="10" t="s">
        <v>116</v>
      </c>
      <c r="D57" s="30" t="s">
        <v>117</v>
      </c>
      <c r="E57" s="31">
        <f t="shared" si="0"/>
        <v>3.024</v>
      </c>
      <c r="F57" s="32" t="s">
        <v>16</v>
      </c>
      <c r="G57" s="27">
        <v>2.88</v>
      </c>
      <c r="H57" s="225">
        <f>_xlfn.XLOOKUP(B57,MLGN!A:A,MLGN!K:K)</f>
        <v>50</v>
      </c>
      <c r="I57" s="224">
        <f>VLOOKUP(B57,'Query Daten'!A:R,15,0)</f>
        <v>50</v>
      </c>
      <c r="J57" s="33" t="s">
        <v>16</v>
      </c>
      <c r="K57" s="28" t="s">
        <v>16</v>
      </c>
      <c r="L57" s="29" t="s">
        <v>16</v>
      </c>
      <c r="M57" s="165" t="s">
        <v>17</v>
      </c>
      <c r="N57" s="231">
        <f t="shared" si="1"/>
        <v>0</v>
      </c>
    </row>
    <row r="58" spans="2:14">
      <c r="B58" s="11" t="s">
        <v>118</v>
      </c>
      <c r="C58" s="10" t="s">
        <v>119</v>
      </c>
      <c r="D58" s="30" t="s">
        <v>117</v>
      </c>
      <c r="E58" s="31">
        <f t="shared" si="0"/>
        <v>5.0819999999999999</v>
      </c>
      <c r="F58" s="32" t="s">
        <v>16</v>
      </c>
      <c r="G58" s="27">
        <v>4.84</v>
      </c>
      <c r="H58" s="225">
        <f>_xlfn.XLOOKUP(B58,MLGN!A:A,MLGN!K:K)</f>
        <v>50</v>
      </c>
      <c r="I58" s="224">
        <f>VLOOKUP(B58,'Query Daten'!A:R,15,0)</f>
        <v>50</v>
      </c>
      <c r="J58" s="33">
        <v>0.25</v>
      </c>
      <c r="K58" s="28">
        <v>2.8</v>
      </c>
      <c r="L58" s="29">
        <v>5600</v>
      </c>
      <c r="M58" s="165" t="s">
        <v>17</v>
      </c>
      <c r="N58" s="231">
        <f t="shared" si="1"/>
        <v>0</v>
      </c>
    </row>
    <row r="59" spans="2:14">
      <c r="B59" s="11" t="s">
        <v>120</v>
      </c>
      <c r="C59" s="10" t="s">
        <v>121</v>
      </c>
      <c r="D59" s="30" t="s">
        <v>117</v>
      </c>
      <c r="E59" s="31">
        <f t="shared" si="0"/>
        <v>5.9430000000000005</v>
      </c>
      <c r="F59" s="32" t="s">
        <v>16</v>
      </c>
      <c r="G59" s="27">
        <v>5.66</v>
      </c>
      <c r="H59" s="225">
        <f>_xlfn.XLOOKUP(B59,MLGN!A:A,MLGN!K:K)</f>
        <v>50</v>
      </c>
      <c r="I59" s="224">
        <f>VLOOKUP(B59,'Query Daten'!A:R,15,0)</f>
        <v>50</v>
      </c>
      <c r="J59" s="33">
        <v>0.5</v>
      </c>
      <c r="K59" s="28">
        <v>3.27</v>
      </c>
      <c r="L59" s="29">
        <v>2000</v>
      </c>
      <c r="M59" s="165" t="s">
        <v>17</v>
      </c>
      <c r="N59" s="231">
        <f t="shared" si="1"/>
        <v>0</v>
      </c>
    </row>
    <row r="60" spans="2:14">
      <c r="B60" s="11" t="s">
        <v>122</v>
      </c>
      <c r="C60" s="10" t="s">
        <v>116</v>
      </c>
      <c r="D60" s="30" t="s">
        <v>117</v>
      </c>
      <c r="E60" s="31">
        <f t="shared" si="0"/>
        <v>3.024</v>
      </c>
      <c r="F60" s="32" t="s">
        <v>16</v>
      </c>
      <c r="G60" s="27">
        <v>2.88</v>
      </c>
      <c r="H60" s="225">
        <f>_xlfn.XLOOKUP(B60,MLGN!A:A,MLGN!K:K)</f>
        <v>50</v>
      </c>
      <c r="I60" s="224">
        <f>VLOOKUP(B60,'Query Daten'!A:R,15,0)</f>
        <v>50</v>
      </c>
      <c r="J60" s="33" t="s">
        <v>16</v>
      </c>
      <c r="K60" s="28" t="s">
        <v>16</v>
      </c>
      <c r="L60" s="29"/>
      <c r="M60" s="165" t="s">
        <v>17</v>
      </c>
      <c r="N60" s="231">
        <f t="shared" si="1"/>
        <v>0</v>
      </c>
    </row>
    <row r="61" spans="2:14">
      <c r="B61" s="11" t="s">
        <v>123</v>
      </c>
      <c r="C61" s="10" t="s">
        <v>119</v>
      </c>
      <c r="D61" s="30" t="s">
        <v>117</v>
      </c>
      <c r="E61" s="31">
        <f t="shared" si="0"/>
        <v>5.0819999999999999</v>
      </c>
      <c r="F61" s="32" t="s">
        <v>16</v>
      </c>
      <c r="G61" s="27">
        <v>4.84</v>
      </c>
      <c r="H61" s="225">
        <f>_xlfn.XLOOKUP(B61,MLGN!A:A,MLGN!K:K)</f>
        <v>50</v>
      </c>
      <c r="I61" s="224">
        <f>VLOOKUP(B61,'Query Daten'!A:R,15,0)</f>
        <v>50</v>
      </c>
      <c r="J61" s="33" t="s">
        <v>16</v>
      </c>
      <c r="K61" s="28" t="s">
        <v>16</v>
      </c>
      <c r="L61" s="29"/>
      <c r="M61" s="165" t="s">
        <v>17</v>
      </c>
      <c r="N61" s="231">
        <f t="shared" si="1"/>
        <v>0</v>
      </c>
    </row>
    <row r="62" spans="2:14">
      <c r="B62" s="11" t="s">
        <v>124</v>
      </c>
      <c r="C62" s="10" t="s">
        <v>121</v>
      </c>
      <c r="D62" s="30" t="s">
        <v>117</v>
      </c>
      <c r="E62" s="31">
        <f t="shared" si="0"/>
        <v>5.9535</v>
      </c>
      <c r="F62" s="32" t="s">
        <v>16</v>
      </c>
      <c r="G62" s="27">
        <v>5.67</v>
      </c>
      <c r="H62" s="225">
        <f>_xlfn.XLOOKUP(B62,MLGN!A:A,MLGN!K:K)</f>
        <v>50</v>
      </c>
      <c r="I62" s="224">
        <f>VLOOKUP(B62,'Query Daten'!A:R,15,0)</f>
        <v>50</v>
      </c>
      <c r="J62" s="33" t="s">
        <v>16</v>
      </c>
      <c r="K62" s="28" t="s">
        <v>16</v>
      </c>
      <c r="L62" s="29"/>
      <c r="M62" s="165" t="s">
        <v>17</v>
      </c>
      <c r="N62" s="231">
        <f t="shared" si="1"/>
        <v>0</v>
      </c>
    </row>
    <row r="63" spans="2:14">
      <c r="B63" s="11" t="s">
        <v>125</v>
      </c>
      <c r="C63" s="10" t="s">
        <v>126</v>
      </c>
      <c r="D63" s="30" t="s">
        <v>117</v>
      </c>
      <c r="E63" s="31">
        <f t="shared" si="0"/>
        <v>9.0404999999999998</v>
      </c>
      <c r="F63" s="32" t="s">
        <v>16</v>
      </c>
      <c r="G63" s="27">
        <v>8.61</v>
      </c>
      <c r="H63" s="225">
        <f>_xlfn.XLOOKUP(B63,MLGN!A:A,MLGN!K:K)</f>
        <v>50</v>
      </c>
      <c r="I63" s="224">
        <f>VLOOKUP(B63,'Query Daten'!A:R,15,0)</f>
        <v>50</v>
      </c>
      <c r="J63" s="33" t="s">
        <v>16</v>
      </c>
      <c r="K63" s="28" t="s">
        <v>16</v>
      </c>
      <c r="L63" s="29" t="s">
        <v>16</v>
      </c>
      <c r="M63" s="165" t="s">
        <v>17</v>
      </c>
      <c r="N63" s="231">
        <f t="shared" si="1"/>
        <v>0</v>
      </c>
    </row>
    <row r="64" spans="2:14">
      <c r="B64" s="11" t="s">
        <v>127</v>
      </c>
      <c r="C64" s="10" t="s">
        <v>128</v>
      </c>
      <c r="D64" s="30" t="s">
        <v>117</v>
      </c>
      <c r="E64" s="31">
        <f t="shared" si="0"/>
        <v>4.5674999999999999</v>
      </c>
      <c r="F64" s="32" t="s">
        <v>16</v>
      </c>
      <c r="G64" s="27">
        <v>4.3499999999999996</v>
      </c>
      <c r="H64" s="225">
        <f>_xlfn.XLOOKUP(B64,MLGN!A:A,MLGN!K:K)</f>
        <v>50</v>
      </c>
      <c r="I64" s="224">
        <f>VLOOKUP(B64,'Query Daten'!A:R,15,0)</f>
        <v>50</v>
      </c>
      <c r="J64" s="33">
        <v>1</v>
      </c>
      <c r="K64" s="28">
        <v>2.5099999999999998</v>
      </c>
      <c r="L64" s="29">
        <v>2400</v>
      </c>
      <c r="M64" s="165" t="s">
        <v>17</v>
      </c>
      <c r="N64" s="231">
        <f t="shared" si="1"/>
        <v>0</v>
      </c>
    </row>
    <row r="65" spans="2:14">
      <c r="B65" s="11" t="s">
        <v>129</v>
      </c>
      <c r="C65" s="10" t="s">
        <v>130</v>
      </c>
      <c r="D65" s="30" t="s">
        <v>117</v>
      </c>
      <c r="E65" s="31">
        <f t="shared" si="0"/>
        <v>8.7149999999999999</v>
      </c>
      <c r="F65" s="32" t="s">
        <v>16</v>
      </c>
      <c r="G65" s="27">
        <v>8.3000000000000007</v>
      </c>
      <c r="H65" s="225">
        <f>_xlfn.XLOOKUP(B65,MLGN!A:A,MLGN!K:K)</f>
        <v>50</v>
      </c>
      <c r="I65" s="224">
        <f>VLOOKUP(B65,'Query Daten'!A:R,15,0)</f>
        <v>50</v>
      </c>
      <c r="J65" s="33" t="s">
        <v>16</v>
      </c>
      <c r="K65" s="28" t="s">
        <v>16</v>
      </c>
      <c r="L65" s="29" t="s">
        <v>16</v>
      </c>
      <c r="M65" s="165" t="s">
        <v>17</v>
      </c>
      <c r="N65" s="231">
        <f t="shared" si="1"/>
        <v>0</v>
      </c>
    </row>
    <row r="66" spans="2:14">
      <c r="B66" s="11" t="s">
        <v>131</v>
      </c>
      <c r="C66" s="10" t="s">
        <v>132</v>
      </c>
      <c r="D66" s="30" t="s">
        <v>117</v>
      </c>
      <c r="E66" s="31">
        <f t="shared" si="0"/>
        <v>8.8620000000000001</v>
      </c>
      <c r="F66" s="32" t="s">
        <v>16</v>
      </c>
      <c r="G66" s="27">
        <v>8.44</v>
      </c>
      <c r="H66" s="225">
        <f>_xlfn.XLOOKUP(B66,MLGN!A:A,MLGN!K:K)</f>
        <v>50</v>
      </c>
      <c r="I66" s="224">
        <f>VLOOKUP(B66,'Query Daten'!A:R,15,0)</f>
        <v>50</v>
      </c>
      <c r="J66" s="33" t="s">
        <v>16</v>
      </c>
      <c r="K66" s="28" t="s">
        <v>16</v>
      </c>
      <c r="L66" s="29" t="s">
        <v>16</v>
      </c>
      <c r="M66" s="165" t="s">
        <v>17</v>
      </c>
      <c r="N66" s="231">
        <f t="shared" si="1"/>
        <v>0</v>
      </c>
    </row>
    <row r="67" spans="2:14">
      <c r="B67" s="11" t="s">
        <v>133</v>
      </c>
      <c r="C67" s="10" t="s">
        <v>134</v>
      </c>
      <c r="D67" s="30" t="s">
        <v>117</v>
      </c>
      <c r="E67" s="31">
        <f t="shared" si="0"/>
        <v>8.7149999999999999</v>
      </c>
      <c r="F67" s="32" t="s">
        <v>16</v>
      </c>
      <c r="G67" s="27">
        <v>8.3000000000000007</v>
      </c>
      <c r="H67" s="225">
        <f>_xlfn.XLOOKUP(B67,MLGN!A:A,MLGN!K:K)</f>
        <v>50</v>
      </c>
      <c r="I67" s="224">
        <f>VLOOKUP(B67,'Query Daten'!A:R,15,0)</f>
        <v>50</v>
      </c>
      <c r="J67" s="33" t="s">
        <v>16</v>
      </c>
      <c r="K67" s="28" t="s">
        <v>16</v>
      </c>
      <c r="L67" s="29" t="s">
        <v>16</v>
      </c>
      <c r="M67" s="165" t="s">
        <v>17</v>
      </c>
      <c r="N67" s="231">
        <f t="shared" si="1"/>
        <v>0</v>
      </c>
    </row>
    <row r="68" spans="2:14">
      <c r="B68" s="11" t="s">
        <v>135</v>
      </c>
      <c r="C68" s="10" t="s">
        <v>136</v>
      </c>
      <c r="D68" s="30" t="s">
        <v>117</v>
      </c>
      <c r="E68" s="31">
        <f t="shared" si="0"/>
        <v>8.7149999999999999</v>
      </c>
      <c r="F68" s="32"/>
      <c r="G68" s="27">
        <v>8.3000000000000007</v>
      </c>
      <c r="H68" s="225">
        <f>_xlfn.XLOOKUP(B68,MLGN!A:A,MLGN!K:K)</f>
        <v>50</v>
      </c>
      <c r="I68" s="224">
        <f>VLOOKUP(B68,'Query Daten'!A:R,15,0)</f>
        <v>50</v>
      </c>
      <c r="J68" s="33"/>
      <c r="K68" s="28"/>
      <c r="L68" s="29"/>
      <c r="M68" s="165" t="s">
        <v>17</v>
      </c>
      <c r="N68" s="231">
        <f t="shared" si="1"/>
        <v>0</v>
      </c>
    </row>
    <row r="69" spans="2:14">
      <c r="B69" s="11" t="s">
        <v>137</v>
      </c>
      <c r="C69" s="10" t="s">
        <v>138</v>
      </c>
      <c r="D69" s="30" t="s">
        <v>117</v>
      </c>
      <c r="E69" s="31">
        <f t="shared" si="0"/>
        <v>4.5674999999999999</v>
      </c>
      <c r="F69" s="32" t="s">
        <v>16</v>
      </c>
      <c r="G69" s="27">
        <v>4.3499999999999996</v>
      </c>
      <c r="H69" s="225">
        <f>_xlfn.XLOOKUP(B69,MLGN!A:A,MLGN!K:K)</f>
        <v>50</v>
      </c>
      <c r="I69" s="224">
        <f>VLOOKUP(B69,'Query Daten'!A:R,15,0)</f>
        <v>50</v>
      </c>
      <c r="J69" s="33" t="s">
        <v>16</v>
      </c>
      <c r="K69" s="28" t="s">
        <v>16</v>
      </c>
      <c r="L69" s="29" t="s">
        <v>16</v>
      </c>
      <c r="M69" s="165" t="s">
        <v>17</v>
      </c>
      <c r="N69" s="231">
        <f t="shared" si="1"/>
        <v>0</v>
      </c>
    </row>
    <row r="70" spans="2:14">
      <c r="B70" s="11" t="s">
        <v>139</v>
      </c>
      <c r="C70" s="10" t="s">
        <v>140</v>
      </c>
      <c r="D70" s="30" t="s">
        <v>117</v>
      </c>
      <c r="E70" s="31">
        <f t="shared" si="0"/>
        <v>5.4705000000000004</v>
      </c>
      <c r="F70" s="32" t="s">
        <v>16</v>
      </c>
      <c r="G70" s="27">
        <v>5.21</v>
      </c>
      <c r="H70" s="225">
        <f>_xlfn.XLOOKUP(B70,MLGN!A:A,MLGN!K:K)</f>
        <v>50</v>
      </c>
      <c r="I70" s="224">
        <f>VLOOKUP(B70,'Query Daten'!A:R,15,0)</f>
        <v>50</v>
      </c>
      <c r="J70" s="33" t="s">
        <v>16</v>
      </c>
      <c r="K70" s="28" t="s">
        <v>16</v>
      </c>
      <c r="L70" s="29" t="s">
        <v>16</v>
      </c>
      <c r="M70" s="165" t="s">
        <v>17</v>
      </c>
      <c r="N70" s="231">
        <f t="shared" si="1"/>
        <v>0</v>
      </c>
    </row>
    <row r="71" spans="2:14">
      <c r="B71" s="11" t="s">
        <v>141</v>
      </c>
      <c r="C71" s="10" t="s">
        <v>142</v>
      </c>
      <c r="D71" s="30" t="s">
        <v>117</v>
      </c>
      <c r="E71" s="31">
        <f t="shared" si="0"/>
        <v>4.8719999999999999</v>
      </c>
      <c r="F71" s="32" t="s">
        <v>16</v>
      </c>
      <c r="G71" s="27">
        <v>4.6399999999999997</v>
      </c>
      <c r="H71" s="225">
        <f>_xlfn.XLOOKUP(B71,MLGN!A:A,MLGN!K:K)</f>
        <v>50</v>
      </c>
      <c r="I71" s="224">
        <f>VLOOKUP(B71,'Query Daten'!A:R,15,0)</f>
        <v>50</v>
      </c>
      <c r="J71" s="33" t="s">
        <v>16</v>
      </c>
      <c r="K71" s="28" t="s">
        <v>16</v>
      </c>
      <c r="L71" s="29" t="s">
        <v>16</v>
      </c>
      <c r="M71" s="165" t="s">
        <v>17</v>
      </c>
      <c r="N71" s="231">
        <f t="shared" si="1"/>
        <v>0</v>
      </c>
    </row>
    <row r="72" spans="2:14">
      <c r="B72" s="11" t="s">
        <v>143</v>
      </c>
      <c r="C72" s="10" t="s">
        <v>144</v>
      </c>
      <c r="D72" s="30" t="s">
        <v>117</v>
      </c>
      <c r="E72" s="31">
        <f t="shared" si="0"/>
        <v>5.7435</v>
      </c>
      <c r="F72" s="32" t="s">
        <v>16</v>
      </c>
      <c r="G72" s="27">
        <v>5.47</v>
      </c>
      <c r="H72" s="225">
        <f>_xlfn.XLOOKUP(B72,MLGN!A:A,MLGN!K:K)</f>
        <v>50</v>
      </c>
      <c r="I72" s="224">
        <f>VLOOKUP(B72,'Query Daten'!A:R,15,0)</f>
        <v>50</v>
      </c>
      <c r="J72" s="33" t="s">
        <v>16</v>
      </c>
      <c r="K72" s="28" t="s">
        <v>16</v>
      </c>
      <c r="L72" s="29" t="s">
        <v>16</v>
      </c>
      <c r="M72" s="165" t="s">
        <v>17</v>
      </c>
      <c r="N72" s="231">
        <f t="shared" si="1"/>
        <v>0</v>
      </c>
    </row>
    <row r="73" spans="2:14">
      <c r="B73" s="11" t="s">
        <v>145</v>
      </c>
      <c r="C73" s="10" t="s">
        <v>146</v>
      </c>
      <c r="D73" s="30" t="s">
        <v>117</v>
      </c>
      <c r="E73" s="31">
        <f t="shared" ref="E73:E132" si="2">G73+(G73*0.05)</f>
        <v>4.5674999999999999</v>
      </c>
      <c r="F73" s="32" t="s">
        <v>16</v>
      </c>
      <c r="G73" s="27">
        <v>4.3499999999999996</v>
      </c>
      <c r="H73" s="225">
        <f>_xlfn.XLOOKUP(B73,MLGN!A:A,MLGN!K:K)</f>
        <v>50</v>
      </c>
      <c r="I73" s="224">
        <f>VLOOKUP(B73,'Query Daten'!A:R,15,0)</f>
        <v>50</v>
      </c>
      <c r="J73" s="33" t="s">
        <v>16</v>
      </c>
      <c r="K73" s="28" t="s">
        <v>16</v>
      </c>
      <c r="L73" s="29" t="s">
        <v>16</v>
      </c>
      <c r="M73" s="165" t="s">
        <v>17</v>
      </c>
      <c r="N73" s="231">
        <f t="shared" ref="N73:N136" si="3">H73-I73</f>
        <v>0</v>
      </c>
    </row>
    <row r="74" spans="2:14">
      <c r="B74" s="11" t="s">
        <v>147</v>
      </c>
      <c r="C74" s="10" t="s">
        <v>148</v>
      </c>
      <c r="D74" s="30" t="s">
        <v>117</v>
      </c>
      <c r="E74" s="31">
        <f t="shared" si="2"/>
        <v>6.0795000000000003</v>
      </c>
      <c r="F74" s="32" t="s">
        <v>16</v>
      </c>
      <c r="G74" s="27">
        <v>5.79</v>
      </c>
      <c r="H74" s="225">
        <f>_xlfn.XLOOKUP(B74,MLGN!A:A,MLGN!K:K)</f>
        <v>50</v>
      </c>
      <c r="I74" s="224">
        <f>VLOOKUP(B74,'Query Daten'!A:R,15,0)</f>
        <v>50</v>
      </c>
      <c r="J74" s="33" t="s">
        <v>16</v>
      </c>
      <c r="K74" s="28" t="s">
        <v>16</v>
      </c>
      <c r="L74" s="29" t="s">
        <v>16</v>
      </c>
      <c r="M74" s="165" t="s">
        <v>17</v>
      </c>
      <c r="N74" s="231">
        <f t="shared" si="3"/>
        <v>0</v>
      </c>
    </row>
    <row r="75" spans="2:14">
      <c r="B75" s="11" t="s">
        <v>149</v>
      </c>
      <c r="C75" s="10" t="s">
        <v>150</v>
      </c>
      <c r="D75" s="30" t="s">
        <v>117</v>
      </c>
      <c r="E75" s="31">
        <f t="shared" si="2"/>
        <v>9.208499999999999</v>
      </c>
      <c r="F75" s="32" t="s">
        <v>16</v>
      </c>
      <c r="G75" s="27">
        <v>8.77</v>
      </c>
      <c r="H75" s="225">
        <f>_xlfn.XLOOKUP(B75,MLGN!A:A,MLGN!K:K)</f>
        <v>50</v>
      </c>
      <c r="I75" s="224">
        <f>VLOOKUP(B75,'Query Daten'!A:R,15,0)</f>
        <v>50</v>
      </c>
      <c r="J75" s="33" t="s">
        <v>16</v>
      </c>
      <c r="K75" s="28" t="s">
        <v>16</v>
      </c>
      <c r="L75" s="29" t="s">
        <v>16</v>
      </c>
      <c r="M75" s="165" t="s">
        <v>17</v>
      </c>
      <c r="N75" s="231">
        <f t="shared" si="3"/>
        <v>0</v>
      </c>
    </row>
    <row r="76" spans="2:14">
      <c r="B76" s="11" t="s">
        <v>151</v>
      </c>
      <c r="C76" s="10" t="s">
        <v>152</v>
      </c>
      <c r="D76" s="30" t="s">
        <v>117</v>
      </c>
      <c r="E76" s="31">
        <f t="shared" si="2"/>
        <v>9.208499999999999</v>
      </c>
      <c r="F76" s="32" t="s">
        <v>16</v>
      </c>
      <c r="G76" s="27">
        <v>8.77</v>
      </c>
      <c r="H76" s="225">
        <f>_xlfn.XLOOKUP(B76,MLGN!A:A,MLGN!K:K)</f>
        <v>50</v>
      </c>
      <c r="I76" s="224">
        <f>VLOOKUP(B76,'Query Daten'!A:R,15,0)</f>
        <v>50</v>
      </c>
      <c r="J76" s="33" t="s">
        <v>16</v>
      </c>
      <c r="K76" s="28" t="s">
        <v>16</v>
      </c>
      <c r="L76" s="29" t="s">
        <v>16</v>
      </c>
      <c r="M76" s="165" t="s">
        <v>17</v>
      </c>
      <c r="N76" s="231">
        <f t="shared" si="3"/>
        <v>0</v>
      </c>
    </row>
    <row r="77" spans="2:14">
      <c r="B77" s="11" t="s">
        <v>153</v>
      </c>
      <c r="C77" s="10" t="s">
        <v>154</v>
      </c>
      <c r="D77" s="30" t="s">
        <v>117</v>
      </c>
      <c r="E77" s="31">
        <f t="shared" si="2"/>
        <v>23.551500000000001</v>
      </c>
      <c r="F77" s="32" t="s">
        <v>16</v>
      </c>
      <c r="G77" s="27">
        <v>22.43</v>
      </c>
      <c r="H77" s="225">
        <f>_xlfn.XLOOKUP(B77,MLGN!A:A,MLGN!K:K)</f>
        <v>50</v>
      </c>
      <c r="I77" s="224">
        <f>VLOOKUP(B77,'Query Daten'!A:R,15,0)</f>
        <v>50</v>
      </c>
      <c r="J77" s="33" t="s">
        <v>16</v>
      </c>
      <c r="K77" s="28" t="s">
        <v>16</v>
      </c>
      <c r="L77" s="29" t="s">
        <v>16</v>
      </c>
      <c r="M77" s="165" t="s">
        <v>17</v>
      </c>
      <c r="N77" s="231">
        <f t="shared" si="3"/>
        <v>0</v>
      </c>
    </row>
    <row r="78" spans="2:14">
      <c r="B78" s="11" t="s">
        <v>155</v>
      </c>
      <c r="C78" s="10" t="s">
        <v>156</v>
      </c>
      <c r="D78" s="30" t="s">
        <v>117</v>
      </c>
      <c r="E78" s="31">
        <f t="shared" si="2"/>
        <v>4.9665000000000008</v>
      </c>
      <c r="F78" s="32"/>
      <c r="G78" s="27">
        <v>4.7300000000000004</v>
      </c>
      <c r="H78" s="225">
        <f>_xlfn.XLOOKUP(B78,MLGN!A:A,MLGN!K:K)</f>
        <v>50</v>
      </c>
      <c r="I78" s="224">
        <f>VLOOKUP(B78,'Query Daten'!A:R,15,0)</f>
        <v>50</v>
      </c>
      <c r="J78" s="33"/>
      <c r="K78" s="28"/>
      <c r="L78" s="29"/>
      <c r="M78" s="165" t="s">
        <v>17</v>
      </c>
      <c r="N78" s="231">
        <f t="shared" si="3"/>
        <v>0</v>
      </c>
    </row>
    <row r="79" spans="2:14">
      <c r="B79" s="11" t="s">
        <v>157</v>
      </c>
      <c r="C79" s="10" t="s">
        <v>158</v>
      </c>
      <c r="D79" s="30" t="s">
        <v>117</v>
      </c>
      <c r="E79" s="31">
        <f t="shared" si="2"/>
        <v>1.9320000000000002</v>
      </c>
      <c r="F79" s="32" t="s">
        <v>16</v>
      </c>
      <c r="G79" s="27">
        <v>1.84</v>
      </c>
      <c r="H79" s="225">
        <f>_xlfn.XLOOKUP(B79,MLGN!A:A,MLGN!K:K)</f>
        <v>100</v>
      </c>
      <c r="I79" s="224">
        <f>VLOOKUP(B79,'Query Daten'!A:R,15,0)</f>
        <v>100</v>
      </c>
      <c r="J79" s="33">
        <v>0.25</v>
      </c>
      <c r="K79" s="28">
        <v>1.06</v>
      </c>
      <c r="L79" s="29">
        <v>11200</v>
      </c>
      <c r="M79" s="165" t="s">
        <v>17</v>
      </c>
      <c r="N79" s="231">
        <f t="shared" si="3"/>
        <v>0</v>
      </c>
    </row>
    <row r="80" spans="2:14">
      <c r="B80" s="11" t="s">
        <v>159</v>
      </c>
      <c r="C80" s="10" t="s">
        <v>160</v>
      </c>
      <c r="D80" s="30" t="s">
        <v>117</v>
      </c>
      <c r="E80" s="31">
        <f t="shared" si="2"/>
        <v>6.6150000000000002</v>
      </c>
      <c r="F80" s="32" t="s">
        <v>16</v>
      </c>
      <c r="G80" s="27">
        <v>6.3</v>
      </c>
      <c r="H80" s="225">
        <f>_xlfn.XLOOKUP(B80,MLGN!A:A,MLGN!K:K)</f>
        <v>200</v>
      </c>
      <c r="I80" s="224">
        <f>VLOOKUP(B80,'Query Daten'!A:R,15,0)</f>
        <v>200</v>
      </c>
      <c r="J80" s="33" t="s">
        <v>16</v>
      </c>
      <c r="K80" s="28" t="s">
        <v>16</v>
      </c>
      <c r="L80" s="29" t="s">
        <v>16</v>
      </c>
      <c r="M80" s="165" t="s">
        <v>17</v>
      </c>
      <c r="N80" s="231">
        <f t="shared" si="3"/>
        <v>0</v>
      </c>
    </row>
    <row r="81" spans="2:14">
      <c r="B81" s="11" t="s">
        <v>161</v>
      </c>
      <c r="C81" s="10" t="s">
        <v>162</v>
      </c>
      <c r="D81" s="30" t="s">
        <v>82</v>
      </c>
      <c r="E81" s="31">
        <f t="shared" si="2"/>
        <v>10.2165</v>
      </c>
      <c r="F81" s="32" t="s">
        <v>16</v>
      </c>
      <c r="G81" s="27">
        <v>9.73</v>
      </c>
      <c r="H81" s="225">
        <f>_xlfn.XLOOKUP(B81,MLGN!A:A,MLGN!K:K)</f>
        <v>50</v>
      </c>
      <c r="I81" s="224">
        <f>VLOOKUP(B81,'Query Daten'!A:R,15,0)</f>
        <v>50</v>
      </c>
      <c r="J81" s="33" t="s">
        <v>16</v>
      </c>
      <c r="K81" s="28" t="s">
        <v>16</v>
      </c>
      <c r="L81" s="29" t="s">
        <v>16</v>
      </c>
      <c r="M81" s="165" t="s">
        <v>17</v>
      </c>
      <c r="N81" s="231">
        <f t="shared" si="3"/>
        <v>0</v>
      </c>
    </row>
    <row r="82" spans="2:14">
      <c r="B82" s="11" t="s">
        <v>163</v>
      </c>
      <c r="C82" s="10" t="s">
        <v>164</v>
      </c>
      <c r="D82" s="30" t="s">
        <v>82</v>
      </c>
      <c r="E82" s="31">
        <f t="shared" si="2"/>
        <v>2.1840000000000002</v>
      </c>
      <c r="F82" s="32" t="s">
        <v>16</v>
      </c>
      <c r="G82" s="27">
        <v>2.08</v>
      </c>
      <c r="H82" s="225">
        <f>_xlfn.XLOOKUP(B82,MLGN!A:A,MLGN!K:K)</f>
        <v>100</v>
      </c>
      <c r="I82" s="224">
        <f>VLOOKUP(B82,'Query Daten'!A:R,15,0)</f>
        <v>100</v>
      </c>
      <c r="J82" s="33" t="s">
        <v>16</v>
      </c>
      <c r="K82" s="28" t="s">
        <v>16</v>
      </c>
      <c r="L82" s="29" t="s">
        <v>16</v>
      </c>
      <c r="M82" s="165" t="s">
        <v>17</v>
      </c>
      <c r="N82" s="231">
        <f t="shared" si="3"/>
        <v>0</v>
      </c>
    </row>
    <row r="83" spans="2:14">
      <c r="B83" s="11" t="s">
        <v>165</v>
      </c>
      <c r="C83" s="10" t="s">
        <v>166</v>
      </c>
      <c r="D83" s="30" t="s">
        <v>82</v>
      </c>
      <c r="E83" s="31">
        <f t="shared" si="2"/>
        <v>4.0739999999999998</v>
      </c>
      <c r="F83" s="32" t="s">
        <v>16</v>
      </c>
      <c r="G83" s="27">
        <v>3.88</v>
      </c>
      <c r="H83" s="225">
        <f>_xlfn.XLOOKUP(B83,MLGN!A:A,MLGN!K:K)</f>
        <v>50</v>
      </c>
      <c r="I83" s="224">
        <f>VLOOKUP(B83,'Query Daten'!A:R,15,0)</f>
        <v>50</v>
      </c>
      <c r="J83" s="33">
        <v>0.5</v>
      </c>
      <c r="K83" s="28">
        <v>2.2400000000000002</v>
      </c>
      <c r="L83" s="29">
        <v>2400</v>
      </c>
      <c r="M83" s="165" t="s">
        <v>17</v>
      </c>
      <c r="N83" s="231">
        <f t="shared" si="3"/>
        <v>0</v>
      </c>
    </row>
    <row r="84" spans="2:14">
      <c r="B84" s="11" t="s">
        <v>167</v>
      </c>
      <c r="C84" s="10" t="s">
        <v>168</v>
      </c>
      <c r="D84" s="30" t="s">
        <v>82</v>
      </c>
      <c r="E84" s="31">
        <f t="shared" si="2"/>
        <v>3.4649999999999999</v>
      </c>
      <c r="F84" s="32" t="s">
        <v>16</v>
      </c>
      <c r="G84" s="27">
        <v>3.3</v>
      </c>
      <c r="H84" s="225">
        <f>_xlfn.XLOOKUP(B84,MLGN!A:A,MLGN!K:K)</f>
        <v>50</v>
      </c>
      <c r="I84" s="224">
        <f>VLOOKUP(B84,'Query Daten'!A:R,15,0)</f>
        <v>50</v>
      </c>
      <c r="J84" s="33" t="s">
        <v>16</v>
      </c>
      <c r="K84" s="28" t="s">
        <v>16</v>
      </c>
      <c r="L84" s="29" t="s">
        <v>16</v>
      </c>
      <c r="M84" s="165" t="s">
        <v>17</v>
      </c>
      <c r="N84" s="231">
        <f t="shared" si="3"/>
        <v>0</v>
      </c>
    </row>
    <row r="85" spans="2:14">
      <c r="B85" s="11" t="s">
        <v>169</v>
      </c>
      <c r="C85" s="10" t="s">
        <v>170</v>
      </c>
      <c r="D85" s="30" t="s">
        <v>82</v>
      </c>
      <c r="E85" s="31">
        <f t="shared" si="2"/>
        <v>14.920500000000001</v>
      </c>
      <c r="F85" s="32" t="s">
        <v>16</v>
      </c>
      <c r="G85" s="27">
        <v>14.21</v>
      </c>
      <c r="H85" s="225">
        <f>_xlfn.XLOOKUP(B85,MLGN!A:A,MLGN!K:K)</f>
        <v>30</v>
      </c>
      <c r="I85" s="224">
        <f>VLOOKUP(B85,'Query Daten'!A:R,15,0)</f>
        <v>30</v>
      </c>
      <c r="J85" s="33" t="s">
        <v>16</v>
      </c>
      <c r="K85" s="28" t="s">
        <v>16</v>
      </c>
      <c r="L85" s="29" t="s">
        <v>16</v>
      </c>
      <c r="M85" s="165" t="s">
        <v>17</v>
      </c>
      <c r="N85" s="231">
        <f t="shared" si="3"/>
        <v>0</v>
      </c>
    </row>
    <row r="86" spans="2:14">
      <c r="B86" s="11" t="s">
        <v>171</v>
      </c>
      <c r="C86" s="10" t="s">
        <v>172</v>
      </c>
      <c r="D86" s="30" t="s">
        <v>82</v>
      </c>
      <c r="E86" s="31">
        <f t="shared" si="2"/>
        <v>1.512</v>
      </c>
      <c r="F86" s="32" t="s">
        <v>16</v>
      </c>
      <c r="G86" s="27">
        <v>1.44</v>
      </c>
      <c r="H86" s="225">
        <f>_xlfn.XLOOKUP(B86,MLGN!A:A,MLGN!K:K)</f>
        <v>50</v>
      </c>
      <c r="I86" s="224">
        <f>VLOOKUP(B86,'Query Daten'!A:R,15,0)</f>
        <v>50</v>
      </c>
      <c r="J86" s="33" t="s">
        <v>16</v>
      </c>
      <c r="K86" s="28" t="s">
        <v>16</v>
      </c>
      <c r="L86" s="29" t="s">
        <v>16</v>
      </c>
      <c r="M86" s="165" t="s">
        <v>17</v>
      </c>
      <c r="N86" s="231">
        <f t="shared" si="3"/>
        <v>0</v>
      </c>
    </row>
    <row r="87" spans="2:14">
      <c r="B87" s="11" t="s">
        <v>173</v>
      </c>
      <c r="C87" s="10" t="s">
        <v>174</v>
      </c>
      <c r="D87" s="30" t="s">
        <v>117</v>
      </c>
      <c r="E87" s="31">
        <f t="shared" si="2"/>
        <v>2.0790000000000002</v>
      </c>
      <c r="F87" s="32" t="s">
        <v>16</v>
      </c>
      <c r="G87" s="27">
        <v>1.98</v>
      </c>
      <c r="H87" s="225">
        <f>_xlfn.XLOOKUP(B87,MLGN!A:A,MLGN!K:K)</f>
        <v>50</v>
      </c>
      <c r="I87" s="224">
        <f>VLOOKUP(B87,'Query Daten'!A:R,15,0)</f>
        <v>50</v>
      </c>
      <c r="J87" s="33" t="s">
        <v>16</v>
      </c>
      <c r="K87" s="28" t="s">
        <v>16</v>
      </c>
      <c r="L87" s="29" t="s">
        <v>16</v>
      </c>
      <c r="M87" s="165" t="s">
        <v>17</v>
      </c>
      <c r="N87" s="231">
        <f t="shared" si="3"/>
        <v>0</v>
      </c>
    </row>
    <row r="88" spans="2:14">
      <c r="B88" s="11" t="s">
        <v>175</v>
      </c>
      <c r="C88" s="10" t="s">
        <v>176</v>
      </c>
      <c r="D88" s="30" t="s">
        <v>15</v>
      </c>
      <c r="E88" s="31">
        <f t="shared" si="2"/>
        <v>11.214</v>
      </c>
      <c r="F88" s="32" t="s">
        <v>16</v>
      </c>
      <c r="G88" s="27">
        <v>10.68</v>
      </c>
      <c r="H88" s="225">
        <f>_xlfn.XLOOKUP(B88,MLGN!A:A,MLGN!K:K)</f>
        <v>50</v>
      </c>
      <c r="I88" s="224">
        <f>VLOOKUP(B88,'Query Daten'!A:R,15,0)</f>
        <v>50</v>
      </c>
      <c r="J88" s="33" t="s">
        <v>16</v>
      </c>
      <c r="K88" s="28" t="s">
        <v>16</v>
      </c>
      <c r="L88" s="29" t="s">
        <v>16</v>
      </c>
      <c r="M88" s="165" t="s">
        <v>17</v>
      </c>
      <c r="N88" s="231">
        <f t="shared" si="3"/>
        <v>0</v>
      </c>
    </row>
    <row r="89" spans="2:14">
      <c r="B89" s="11" t="s">
        <v>177</v>
      </c>
      <c r="C89" s="10" t="s">
        <v>178</v>
      </c>
      <c r="D89" s="30" t="s">
        <v>117</v>
      </c>
      <c r="E89" s="31">
        <f t="shared" si="2"/>
        <v>10.888499999999999</v>
      </c>
      <c r="F89" s="32" t="s">
        <v>16</v>
      </c>
      <c r="G89" s="27">
        <v>10.37</v>
      </c>
      <c r="H89" s="225">
        <f>_xlfn.XLOOKUP(B89,MLGN!A:A,MLGN!K:K)</f>
        <v>50</v>
      </c>
      <c r="I89" s="224">
        <f>VLOOKUP(B89,'Query Daten'!A:R,15,0)</f>
        <v>50</v>
      </c>
      <c r="J89" s="33" t="s">
        <v>16</v>
      </c>
      <c r="K89" s="28" t="s">
        <v>16</v>
      </c>
      <c r="L89" s="29" t="s">
        <v>16</v>
      </c>
      <c r="M89" s="165" t="s">
        <v>17</v>
      </c>
      <c r="N89" s="231">
        <f t="shared" si="3"/>
        <v>0</v>
      </c>
    </row>
    <row r="90" spans="2:14">
      <c r="B90" s="11" t="s">
        <v>179</v>
      </c>
      <c r="C90" s="10" t="s">
        <v>180</v>
      </c>
      <c r="D90" s="30" t="s">
        <v>82</v>
      </c>
      <c r="E90" s="31">
        <f t="shared" si="2"/>
        <v>67.242000000000004</v>
      </c>
      <c r="F90" s="32" t="s">
        <v>16</v>
      </c>
      <c r="G90" s="27">
        <v>64.040000000000006</v>
      </c>
      <c r="H90" s="225">
        <f>_xlfn.XLOOKUP(B90,MLGN!A:A,MLGN!K:K)</f>
        <v>1</v>
      </c>
      <c r="I90" s="224">
        <f>VLOOKUP(B90,'Query Daten'!A:R,15,0)</f>
        <v>1</v>
      </c>
      <c r="J90" s="33" t="s">
        <v>16</v>
      </c>
      <c r="K90" s="28" t="s">
        <v>16</v>
      </c>
      <c r="L90" s="29" t="s">
        <v>16</v>
      </c>
      <c r="M90" s="165" t="s">
        <v>17</v>
      </c>
      <c r="N90" s="231">
        <f t="shared" si="3"/>
        <v>0</v>
      </c>
    </row>
    <row r="91" spans="2:14">
      <c r="B91" s="11" t="s">
        <v>181</v>
      </c>
      <c r="C91" s="10" t="s">
        <v>182</v>
      </c>
      <c r="D91" s="30" t="s">
        <v>82</v>
      </c>
      <c r="E91" s="31">
        <f t="shared" si="2"/>
        <v>133.33949999999999</v>
      </c>
      <c r="F91" s="32" t="s">
        <v>16</v>
      </c>
      <c r="G91" s="27">
        <v>126.99</v>
      </c>
      <c r="H91" s="225">
        <f>_xlfn.XLOOKUP(B91,MLGN!A:A,MLGN!K:K)</f>
        <v>1</v>
      </c>
      <c r="I91" s="224">
        <f>VLOOKUP(B91,'Query Daten'!A:R,15,0)</f>
        <v>1</v>
      </c>
      <c r="J91" s="33" t="s">
        <v>16</v>
      </c>
      <c r="K91" s="28" t="s">
        <v>16</v>
      </c>
      <c r="L91" s="29" t="s">
        <v>16</v>
      </c>
      <c r="M91" s="165" t="s">
        <v>17</v>
      </c>
      <c r="N91" s="231">
        <f t="shared" si="3"/>
        <v>0</v>
      </c>
    </row>
    <row r="92" spans="2:14">
      <c r="B92" s="11" t="s">
        <v>183</v>
      </c>
      <c r="C92" s="10" t="s">
        <v>184</v>
      </c>
      <c r="D92" s="30" t="s">
        <v>82</v>
      </c>
      <c r="E92" s="31">
        <f t="shared" si="2"/>
        <v>0.189</v>
      </c>
      <c r="F92" s="32" t="s">
        <v>16</v>
      </c>
      <c r="G92" s="27">
        <v>0.18</v>
      </c>
      <c r="H92" s="225">
        <f>_xlfn.XLOOKUP(B92,MLGN!A:A,MLGN!K:K)</f>
        <v>100</v>
      </c>
      <c r="I92" s="224">
        <f>VLOOKUP(B92,'Query Daten'!A:R,15,0)</f>
        <v>100</v>
      </c>
      <c r="J92" s="33" t="s">
        <v>16</v>
      </c>
      <c r="K92" s="28" t="s">
        <v>16</v>
      </c>
      <c r="L92" s="29" t="s">
        <v>16</v>
      </c>
      <c r="M92" s="165" t="s">
        <v>17</v>
      </c>
      <c r="N92" s="231">
        <f t="shared" si="3"/>
        <v>0</v>
      </c>
    </row>
    <row r="93" spans="2:14">
      <c r="B93" s="11" t="s">
        <v>185</v>
      </c>
      <c r="C93" s="10" t="s">
        <v>186</v>
      </c>
      <c r="D93" s="30" t="s">
        <v>15</v>
      </c>
      <c r="E93" s="31">
        <f t="shared" si="2"/>
        <v>5.0924999999999994</v>
      </c>
      <c r="F93" s="32" t="s">
        <v>16</v>
      </c>
      <c r="G93" s="27">
        <v>4.8499999999999996</v>
      </c>
      <c r="H93" s="225">
        <f>_xlfn.XLOOKUP(B93,MLGN!A:A,MLGN!K:K)</f>
        <v>100</v>
      </c>
      <c r="I93" s="224">
        <f>VLOOKUP(B93,'Query Daten'!A:R,15,0)</f>
        <v>100</v>
      </c>
      <c r="J93" s="33" t="s">
        <v>16</v>
      </c>
      <c r="K93" s="28" t="s">
        <v>16</v>
      </c>
      <c r="L93" s="29" t="s">
        <v>16</v>
      </c>
      <c r="M93" s="165" t="s">
        <v>17</v>
      </c>
      <c r="N93" s="231">
        <f t="shared" si="3"/>
        <v>0</v>
      </c>
    </row>
    <row r="94" spans="2:14">
      <c r="B94" s="11" t="s">
        <v>187</v>
      </c>
      <c r="C94" s="10" t="s">
        <v>188</v>
      </c>
      <c r="D94" s="30" t="s">
        <v>15</v>
      </c>
      <c r="E94" s="31">
        <f t="shared" si="2"/>
        <v>4.8929999999999998</v>
      </c>
      <c r="F94" s="32" t="s">
        <v>16</v>
      </c>
      <c r="G94" s="27">
        <v>4.66</v>
      </c>
      <c r="H94" s="225">
        <f>_xlfn.XLOOKUP(B94,MLGN!A:A,MLGN!K:K)</f>
        <v>20</v>
      </c>
      <c r="I94" s="224">
        <f>VLOOKUP(B94,'Query Daten'!A:R,15,0)</f>
        <v>20</v>
      </c>
      <c r="J94" s="33" t="s">
        <v>16</v>
      </c>
      <c r="K94" s="28" t="s">
        <v>16</v>
      </c>
      <c r="L94" s="29" t="s">
        <v>16</v>
      </c>
      <c r="M94" s="165" t="s">
        <v>17</v>
      </c>
      <c r="N94" s="231">
        <f t="shared" si="3"/>
        <v>0</v>
      </c>
    </row>
    <row r="95" spans="2:14">
      <c r="B95" s="11" t="s">
        <v>189</v>
      </c>
      <c r="C95" s="10" t="s">
        <v>190</v>
      </c>
      <c r="D95" s="30" t="s">
        <v>15</v>
      </c>
      <c r="E95" s="31">
        <f t="shared" si="2"/>
        <v>6.7725</v>
      </c>
      <c r="F95" s="32" t="s">
        <v>16</v>
      </c>
      <c r="G95" s="27">
        <v>6.45</v>
      </c>
      <c r="H95" s="225">
        <f>_xlfn.XLOOKUP(B95,MLGN!A:A,MLGN!K:K)</f>
        <v>100</v>
      </c>
      <c r="I95" s="224">
        <f>VLOOKUP(B95,'Query Daten'!A:R,15,0)</f>
        <v>100</v>
      </c>
      <c r="J95" s="33" t="s">
        <v>16</v>
      </c>
      <c r="K95" s="28" t="s">
        <v>16</v>
      </c>
      <c r="L95" s="29" t="s">
        <v>16</v>
      </c>
      <c r="M95" s="165" t="s">
        <v>17</v>
      </c>
      <c r="N95" s="231">
        <f t="shared" si="3"/>
        <v>0</v>
      </c>
    </row>
    <row r="96" spans="2:14">
      <c r="B96" s="11" t="s">
        <v>191</v>
      </c>
      <c r="C96" s="10" t="s">
        <v>192</v>
      </c>
      <c r="D96" s="30" t="s">
        <v>82</v>
      </c>
      <c r="E96" s="31">
        <f t="shared" si="2"/>
        <v>2.6564999999999999</v>
      </c>
      <c r="F96" s="32" t="s">
        <v>16</v>
      </c>
      <c r="G96" s="27">
        <v>2.5299999999999998</v>
      </c>
      <c r="H96" s="225">
        <f>_xlfn.XLOOKUP(B96,MLGN!A:A,MLGN!K:K)</f>
        <v>50</v>
      </c>
      <c r="I96" s="224">
        <f>VLOOKUP(B96,'Query Daten'!A:R,15,0)</f>
        <v>50</v>
      </c>
      <c r="J96" s="33">
        <v>0.5</v>
      </c>
      <c r="K96" s="28">
        <v>1.46</v>
      </c>
      <c r="L96" s="29">
        <v>2400</v>
      </c>
      <c r="M96" s="165" t="s">
        <v>17</v>
      </c>
      <c r="N96" s="231">
        <f t="shared" si="3"/>
        <v>0</v>
      </c>
    </row>
    <row r="97" spans="2:14">
      <c r="B97" s="11" t="s">
        <v>193</v>
      </c>
      <c r="C97" s="10" t="s">
        <v>194</v>
      </c>
      <c r="D97" s="30" t="s">
        <v>82</v>
      </c>
      <c r="E97" s="31">
        <f t="shared" si="2"/>
        <v>2.6564999999999999</v>
      </c>
      <c r="F97" s="32" t="s">
        <v>16</v>
      </c>
      <c r="G97" s="27">
        <v>2.5299999999999998</v>
      </c>
      <c r="H97" s="225">
        <f>_xlfn.XLOOKUP(B97,MLGN!A:A,MLGN!K:K)</f>
        <v>50</v>
      </c>
      <c r="I97" s="224">
        <f>VLOOKUP(B97,'Query Daten'!A:R,15,0)</f>
        <v>50</v>
      </c>
      <c r="J97" s="33" t="s">
        <v>16</v>
      </c>
      <c r="K97" s="28" t="s">
        <v>16</v>
      </c>
      <c r="L97" s="29" t="s">
        <v>16</v>
      </c>
      <c r="M97" s="165" t="s">
        <v>17</v>
      </c>
      <c r="N97" s="231">
        <f t="shared" si="3"/>
        <v>0</v>
      </c>
    </row>
    <row r="98" spans="2:14">
      <c r="B98" s="11" t="s">
        <v>195</v>
      </c>
      <c r="C98" s="10" t="s">
        <v>196</v>
      </c>
      <c r="D98" s="30" t="s">
        <v>82</v>
      </c>
      <c r="E98" s="31">
        <f t="shared" si="2"/>
        <v>10.016999999999999</v>
      </c>
      <c r="F98" s="32" t="s">
        <v>16</v>
      </c>
      <c r="G98" s="27">
        <v>9.5399999999999991</v>
      </c>
      <c r="H98" s="225">
        <f>_xlfn.XLOOKUP(B98,MLGN!A:A,MLGN!K:K)</f>
        <v>50</v>
      </c>
      <c r="I98" s="224">
        <f>VLOOKUP(B98,'Query Daten'!A:R,15,0)</f>
        <v>50</v>
      </c>
      <c r="J98" s="33" t="s">
        <v>16</v>
      </c>
      <c r="K98" s="28" t="s">
        <v>16</v>
      </c>
      <c r="L98" s="29" t="s">
        <v>16</v>
      </c>
      <c r="M98" s="165" t="s">
        <v>17</v>
      </c>
      <c r="N98" s="231">
        <f t="shared" si="3"/>
        <v>0</v>
      </c>
    </row>
    <row r="99" spans="2:14">
      <c r="B99" s="11" t="s">
        <v>197</v>
      </c>
      <c r="C99" s="10" t="s">
        <v>198</v>
      </c>
      <c r="D99" s="30" t="s">
        <v>199</v>
      </c>
      <c r="E99" s="32">
        <v>31.57</v>
      </c>
      <c r="F99" s="32">
        <v>31.57</v>
      </c>
      <c r="G99" s="27">
        <v>30</v>
      </c>
      <c r="H99" s="225">
        <f>_xlfn.XLOOKUP(B99,MLGN!A:A,MLGN!K:K)</f>
        <v>250</v>
      </c>
      <c r="I99" s="224">
        <f>VLOOKUP(B99,'Query Daten'!A:R,15,0)</f>
        <v>1</v>
      </c>
      <c r="J99" s="33" t="s">
        <v>16</v>
      </c>
      <c r="K99" s="28" t="s">
        <v>16</v>
      </c>
      <c r="L99" s="29"/>
      <c r="M99" s="165" t="s">
        <v>17</v>
      </c>
      <c r="N99" s="233">
        <f t="shared" si="3"/>
        <v>249</v>
      </c>
    </row>
    <row r="100" spans="2:14">
      <c r="B100" s="11" t="s">
        <v>200</v>
      </c>
      <c r="C100" s="10" t="s">
        <v>201</v>
      </c>
      <c r="D100" s="30" t="s">
        <v>199</v>
      </c>
      <c r="E100" s="32">
        <v>42.85</v>
      </c>
      <c r="F100" s="32">
        <v>42.85</v>
      </c>
      <c r="G100" s="27">
        <v>38.57</v>
      </c>
      <c r="H100" s="225">
        <f>_xlfn.XLOOKUP(B100,MLGN!A:A,MLGN!K:K)</f>
        <v>250</v>
      </c>
      <c r="I100" s="224">
        <f>VLOOKUP(B100,'Query Daten'!A:R,15,0)</f>
        <v>1</v>
      </c>
      <c r="J100" s="33">
        <v>1</v>
      </c>
      <c r="K100" s="28">
        <v>22.28</v>
      </c>
      <c r="L100" s="29">
        <v>250</v>
      </c>
      <c r="M100" s="165" t="s">
        <v>17</v>
      </c>
      <c r="N100" s="233">
        <f t="shared" si="3"/>
        <v>249</v>
      </c>
    </row>
    <row r="101" spans="2:14">
      <c r="B101" s="11" t="s">
        <v>202</v>
      </c>
      <c r="C101" s="10" t="s">
        <v>203</v>
      </c>
      <c r="D101" s="30" t="s">
        <v>199</v>
      </c>
      <c r="E101" s="32">
        <v>53.22</v>
      </c>
      <c r="F101" s="32">
        <v>53.22</v>
      </c>
      <c r="G101" s="27">
        <v>47.9</v>
      </c>
      <c r="H101" s="225">
        <f>_xlfn.XLOOKUP(B101,MLGN!A:A,MLGN!K:K)</f>
        <v>250</v>
      </c>
      <c r="I101" s="224">
        <f>VLOOKUP(B101,'Query Daten'!A:R,15,0)</f>
        <v>1</v>
      </c>
      <c r="J101" s="33" t="s">
        <v>16</v>
      </c>
      <c r="K101" s="28" t="s">
        <v>16</v>
      </c>
      <c r="L101" s="29" t="s">
        <v>16</v>
      </c>
      <c r="M101" s="165" t="s">
        <v>17</v>
      </c>
      <c r="N101" s="233">
        <f t="shared" si="3"/>
        <v>249</v>
      </c>
    </row>
    <row r="102" spans="2:14">
      <c r="B102" s="11" t="s">
        <v>204</v>
      </c>
      <c r="C102" s="10" t="s">
        <v>205</v>
      </c>
      <c r="D102" s="30" t="s">
        <v>199</v>
      </c>
      <c r="E102" s="32">
        <v>30.26</v>
      </c>
      <c r="F102" s="32">
        <v>30.26</v>
      </c>
      <c r="G102" s="27">
        <v>28.75</v>
      </c>
      <c r="H102" s="225">
        <f>_xlfn.XLOOKUP(B102,MLGN!A:A,MLGN!K:K)</f>
        <v>150</v>
      </c>
      <c r="I102" s="224">
        <f>VLOOKUP(B102,'Query Daten'!A:R,15,0)</f>
        <v>1</v>
      </c>
      <c r="J102" s="33">
        <v>1</v>
      </c>
      <c r="K102" s="28">
        <v>15.58</v>
      </c>
      <c r="L102" s="29">
        <v>150</v>
      </c>
      <c r="M102" s="165" t="s">
        <v>17</v>
      </c>
      <c r="N102" s="233">
        <f t="shared" si="3"/>
        <v>149</v>
      </c>
    </row>
    <row r="103" spans="2:14">
      <c r="B103" s="11" t="s">
        <v>206</v>
      </c>
      <c r="C103" s="10" t="s">
        <v>207</v>
      </c>
      <c r="D103" s="30" t="s">
        <v>199</v>
      </c>
      <c r="E103" s="32">
        <v>43.84</v>
      </c>
      <c r="F103" s="32">
        <v>43.84</v>
      </c>
      <c r="G103" s="27">
        <v>39.46</v>
      </c>
      <c r="H103" s="225">
        <f>_xlfn.XLOOKUP(B103,MLGN!A:A,MLGN!K:K)</f>
        <v>150</v>
      </c>
      <c r="I103" s="224">
        <f>VLOOKUP(B103,'Query Daten'!A:R,15,0)</f>
        <v>1</v>
      </c>
      <c r="J103" s="33">
        <v>1</v>
      </c>
      <c r="K103" s="28">
        <v>22.8</v>
      </c>
      <c r="L103" s="29">
        <v>150</v>
      </c>
      <c r="M103" s="165" t="s">
        <v>17</v>
      </c>
      <c r="N103" s="233">
        <f t="shared" si="3"/>
        <v>149</v>
      </c>
    </row>
    <row r="104" spans="2:14">
      <c r="B104" s="11" t="s">
        <v>208</v>
      </c>
      <c r="C104" s="10" t="s">
        <v>209</v>
      </c>
      <c r="D104" s="30" t="s">
        <v>199</v>
      </c>
      <c r="E104" s="32">
        <v>54.34</v>
      </c>
      <c r="F104" s="32">
        <v>54.34</v>
      </c>
      <c r="G104" s="27">
        <v>48.9</v>
      </c>
      <c r="H104" s="225">
        <f>_xlfn.XLOOKUP(B104,MLGN!A:A,MLGN!K:K)</f>
        <v>150</v>
      </c>
      <c r="I104" s="224">
        <f>VLOOKUP(B104,'Query Daten'!A:R,15,0)</f>
        <v>1</v>
      </c>
      <c r="J104" s="33">
        <v>1</v>
      </c>
      <c r="K104" s="28">
        <v>28.26</v>
      </c>
      <c r="L104" s="29">
        <v>150</v>
      </c>
      <c r="M104" s="165" t="s">
        <v>17</v>
      </c>
      <c r="N104" s="233">
        <f t="shared" si="3"/>
        <v>149</v>
      </c>
    </row>
    <row r="105" spans="2:14">
      <c r="B105" s="11" t="s">
        <v>210</v>
      </c>
      <c r="C105" s="10" t="s">
        <v>211</v>
      </c>
      <c r="D105" s="30" t="s">
        <v>199</v>
      </c>
      <c r="E105" s="32">
        <v>58.66</v>
      </c>
      <c r="F105" s="32">
        <v>58.66</v>
      </c>
      <c r="G105" s="27">
        <v>52.79</v>
      </c>
      <c r="H105" s="225">
        <f>_xlfn.XLOOKUP(B105,MLGN!A:A,MLGN!K:K)</f>
        <v>150</v>
      </c>
      <c r="I105" s="224">
        <f>VLOOKUP(B105,'Query Daten'!A:R,15,0)</f>
        <v>1</v>
      </c>
      <c r="J105" s="33">
        <v>1</v>
      </c>
      <c r="K105" s="28">
        <v>30.5</v>
      </c>
      <c r="L105" s="29">
        <v>150</v>
      </c>
      <c r="M105" s="165" t="s">
        <v>17</v>
      </c>
      <c r="N105" s="233">
        <f t="shared" si="3"/>
        <v>149</v>
      </c>
    </row>
    <row r="106" spans="2:14">
      <c r="B106" s="11" t="s">
        <v>212</v>
      </c>
      <c r="C106" s="10" t="s">
        <v>213</v>
      </c>
      <c r="D106" s="30" t="s">
        <v>199</v>
      </c>
      <c r="E106" s="32">
        <v>72.86</v>
      </c>
      <c r="F106" s="32">
        <v>72.86</v>
      </c>
      <c r="G106" s="27">
        <v>65.58</v>
      </c>
      <c r="H106" s="225">
        <f>_xlfn.XLOOKUP(B106,MLGN!A:A,MLGN!K:K)</f>
        <v>150</v>
      </c>
      <c r="I106" s="224">
        <f>VLOOKUP(B106,'Query Daten'!A:R,15,0)</f>
        <v>1</v>
      </c>
      <c r="J106" s="33">
        <v>1</v>
      </c>
      <c r="K106" s="28">
        <v>37.89</v>
      </c>
      <c r="L106" s="29">
        <v>150</v>
      </c>
      <c r="M106" s="165" t="s">
        <v>17</v>
      </c>
      <c r="N106" s="233">
        <f t="shared" si="3"/>
        <v>149</v>
      </c>
    </row>
    <row r="107" spans="2:14">
      <c r="B107" s="11" t="s">
        <v>214</v>
      </c>
      <c r="C107" s="10" t="s">
        <v>215</v>
      </c>
      <c r="D107" s="30" t="s">
        <v>199</v>
      </c>
      <c r="E107" s="32">
        <v>76.599999999999994</v>
      </c>
      <c r="F107" s="32">
        <v>76.599999999999994</v>
      </c>
      <c r="G107" s="27">
        <v>68.94</v>
      </c>
      <c r="H107" s="225">
        <f>_xlfn.XLOOKUP(B107,MLGN!A:A,MLGN!K:K)</f>
        <v>150</v>
      </c>
      <c r="I107" s="224">
        <f>VLOOKUP(B107,'Query Daten'!A:R,15,0)</f>
        <v>1</v>
      </c>
      <c r="J107" s="33">
        <v>3</v>
      </c>
      <c r="K107" s="28">
        <v>39.450000000000003</v>
      </c>
      <c r="L107" s="29">
        <v>150</v>
      </c>
      <c r="M107" s="165" t="s">
        <v>17</v>
      </c>
      <c r="N107" s="233">
        <f t="shared" si="3"/>
        <v>149</v>
      </c>
    </row>
    <row r="108" spans="2:14">
      <c r="B108" s="11" t="s">
        <v>216</v>
      </c>
      <c r="C108" s="10" t="s">
        <v>217</v>
      </c>
      <c r="D108" s="30" t="s">
        <v>199</v>
      </c>
      <c r="E108" s="31"/>
      <c r="F108" s="32"/>
      <c r="G108" s="27"/>
      <c r="H108" s="225">
        <f>_xlfn.XLOOKUP(B108,MLGN!A:A,MLGN!K:K)</f>
        <v>150</v>
      </c>
      <c r="I108" s="224">
        <f>VLOOKUP(B108,'Query Daten'!A:R,15,0)</f>
        <v>1</v>
      </c>
      <c r="J108" s="33"/>
      <c r="K108" s="28"/>
      <c r="L108" s="29"/>
      <c r="M108" s="165"/>
      <c r="N108" s="233">
        <f t="shared" si="3"/>
        <v>149</v>
      </c>
    </row>
    <row r="109" spans="2:14">
      <c r="B109" s="11" t="s">
        <v>219</v>
      </c>
      <c r="C109" s="10" t="s">
        <v>220</v>
      </c>
      <c r="D109" s="30" t="s">
        <v>199</v>
      </c>
      <c r="E109" s="32">
        <v>129.47</v>
      </c>
      <c r="F109" s="32">
        <v>129.47</v>
      </c>
      <c r="G109" s="27">
        <v>116.52</v>
      </c>
      <c r="H109" s="225">
        <f>_xlfn.XLOOKUP(B109,MLGN!A:A,MLGN!K:K)</f>
        <v>150</v>
      </c>
      <c r="I109" s="224">
        <f>VLOOKUP(B109,'Query Daten'!A:R,15,0)</f>
        <v>1</v>
      </c>
      <c r="J109" s="33" t="s">
        <v>16</v>
      </c>
      <c r="K109" s="28" t="s">
        <v>16</v>
      </c>
      <c r="L109" s="29" t="s">
        <v>16</v>
      </c>
      <c r="M109" s="165" t="s">
        <v>17</v>
      </c>
      <c r="N109" s="233">
        <f t="shared" si="3"/>
        <v>149</v>
      </c>
    </row>
    <row r="110" spans="2:14">
      <c r="B110" s="11" t="s">
        <v>221</v>
      </c>
      <c r="C110" s="10" t="s">
        <v>222</v>
      </c>
      <c r="D110" s="30" t="s">
        <v>199</v>
      </c>
      <c r="E110" s="32">
        <v>79.44</v>
      </c>
      <c r="F110" s="32">
        <v>79.44</v>
      </c>
      <c r="G110" s="27">
        <v>71.489999999999995</v>
      </c>
      <c r="H110" s="225">
        <f>_xlfn.XLOOKUP(B110,MLGN!A:A,MLGN!K:K)</f>
        <v>120</v>
      </c>
      <c r="I110" s="224">
        <f>VLOOKUP(B110,'Query Daten'!A:R,15,0)</f>
        <v>1</v>
      </c>
      <c r="J110" s="33" t="s">
        <v>16</v>
      </c>
      <c r="K110" s="28" t="s">
        <v>16</v>
      </c>
      <c r="L110" s="29" t="s">
        <v>16</v>
      </c>
      <c r="M110" s="165" t="s">
        <v>17</v>
      </c>
      <c r="N110" s="233">
        <f t="shared" si="3"/>
        <v>119</v>
      </c>
    </row>
    <row r="111" spans="2:14">
      <c r="B111" s="11" t="s">
        <v>223</v>
      </c>
      <c r="C111" s="10" t="s">
        <v>224</v>
      </c>
      <c r="D111" s="30" t="s">
        <v>199</v>
      </c>
      <c r="E111" s="31">
        <f t="shared" si="2"/>
        <v>4.1895000000000007</v>
      </c>
      <c r="F111" s="32"/>
      <c r="G111" s="27">
        <v>3.99</v>
      </c>
      <c r="H111" s="225">
        <f>_xlfn.XLOOKUP(B111,MLGN!A:A,MLGN!K:K)</f>
        <v>50</v>
      </c>
      <c r="I111" s="224">
        <f>VLOOKUP(B111,'Query Daten'!A:R,15,0)</f>
        <v>1</v>
      </c>
      <c r="J111" s="33">
        <v>1</v>
      </c>
      <c r="K111" s="28">
        <v>2.2999999999999998</v>
      </c>
      <c r="L111" s="29">
        <v>1200</v>
      </c>
      <c r="M111" s="165" t="s">
        <v>17</v>
      </c>
      <c r="N111" s="233">
        <f t="shared" si="3"/>
        <v>49</v>
      </c>
    </row>
    <row r="112" spans="2:14">
      <c r="B112" s="11" t="s">
        <v>225</v>
      </c>
      <c r="C112" s="10" t="s">
        <v>226</v>
      </c>
      <c r="D112" s="30" t="s">
        <v>199</v>
      </c>
      <c r="E112" s="32">
        <v>177.66</v>
      </c>
      <c r="F112" s="32">
        <v>177.66</v>
      </c>
      <c r="G112" s="27">
        <v>168.78</v>
      </c>
      <c r="H112" s="225">
        <f>_xlfn.XLOOKUP(B112,MLGN!A:A,MLGN!K:K)</f>
        <v>60</v>
      </c>
      <c r="I112" s="224">
        <f>VLOOKUP(B112,'Query Daten'!A:R,15,0)</f>
        <v>1</v>
      </c>
      <c r="J112" s="33" t="s">
        <v>16</v>
      </c>
      <c r="K112" s="28" t="s">
        <v>16</v>
      </c>
      <c r="L112" s="29" t="s">
        <v>16</v>
      </c>
      <c r="M112" s="165" t="s">
        <v>17</v>
      </c>
      <c r="N112" s="233">
        <f t="shared" si="3"/>
        <v>59</v>
      </c>
    </row>
    <row r="113" spans="2:14">
      <c r="B113" s="11" t="s">
        <v>227</v>
      </c>
      <c r="C113" s="10" t="s">
        <v>228</v>
      </c>
      <c r="D113" s="30" t="s">
        <v>199</v>
      </c>
      <c r="E113" s="31">
        <f t="shared" si="2"/>
        <v>1.4489999999999998</v>
      </c>
      <c r="F113" s="32"/>
      <c r="G113" s="27">
        <v>1.38</v>
      </c>
      <c r="H113" s="225">
        <f>_xlfn.XLOOKUP(B113,MLGN!A:A,MLGN!K:K)</f>
        <v>100</v>
      </c>
      <c r="I113" s="224">
        <f>VLOOKUP(B113,'Query Daten'!A:R,15,0)</f>
        <v>100</v>
      </c>
      <c r="J113" s="33"/>
      <c r="K113" s="28"/>
      <c r="L113" s="29"/>
      <c r="M113" s="165" t="s">
        <v>17</v>
      </c>
      <c r="N113" s="231">
        <f t="shared" si="3"/>
        <v>0</v>
      </c>
    </row>
    <row r="114" spans="2:14">
      <c r="B114" s="11" t="s">
        <v>229</v>
      </c>
      <c r="C114" s="10" t="s">
        <v>230</v>
      </c>
      <c r="D114" s="30" t="s">
        <v>199</v>
      </c>
      <c r="E114" s="31">
        <f t="shared" si="2"/>
        <v>6.0059999999999993</v>
      </c>
      <c r="F114" s="32"/>
      <c r="G114" s="27">
        <v>5.72</v>
      </c>
      <c r="H114" s="225">
        <f>_xlfn.XLOOKUP(B114,MLGN!A:A,MLGN!K:K)</f>
        <v>50</v>
      </c>
      <c r="I114" s="224">
        <f>VLOOKUP(B114,'Query Daten'!A:R,15,0)</f>
        <v>50</v>
      </c>
      <c r="J114" s="33" t="s">
        <v>16</v>
      </c>
      <c r="K114" s="28" t="s">
        <v>16</v>
      </c>
      <c r="L114" s="29" t="s">
        <v>16</v>
      </c>
      <c r="M114" s="165" t="s">
        <v>17</v>
      </c>
      <c r="N114" s="231">
        <f t="shared" si="3"/>
        <v>0</v>
      </c>
    </row>
    <row r="115" spans="2:14">
      <c r="B115" s="11" t="s">
        <v>231</v>
      </c>
      <c r="C115" s="10" t="s">
        <v>232</v>
      </c>
      <c r="D115" s="30" t="s">
        <v>199</v>
      </c>
      <c r="E115" s="32">
        <v>34.75</v>
      </c>
      <c r="F115" s="32">
        <v>34.75</v>
      </c>
      <c r="G115" s="27">
        <v>31.28</v>
      </c>
      <c r="H115" s="225">
        <f>_xlfn.XLOOKUP(B115,MLGN!A:A,MLGN!K:K)</f>
        <v>200</v>
      </c>
      <c r="I115" s="224">
        <f>VLOOKUP(B115,'Query Daten'!A:R,15,0)</f>
        <v>1</v>
      </c>
      <c r="J115" s="33">
        <v>1</v>
      </c>
      <c r="K115" s="28">
        <v>18.07</v>
      </c>
      <c r="L115" s="29">
        <v>200</v>
      </c>
      <c r="M115" s="165" t="s">
        <v>17</v>
      </c>
      <c r="N115" s="233">
        <f t="shared" si="3"/>
        <v>199</v>
      </c>
    </row>
    <row r="116" spans="2:14">
      <c r="B116" s="11" t="s">
        <v>233</v>
      </c>
      <c r="C116" s="10" t="s">
        <v>234</v>
      </c>
      <c r="D116" s="30" t="s">
        <v>199</v>
      </c>
      <c r="E116" s="32">
        <v>43.07</v>
      </c>
      <c r="F116" s="32">
        <v>43.07</v>
      </c>
      <c r="G116" s="27">
        <v>38.770000000000003</v>
      </c>
      <c r="H116" s="225">
        <f>_xlfn.XLOOKUP(B116,MLGN!A:A,MLGN!K:K)</f>
        <v>200</v>
      </c>
      <c r="I116" s="224">
        <f>VLOOKUP(B116,'Query Daten'!A:R,15,0)</f>
        <v>1</v>
      </c>
      <c r="J116" s="33">
        <v>1</v>
      </c>
      <c r="K116" s="28">
        <v>22.4</v>
      </c>
      <c r="L116" s="29">
        <v>200</v>
      </c>
      <c r="M116" s="165" t="s">
        <v>17</v>
      </c>
      <c r="N116" s="233">
        <f t="shared" si="3"/>
        <v>199</v>
      </c>
    </row>
    <row r="117" spans="2:14">
      <c r="B117" s="11" t="s">
        <v>235</v>
      </c>
      <c r="C117" s="10" t="s">
        <v>236</v>
      </c>
      <c r="D117" s="30" t="s">
        <v>199</v>
      </c>
      <c r="E117" s="32">
        <v>46.5</v>
      </c>
      <c r="F117" s="32">
        <v>46.5</v>
      </c>
      <c r="G117" s="27">
        <v>41.85</v>
      </c>
      <c r="H117" s="225">
        <f>_xlfn.XLOOKUP(B117,MLGN!A:A,MLGN!K:K)</f>
        <v>200</v>
      </c>
      <c r="I117" s="224">
        <f>VLOOKUP(B117,'Query Daten'!A:R,15,0)</f>
        <v>1</v>
      </c>
      <c r="J117" s="33">
        <v>1</v>
      </c>
      <c r="K117" s="28">
        <v>24.18</v>
      </c>
      <c r="L117" s="29">
        <v>200</v>
      </c>
      <c r="M117" s="165" t="s">
        <v>17</v>
      </c>
      <c r="N117" s="233">
        <f t="shared" si="3"/>
        <v>199</v>
      </c>
    </row>
    <row r="118" spans="2:14">
      <c r="B118" s="11" t="s">
        <v>237</v>
      </c>
      <c r="C118" s="10" t="s">
        <v>238</v>
      </c>
      <c r="D118" s="30" t="s">
        <v>199</v>
      </c>
      <c r="E118" s="31"/>
      <c r="F118" s="32"/>
      <c r="G118" s="27"/>
      <c r="H118" s="225">
        <f>_xlfn.XLOOKUP(B118,MLGN!A:A,MLGN!K:K)</f>
        <v>200</v>
      </c>
      <c r="I118" s="224">
        <f>VLOOKUP(B118,'Query Daten'!A:R,15,0)</f>
        <v>1</v>
      </c>
      <c r="J118" s="33"/>
      <c r="K118" s="28"/>
      <c r="L118" s="29"/>
      <c r="M118" s="165"/>
      <c r="N118" s="233">
        <f t="shared" si="3"/>
        <v>199</v>
      </c>
    </row>
    <row r="119" spans="2:14">
      <c r="B119" s="11" t="s">
        <v>239</v>
      </c>
      <c r="C119" s="10" t="s">
        <v>240</v>
      </c>
      <c r="D119" s="30" t="s">
        <v>199</v>
      </c>
      <c r="E119" s="32">
        <v>57.74</v>
      </c>
      <c r="F119" s="32">
        <v>57.74</v>
      </c>
      <c r="G119" s="27">
        <v>51.97</v>
      </c>
      <c r="H119" s="225">
        <f>_xlfn.XLOOKUP(B119,MLGN!A:A,MLGN!K:K)</f>
        <v>200</v>
      </c>
      <c r="I119" s="224">
        <f>VLOOKUP(B119,'Query Daten'!A:R,15,0)</f>
        <v>1</v>
      </c>
      <c r="J119" s="33">
        <v>1</v>
      </c>
      <c r="K119" s="28">
        <v>30.03</v>
      </c>
      <c r="L119" s="29">
        <v>200</v>
      </c>
      <c r="M119" s="165" t="s">
        <v>17</v>
      </c>
      <c r="N119" s="233">
        <f t="shared" si="3"/>
        <v>199</v>
      </c>
    </row>
    <row r="120" spans="2:14">
      <c r="B120" s="11" t="s">
        <v>241</v>
      </c>
      <c r="C120" s="10" t="s">
        <v>242</v>
      </c>
      <c r="D120" s="30" t="s">
        <v>199</v>
      </c>
      <c r="E120" s="31">
        <f t="shared" si="2"/>
        <v>4.1369999999999996</v>
      </c>
      <c r="F120" s="32"/>
      <c r="G120" s="27">
        <v>3.94</v>
      </c>
      <c r="H120" s="225">
        <f>_xlfn.XLOOKUP(B120,MLGN!A:A,MLGN!K:K)</f>
        <v>50</v>
      </c>
      <c r="I120" s="224">
        <f>VLOOKUP(B120,'Query Daten'!A:R,15,0)</f>
        <v>50</v>
      </c>
      <c r="J120" s="33"/>
      <c r="K120" s="28"/>
      <c r="L120" s="29"/>
      <c r="M120" s="165" t="s">
        <v>17</v>
      </c>
      <c r="N120" s="231">
        <f t="shared" si="3"/>
        <v>0</v>
      </c>
    </row>
    <row r="121" spans="2:14">
      <c r="B121" s="11" t="s">
        <v>243</v>
      </c>
      <c r="C121" s="10" t="s">
        <v>244</v>
      </c>
      <c r="D121" s="30" t="s">
        <v>199</v>
      </c>
      <c r="E121" s="32">
        <v>28.17</v>
      </c>
      <c r="F121" s="32">
        <v>28.17</v>
      </c>
      <c r="G121" s="27">
        <v>25.35</v>
      </c>
      <c r="H121" s="225">
        <f>_xlfn.XLOOKUP(B121,MLGN!A:A,MLGN!K:K)</f>
        <v>150</v>
      </c>
      <c r="I121" s="224">
        <f>VLOOKUP(B121,'Query Daten'!A:R,15,0)</f>
        <v>1</v>
      </c>
      <c r="J121" s="33">
        <v>1</v>
      </c>
      <c r="K121" s="28">
        <v>14.65</v>
      </c>
      <c r="L121" s="29">
        <v>150</v>
      </c>
      <c r="M121" s="165" t="s">
        <v>17</v>
      </c>
      <c r="N121" s="233">
        <f t="shared" si="3"/>
        <v>149</v>
      </c>
    </row>
    <row r="122" spans="2:14">
      <c r="B122" s="11" t="s">
        <v>245</v>
      </c>
      <c r="C122" s="10" t="s">
        <v>246</v>
      </c>
      <c r="D122" s="30" t="s">
        <v>199</v>
      </c>
      <c r="E122" s="31"/>
      <c r="F122" s="32"/>
      <c r="G122" s="27"/>
      <c r="H122" s="225">
        <f>_xlfn.XLOOKUP(B122,MLGN!A:A,MLGN!K:K)</f>
        <v>150</v>
      </c>
      <c r="I122" s="224">
        <f>VLOOKUP(B122,'Query Daten'!A:R,15,0)</f>
        <v>1</v>
      </c>
      <c r="J122" s="33"/>
      <c r="K122" s="28"/>
      <c r="L122" s="29"/>
      <c r="M122" s="165"/>
      <c r="N122" s="233">
        <f t="shared" si="3"/>
        <v>149</v>
      </c>
    </row>
    <row r="123" spans="2:14">
      <c r="B123" s="11" t="s">
        <v>247</v>
      </c>
      <c r="C123" s="10" t="s">
        <v>248</v>
      </c>
      <c r="D123" s="30" t="s">
        <v>199</v>
      </c>
      <c r="E123" s="32">
        <v>40.81</v>
      </c>
      <c r="F123" s="32">
        <v>40.81</v>
      </c>
      <c r="G123" s="27">
        <v>36.729999999999997</v>
      </c>
      <c r="H123" s="225">
        <f>_xlfn.XLOOKUP(B123,MLGN!A:A,MLGN!K:K)</f>
        <v>150</v>
      </c>
      <c r="I123" s="224">
        <f>VLOOKUP(B123,'Query Daten'!A:R,15,0)</f>
        <v>1</v>
      </c>
      <c r="J123" s="33" t="s">
        <v>16</v>
      </c>
      <c r="K123" s="28" t="s">
        <v>16</v>
      </c>
      <c r="L123" s="29" t="s">
        <v>16</v>
      </c>
      <c r="M123" s="165" t="s">
        <v>17</v>
      </c>
      <c r="N123" s="233">
        <f t="shared" si="3"/>
        <v>149</v>
      </c>
    </row>
    <row r="124" spans="2:14">
      <c r="B124" s="11" t="s">
        <v>249</v>
      </c>
      <c r="C124" s="10" t="s">
        <v>250</v>
      </c>
      <c r="D124" s="30" t="s">
        <v>199</v>
      </c>
      <c r="E124" s="32">
        <v>50.6</v>
      </c>
      <c r="F124" s="32">
        <v>50.6</v>
      </c>
      <c r="G124" s="27">
        <v>45.54</v>
      </c>
      <c r="H124" s="225">
        <f>_xlfn.XLOOKUP(B124,MLGN!A:A,MLGN!K:K)</f>
        <v>150</v>
      </c>
      <c r="I124" s="224">
        <f>VLOOKUP(B124,'Query Daten'!A:R,15,0)</f>
        <v>1</v>
      </c>
      <c r="J124" s="33">
        <v>1</v>
      </c>
      <c r="K124" s="28">
        <v>26.31</v>
      </c>
      <c r="L124" s="29">
        <v>150</v>
      </c>
      <c r="M124" s="165" t="s">
        <v>17</v>
      </c>
      <c r="N124" s="233">
        <f t="shared" si="3"/>
        <v>149</v>
      </c>
    </row>
    <row r="125" spans="2:14">
      <c r="B125" s="11" t="s">
        <v>251</v>
      </c>
      <c r="C125" s="10" t="s">
        <v>252</v>
      </c>
      <c r="D125" s="30" t="s">
        <v>199</v>
      </c>
      <c r="E125" s="32">
        <v>54.63</v>
      </c>
      <c r="F125" s="32">
        <v>54.63</v>
      </c>
      <c r="G125" s="27">
        <v>49.17</v>
      </c>
      <c r="H125" s="225">
        <f>_xlfn.XLOOKUP(B125,MLGN!A:A,MLGN!K:K)</f>
        <v>150</v>
      </c>
      <c r="I125" s="224">
        <f>VLOOKUP(B125,'Query Daten'!A:R,15,0)</f>
        <v>1</v>
      </c>
      <c r="J125" s="33">
        <v>1</v>
      </c>
      <c r="K125" s="28">
        <v>28.41</v>
      </c>
      <c r="L125" s="29">
        <v>150</v>
      </c>
      <c r="M125" s="165" t="s">
        <v>17</v>
      </c>
      <c r="N125" s="233">
        <f t="shared" si="3"/>
        <v>149</v>
      </c>
    </row>
    <row r="126" spans="2:14">
      <c r="B126" s="11" t="s">
        <v>253</v>
      </c>
      <c r="C126" s="10" t="s">
        <v>254</v>
      </c>
      <c r="D126" s="30" t="s">
        <v>199</v>
      </c>
      <c r="E126" s="31"/>
      <c r="F126" s="32"/>
      <c r="G126" s="27"/>
      <c r="H126" s="225">
        <f>_xlfn.XLOOKUP(B126,MLGN!A:A,MLGN!K:K)</f>
        <v>150</v>
      </c>
      <c r="I126" s="224">
        <f>VLOOKUP(B126,'Query Daten'!A:R,15,0)</f>
        <v>1</v>
      </c>
      <c r="J126" s="33"/>
      <c r="K126" s="28"/>
      <c r="L126" s="29"/>
      <c r="M126" s="165"/>
      <c r="N126" s="233">
        <f t="shared" si="3"/>
        <v>149</v>
      </c>
    </row>
    <row r="127" spans="2:14">
      <c r="B127" s="11" t="s">
        <v>255</v>
      </c>
      <c r="C127" s="10" t="s">
        <v>256</v>
      </c>
      <c r="D127" s="30" t="s">
        <v>199</v>
      </c>
      <c r="E127" s="32">
        <v>67.819999999999993</v>
      </c>
      <c r="F127" s="32">
        <v>67.819999999999993</v>
      </c>
      <c r="G127" s="27">
        <v>61.04</v>
      </c>
      <c r="H127" s="225">
        <f>_xlfn.XLOOKUP(B127,MLGN!A:A,MLGN!K:K)</f>
        <v>150</v>
      </c>
      <c r="I127" s="224">
        <f>VLOOKUP(B127,'Query Daten'!A:R,15,0)</f>
        <v>1</v>
      </c>
      <c r="J127" s="33" t="s">
        <v>16</v>
      </c>
      <c r="K127" s="28" t="s">
        <v>16</v>
      </c>
      <c r="L127" s="29" t="s">
        <v>16</v>
      </c>
      <c r="M127" s="165" t="s">
        <v>17</v>
      </c>
      <c r="N127" s="233">
        <f t="shared" si="3"/>
        <v>149</v>
      </c>
    </row>
    <row r="128" spans="2:14">
      <c r="B128" s="11" t="s">
        <v>257</v>
      </c>
      <c r="C128" s="10" t="s">
        <v>258</v>
      </c>
      <c r="D128" s="30" t="s">
        <v>199</v>
      </c>
      <c r="E128" s="32">
        <v>116.81</v>
      </c>
      <c r="F128" s="32">
        <v>116.81</v>
      </c>
      <c r="G128" s="27">
        <v>105.13</v>
      </c>
      <c r="H128" s="225">
        <f>_xlfn.XLOOKUP(B128,MLGN!A:A,MLGN!K:K)</f>
        <v>150</v>
      </c>
      <c r="I128" s="224">
        <f>VLOOKUP(B128,'Query Daten'!A:R,15,0)</f>
        <v>1</v>
      </c>
      <c r="J128" s="33" t="s">
        <v>16</v>
      </c>
      <c r="K128" s="28" t="s">
        <v>16</v>
      </c>
      <c r="L128" s="29" t="s">
        <v>16</v>
      </c>
      <c r="M128" s="165" t="s">
        <v>17</v>
      </c>
      <c r="N128" s="233">
        <f t="shared" si="3"/>
        <v>149</v>
      </c>
    </row>
    <row r="129" spans="2:15">
      <c r="B129" s="11" t="s">
        <v>259</v>
      </c>
      <c r="C129" s="10" t="s">
        <v>260</v>
      </c>
      <c r="D129" s="30" t="s">
        <v>199</v>
      </c>
      <c r="E129" s="32">
        <v>85.45</v>
      </c>
      <c r="F129" s="32">
        <v>85.45</v>
      </c>
      <c r="G129" s="27">
        <v>76.900000000000006</v>
      </c>
      <c r="H129" s="225">
        <f>_xlfn.XLOOKUP(B129,MLGN!A:A,MLGN!K:K)</f>
        <v>100</v>
      </c>
      <c r="I129" s="224">
        <f>VLOOKUP(B129,'Query Daten'!A:R,15,0)</f>
        <v>1</v>
      </c>
      <c r="J129" s="33" t="s">
        <v>16</v>
      </c>
      <c r="K129" s="28" t="s">
        <v>16</v>
      </c>
      <c r="L129" s="29" t="s">
        <v>16</v>
      </c>
      <c r="M129" s="165" t="s">
        <v>17</v>
      </c>
      <c r="N129" s="233">
        <f t="shared" si="3"/>
        <v>99</v>
      </c>
    </row>
    <row r="130" spans="2:15">
      <c r="B130" s="11" t="s">
        <v>261</v>
      </c>
      <c r="C130" s="10" t="s">
        <v>262</v>
      </c>
      <c r="D130" s="30" t="s">
        <v>199</v>
      </c>
      <c r="E130" s="31">
        <f t="shared" si="2"/>
        <v>11.7705</v>
      </c>
      <c r="F130" s="32"/>
      <c r="G130" s="27">
        <v>11.21</v>
      </c>
      <c r="H130" s="225">
        <f>_xlfn.XLOOKUP(B130,MLGN!A:A,MLGN!K:K)</f>
        <v>35</v>
      </c>
      <c r="I130" s="224">
        <f>VLOOKUP(B130,'Query Daten'!A:R,15,0)</f>
        <v>35</v>
      </c>
      <c r="J130" s="33"/>
      <c r="K130" s="28"/>
      <c r="L130" s="29"/>
      <c r="M130" s="165" t="s">
        <v>17</v>
      </c>
      <c r="N130" s="231">
        <f t="shared" si="3"/>
        <v>0</v>
      </c>
    </row>
    <row r="131" spans="2:15">
      <c r="B131" s="11" t="s">
        <v>263</v>
      </c>
      <c r="C131" s="10" t="s">
        <v>264</v>
      </c>
      <c r="D131" s="30" t="s">
        <v>199</v>
      </c>
      <c r="E131" s="32">
        <v>106.81</v>
      </c>
      <c r="F131" s="32">
        <v>106.81</v>
      </c>
      <c r="G131" s="27">
        <v>101.46</v>
      </c>
      <c r="H131" s="225">
        <f>_xlfn.XLOOKUP(B131,MLGN!A:A,MLGN!K:K)</f>
        <v>68</v>
      </c>
      <c r="I131" s="224">
        <f>VLOOKUP(B131,'Query Daten'!A:R,15,0)</f>
        <v>1</v>
      </c>
      <c r="J131" s="33" t="s">
        <v>16</v>
      </c>
      <c r="K131" s="28" t="s">
        <v>16</v>
      </c>
      <c r="L131" s="29"/>
      <c r="M131" s="165" t="s">
        <v>17</v>
      </c>
      <c r="N131" s="233">
        <f t="shared" si="3"/>
        <v>67</v>
      </c>
    </row>
    <row r="132" spans="2:15">
      <c r="B132" s="11" t="s">
        <v>265</v>
      </c>
      <c r="C132" s="10" t="s">
        <v>266</v>
      </c>
      <c r="D132" s="30" t="s">
        <v>199</v>
      </c>
      <c r="E132" s="31">
        <f t="shared" si="2"/>
        <v>4.9245000000000001</v>
      </c>
      <c r="F132" s="32" t="s">
        <v>16</v>
      </c>
      <c r="G132" s="27">
        <v>4.6900000000000004</v>
      </c>
      <c r="H132" s="225">
        <f>_xlfn.XLOOKUP(B132,MLGN!A:A,MLGN!K:K)</f>
        <v>50</v>
      </c>
      <c r="I132" s="224">
        <f>VLOOKUP(B132,'Query Daten'!A:R,15,0)</f>
        <v>50</v>
      </c>
      <c r="J132" s="33" t="s">
        <v>16</v>
      </c>
      <c r="K132" s="28" t="s">
        <v>16</v>
      </c>
      <c r="L132" s="29"/>
      <c r="M132" s="165" t="s">
        <v>17</v>
      </c>
      <c r="N132" s="231">
        <f t="shared" si="3"/>
        <v>0</v>
      </c>
    </row>
    <row r="133" spans="2:15">
      <c r="B133" s="11" t="s">
        <v>267</v>
      </c>
      <c r="C133" s="10" t="s">
        <v>268</v>
      </c>
      <c r="D133" s="30" t="s">
        <v>199</v>
      </c>
      <c r="E133" s="32">
        <v>38.6</v>
      </c>
      <c r="F133" s="32">
        <v>38.6</v>
      </c>
      <c r="G133" s="27">
        <v>34.74</v>
      </c>
      <c r="H133" s="225">
        <f>_xlfn.XLOOKUP(B133,MLGN!A:A,MLGN!K:K)</f>
        <v>120</v>
      </c>
      <c r="I133" s="224">
        <f>VLOOKUP(B133,'Query Daten'!A:R,15,0)</f>
        <v>1</v>
      </c>
      <c r="J133" s="33" t="s">
        <v>16</v>
      </c>
      <c r="K133" s="28" t="s">
        <v>16</v>
      </c>
      <c r="L133" s="29"/>
      <c r="M133" s="165" t="s">
        <v>17</v>
      </c>
      <c r="N133" s="233">
        <f t="shared" si="3"/>
        <v>119</v>
      </c>
      <c r="O133" s="234"/>
    </row>
    <row r="134" spans="2:15">
      <c r="B134" s="11" t="s">
        <v>269</v>
      </c>
      <c r="C134" s="10" t="s">
        <v>270</v>
      </c>
      <c r="D134" s="30" t="s">
        <v>199</v>
      </c>
      <c r="E134" s="32">
        <v>64.150000000000006</v>
      </c>
      <c r="F134" s="32">
        <v>64.150000000000006</v>
      </c>
      <c r="G134" s="27">
        <v>57.73</v>
      </c>
      <c r="H134" s="225">
        <f>_xlfn.XLOOKUP(B134,MLGN!A:A,MLGN!K:K)</f>
        <v>120</v>
      </c>
      <c r="I134" s="224">
        <f>VLOOKUP(B134,'Query Daten'!A:R,15,0)</f>
        <v>1</v>
      </c>
      <c r="J134" s="33" t="s">
        <v>16</v>
      </c>
      <c r="K134" s="28" t="s">
        <v>16</v>
      </c>
      <c r="L134" s="29"/>
      <c r="M134" s="165" t="s">
        <v>17</v>
      </c>
      <c r="N134" s="233">
        <f t="shared" si="3"/>
        <v>119</v>
      </c>
      <c r="O134" s="234"/>
    </row>
    <row r="135" spans="2:15">
      <c r="B135" s="11" t="s">
        <v>271</v>
      </c>
      <c r="C135" s="10" t="s">
        <v>272</v>
      </c>
      <c r="D135" s="30" t="s">
        <v>199</v>
      </c>
      <c r="E135" s="32">
        <v>51.11</v>
      </c>
      <c r="F135" s="32">
        <v>51.11</v>
      </c>
      <c r="G135" s="27">
        <v>46</v>
      </c>
      <c r="H135" s="225">
        <f>_xlfn.XLOOKUP(B135,MLGN!A:A,MLGN!K:K)</f>
        <v>150</v>
      </c>
      <c r="I135" s="224">
        <f>VLOOKUP(B135,'Query Daten'!A:R,15,0)</f>
        <v>1</v>
      </c>
      <c r="J135" s="33">
        <v>1</v>
      </c>
      <c r="K135" s="28">
        <v>26.58</v>
      </c>
      <c r="L135" s="29">
        <v>150</v>
      </c>
      <c r="M135" s="165" t="s">
        <v>17</v>
      </c>
      <c r="N135" s="233">
        <f t="shared" si="3"/>
        <v>149</v>
      </c>
      <c r="O135" s="234"/>
    </row>
    <row r="136" spans="2:15">
      <c r="B136" s="11" t="s">
        <v>273</v>
      </c>
      <c r="C136" s="10" t="s">
        <v>274</v>
      </c>
      <c r="D136" s="30" t="s">
        <v>199</v>
      </c>
      <c r="E136" s="32">
        <v>55.18</v>
      </c>
      <c r="F136" s="32">
        <v>55.18</v>
      </c>
      <c r="G136" s="27">
        <v>49.66</v>
      </c>
      <c r="H136" s="225">
        <f>_xlfn.XLOOKUP(B136,MLGN!A:A,MLGN!K:K)</f>
        <v>150</v>
      </c>
      <c r="I136" s="224">
        <f>VLOOKUP(B136,'Query Daten'!A:R,15,0)</f>
        <v>1</v>
      </c>
      <c r="J136" s="33">
        <v>1</v>
      </c>
      <c r="K136" s="28">
        <v>28.69</v>
      </c>
      <c r="L136" s="29">
        <v>150</v>
      </c>
      <c r="M136" s="165" t="s">
        <v>17</v>
      </c>
      <c r="N136" s="233">
        <f t="shared" si="3"/>
        <v>149</v>
      </c>
      <c r="O136" s="234"/>
    </row>
    <row r="137" spans="2:15">
      <c r="B137" s="11" t="s">
        <v>275</v>
      </c>
      <c r="C137" s="10" t="s">
        <v>276</v>
      </c>
      <c r="D137" s="30" t="s">
        <v>199</v>
      </c>
      <c r="E137" s="32">
        <v>68.53</v>
      </c>
      <c r="F137" s="32">
        <v>68.53</v>
      </c>
      <c r="G137" s="27">
        <v>61.68</v>
      </c>
      <c r="H137" s="225">
        <f>_xlfn.XLOOKUP(B137,MLGN!A:A,MLGN!K:K)</f>
        <v>150</v>
      </c>
      <c r="I137" s="224">
        <f>VLOOKUP(B137,'Query Daten'!A:R,15,0)</f>
        <v>1</v>
      </c>
      <c r="J137" s="33">
        <v>1</v>
      </c>
      <c r="K137" s="28">
        <v>35.64</v>
      </c>
      <c r="L137" s="29">
        <v>150</v>
      </c>
      <c r="M137" s="165" t="s">
        <v>17</v>
      </c>
      <c r="N137" s="233">
        <f t="shared" ref="N137:N200" si="4">H137-I137</f>
        <v>149</v>
      </c>
      <c r="O137" s="234"/>
    </row>
    <row r="138" spans="2:15">
      <c r="B138" s="11" t="s">
        <v>277</v>
      </c>
      <c r="C138" s="10" t="s">
        <v>278</v>
      </c>
      <c r="D138" s="30" t="s">
        <v>199</v>
      </c>
      <c r="E138" s="32">
        <v>72.05</v>
      </c>
      <c r="F138" s="32">
        <v>72.05</v>
      </c>
      <c r="G138" s="27">
        <v>64.849999999999994</v>
      </c>
      <c r="H138" s="225">
        <f>_xlfn.XLOOKUP(B138,MLGN!A:A,MLGN!K:K)</f>
        <v>150</v>
      </c>
      <c r="I138" s="224">
        <f>VLOOKUP(B138,'Query Daten'!A:R,15,0)</f>
        <v>1</v>
      </c>
      <c r="J138" s="33">
        <v>3</v>
      </c>
      <c r="K138" s="28">
        <v>37.47</v>
      </c>
      <c r="L138" s="29">
        <v>150</v>
      </c>
      <c r="M138" s="165" t="s">
        <v>17</v>
      </c>
      <c r="N138" s="233">
        <f t="shared" si="4"/>
        <v>149</v>
      </c>
      <c r="O138" s="234"/>
    </row>
    <row r="139" spans="2:15">
      <c r="B139" s="11" t="s">
        <v>279</v>
      </c>
      <c r="C139" s="10" t="s">
        <v>280</v>
      </c>
      <c r="D139" s="30" t="s">
        <v>281</v>
      </c>
      <c r="E139" s="32">
        <v>112.54</v>
      </c>
      <c r="F139" s="32">
        <v>112.54</v>
      </c>
      <c r="G139" s="27">
        <v>110.29</v>
      </c>
      <c r="H139" s="225">
        <f>_xlfn.XLOOKUP(B139,MLGN!A:A,MLGN!K:K)</f>
        <v>50</v>
      </c>
      <c r="I139" s="224">
        <f>VLOOKUP(B139,'Query Daten'!A:R,15,0)</f>
        <v>1</v>
      </c>
      <c r="J139" s="33" t="s">
        <v>16</v>
      </c>
      <c r="K139" s="28" t="s">
        <v>16</v>
      </c>
      <c r="L139" s="29" t="s">
        <v>16</v>
      </c>
      <c r="M139" s="165" t="s">
        <v>17</v>
      </c>
      <c r="N139" s="233">
        <f t="shared" si="4"/>
        <v>49</v>
      </c>
      <c r="O139" s="234"/>
    </row>
    <row r="140" spans="2:15">
      <c r="B140" s="11" t="s">
        <v>282</v>
      </c>
      <c r="C140" s="10" t="s">
        <v>283</v>
      </c>
      <c r="D140" s="30" t="s">
        <v>281</v>
      </c>
      <c r="E140" s="32">
        <v>140.68</v>
      </c>
      <c r="F140" s="32">
        <v>140.68</v>
      </c>
      <c r="G140" s="27">
        <v>137.87</v>
      </c>
      <c r="H140" s="225">
        <f>_xlfn.XLOOKUP(B140,MLGN!A:A,MLGN!K:K)</f>
        <v>50</v>
      </c>
      <c r="I140" s="224">
        <f>VLOOKUP(B140,'Query Daten'!A:R,15,0)</f>
        <v>1</v>
      </c>
      <c r="J140" s="33" t="s">
        <v>16</v>
      </c>
      <c r="K140" s="28" t="s">
        <v>16</v>
      </c>
      <c r="L140" s="29" t="s">
        <v>16</v>
      </c>
      <c r="M140" s="165" t="s">
        <v>17</v>
      </c>
      <c r="N140" s="233">
        <f t="shared" si="4"/>
        <v>49</v>
      </c>
      <c r="O140" s="234"/>
    </row>
    <row r="141" spans="2:15">
      <c r="B141" s="11" t="s">
        <v>284</v>
      </c>
      <c r="C141" s="10" t="s">
        <v>285</v>
      </c>
      <c r="D141" s="30" t="s">
        <v>281</v>
      </c>
      <c r="E141" s="31">
        <f t="shared" ref="E141:E200" si="5">G141+(G141*0.05)</f>
        <v>15.875999999999999</v>
      </c>
      <c r="F141" s="32" t="s">
        <v>16</v>
      </c>
      <c r="G141" s="27">
        <v>15.12</v>
      </c>
      <c r="H141" s="225">
        <f>_xlfn.XLOOKUP(B141,MLGN!A:A,MLGN!K:K)</f>
        <v>25</v>
      </c>
      <c r="I141" s="224">
        <f>VLOOKUP(B141,'Query Daten'!A:R,15,0)</f>
        <v>25</v>
      </c>
      <c r="J141" s="33" t="s">
        <v>16</v>
      </c>
      <c r="K141" s="28" t="s">
        <v>16</v>
      </c>
      <c r="L141" s="29" t="s">
        <v>16</v>
      </c>
      <c r="M141" s="165" t="s">
        <v>17</v>
      </c>
      <c r="N141" s="231">
        <f t="shared" si="4"/>
        <v>0</v>
      </c>
    </row>
    <row r="142" spans="2:15">
      <c r="B142" s="11" t="s">
        <v>286</v>
      </c>
      <c r="C142" s="10" t="s">
        <v>287</v>
      </c>
      <c r="D142" s="30" t="s">
        <v>281</v>
      </c>
      <c r="E142" s="32">
        <v>248.89</v>
      </c>
      <c r="F142" s="32">
        <v>248.89</v>
      </c>
      <c r="G142" s="27">
        <v>243.92</v>
      </c>
      <c r="H142" s="225">
        <f>_xlfn.XLOOKUP(B142,MLGN!A:A,MLGN!K:K)</f>
        <v>20</v>
      </c>
      <c r="I142" s="224">
        <f>VLOOKUP(B142,'Query Daten'!A:R,15,0)</f>
        <v>1</v>
      </c>
      <c r="J142" s="33" t="s">
        <v>16</v>
      </c>
      <c r="K142" s="28" t="s">
        <v>16</v>
      </c>
      <c r="L142" s="29" t="s">
        <v>16</v>
      </c>
      <c r="M142" s="165" t="s">
        <v>17</v>
      </c>
      <c r="N142" s="233">
        <f t="shared" si="4"/>
        <v>19</v>
      </c>
    </row>
    <row r="143" spans="2:15">
      <c r="B143" s="11" t="s">
        <v>288</v>
      </c>
      <c r="C143" s="10" t="s">
        <v>289</v>
      </c>
      <c r="D143" s="30" t="s">
        <v>281</v>
      </c>
      <c r="E143" s="32">
        <v>305.52999999999997</v>
      </c>
      <c r="F143" s="32">
        <v>305.52999999999997</v>
      </c>
      <c r="G143" s="27">
        <v>299.41000000000003</v>
      </c>
      <c r="H143" s="225">
        <f>_xlfn.XLOOKUP(B143,MLGN!A:A,MLGN!K:K)</f>
        <v>20</v>
      </c>
      <c r="I143" s="224">
        <f>VLOOKUP(B143,'Query Daten'!A:R,15,0)</f>
        <v>1</v>
      </c>
      <c r="J143" s="33" t="s">
        <v>16</v>
      </c>
      <c r="K143" s="28" t="s">
        <v>16</v>
      </c>
      <c r="L143" s="29" t="s">
        <v>16</v>
      </c>
      <c r="M143" s="165" t="s">
        <v>17</v>
      </c>
      <c r="N143" s="233">
        <f t="shared" si="4"/>
        <v>19</v>
      </c>
    </row>
    <row r="144" spans="2:15">
      <c r="B144" s="11" t="s">
        <v>290</v>
      </c>
      <c r="C144" s="10" t="s">
        <v>291</v>
      </c>
      <c r="D144" s="30" t="s">
        <v>281</v>
      </c>
      <c r="E144" s="31">
        <f t="shared" si="5"/>
        <v>35.511000000000003</v>
      </c>
      <c r="F144" s="32" t="s">
        <v>16</v>
      </c>
      <c r="G144" s="27">
        <v>33.82</v>
      </c>
      <c r="H144" s="225">
        <f>_xlfn.XLOOKUP(B144,MLGN!A:A,MLGN!K:K)</f>
        <v>25</v>
      </c>
      <c r="I144" s="224">
        <f>VLOOKUP(B144,'Query Daten'!A:R,15,0)</f>
        <v>25</v>
      </c>
      <c r="J144" s="33" t="s">
        <v>16</v>
      </c>
      <c r="K144" s="28" t="s">
        <v>16</v>
      </c>
      <c r="L144" s="29" t="s">
        <v>16</v>
      </c>
      <c r="M144" s="165" t="s">
        <v>17</v>
      </c>
      <c r="N144" s="231">
        <f t="shared" si="4"/>
        <v>0</v>
      </c>
    </row>
    <row r="145" spans="2:14">
      <c r="B145" s="11" t="s">
        <v>292</v>
      </c>
      <c r="C145" s="10" t="s">
        <v>293</v>
      </c>
      <c r="D145" s="30" t="s">
        <v>281</v>
      </c>
      <c r="E145" s="32">
        <v>84.67</v>
      </c>
      <c r="F145" s="32">
        <v>84.67</v>
      </c>
      <c r="G145" s="27">
        <v>82.97</v>
      </c>
      <c r="H145" s="225">
        <f>_xlfn.XLOOKUP(B145,MLGN!A:A,MLGN!K:K)</f>
        <v>84</v>
      </c>
      <c r="I145" s="224">
        <f>VLOOKUP(B145,'Query Daten'!A:R,15,0)</f>
        <v>1</v>
      </c>
      <c r="J145" s="33" t="s">
        <v>16</v>
      </c>
      <c r="K145" s="28" t="s">
        <v>16</v>
      </c>
      <c r="L145" s="29" t="s">
        <v>16</v>
      </c>
      <c r="M145" s="165" t="s">
        <v>17</v>
      </c>
      <c r="N145" s="233">
        <f t="shared" si="4"/>
        <v>83</v>
      </c>
    </row>
    <row r="146" spans="2:14">
      <c r="B146" s="11" t="s">
        <v>294</v>
      </c>
      <c r="C146" s="10" t="s">
        <v>295</v>
      </c>
      <c r="D146" s="30" t="s">
        <v>281</v>
      </c>
      <c r="E146" s="32">
        <v>105.84</v>
      </c>
      <c r="F146" s="32">
        <v>105.84</v>
      </c>
      <c r="G146" s="27">
        <v>103.72</v>
      </c>
      <c r="H146" s="225">
        <f>_xlfn.XLOOKUP(B146,MLGN!A:A,MLGN!K:K)</f>
        <v>84</v>
      </c>
      <c r="I146" s="224">
        <f>VLOOKUP(B146,'Query Daten'!A:R,15,0)</f>
        <v>1</v>
      </c>
      <c r="J146" s="33" t="s">
        <v>16</v>
      </c>
      <c r="K146" s="28" t="s">
        <v>16</v>
      </c>
      <c r="L146" s="29" t="s">
        <v>16</v>
      </c>
      <c r="M146" s="165" t="s">
        <v>17</v>
      </c>
      <c r="N146" s="233">
        <f t="shared" si="4"/>
        <v>83</v>
      </c>
    </row>
    <row r="147" spans="2:14">
      <c r="B147" s="11" t="s">
        <v>296</v>
      </c>
      <c r="C147" s="10" t="s">
        <v>297</v>
      </c>
      <c r="D147" s="30" t="s">
        <v>281</v>
      </c>
      <c r="E147" s="31">
        <f t="shared" si="5"/>
        <v>12.715499999999999</v>
      </c>
      <c r="F147" s="32" t="s">
        <v>16</v>
      </c>
      <c r="G147" s="27">
        <v>12.11</v>
      </c>
      <c r="H147" s="225">
        <f>_xlfn.XLOOKUP(B147,MLGN!A:A,MLGN!K:K)</f>
        <v>25</v>
      </c>
      <c r="I147" s="224">
        <f>VLOOKUP(B147,'Query Daten'!A:R,15,0)</f>
        <v>25</v>
      </c>
      <c r="J147" s="33" t="s">
        <v>16</v>
      </c>
      <c r="K147" s="28" t="s">
        <v>16</v>
      </c>
      <c r="L147" s="29" t="s">
        <v>16</v>
      </c>
      <c r="M147" s="165" t="s">
        <v>17</v>
      </c>
      <c r="N147" s="231">
        <f t="shared" si="4"/>
        <v>0</v>
      </c>
    </row>
    <row r="148" spans="2:14">
      <c r="B148" s="11" t="s">
        <v>298</v>
      </c>
      <c r="C148" s="10" t="s">
        <v>299</v>
      </c>
      <c r="D148" s="30" t="s">
        <v>281</v>
      </c>
      <c r="E148" s="32">
        <v>69.16</v>
      </c>
      <c r="F148" s="32">
        <v>69.16</v>
      </c>
      <c r="G148" s="27">
        <v>67.78</v>
      </c>
      <c r="H148" s="225">
        <f>_xlfn.XLOOKUP(B148,MLGN!A:A,MLGN!K:K)</f>
        <v>120</v>
      </c>
      <c r="I148" s="224">
        <f>VLOOKUP(B148,'Query Daten'!A:R,15,0)</f>
        <v>1</v>
      </c>
      <c r="J148" s="33" t="s">
        <v>16</v>
      </c>
      <c r="K148" s="28" t="s">
        <v>16</v>
      </c>
      <c r="L148" s="29" t="s">
        <v>16</v>
      </c>
      <c r="M148" s="165" t="s">
        <v>17</v>
      </c>
      <c r="N148" s="233">
        <f t="shared" si="4"/>
        <v>119</v>
      </c>
    </row>
    <row r="149" spans="2:14">
      <c r="B149" s="11" t="s">
        <v>300</v>
      </c>
      <c r="C149" s="10" t="s">
        <v>301</v>
      </c>
      <c r="D149" s="30" t="s">
        <v>281</v>
      </c>
      <c r="E149" s="32">
        <v>86.45</v>
      </c>
      <c r="F149" s="32">
        <v>86.45</v>
      </c>
      <c r="G149" s="27">
        <v>84.72</v>
      </c>
      <c r="H149" s="225">
        <f>_xlfn.XLOOKUP(B149,MLGN!A:A,MLGN!K:K)</f>
        <v>120</v>
      </c>
      <c r="I149" s="224">
        <f>VLOOKUP(B149,'Query Daten'!A:R,15,0)</f>
        <v>1</v>
      </c>
      <c r="J149" s="33" t="s">
        <v>16</v>
      </c>
      <c r="K149" s="28" t="s">
        <v>16</v>
      </c>
      <c r="L149" s="29" t="s">
        <v>16</v>
      </c>
      <c r="M149" s="165" t="s">
        <v>17</v>
      </c>
      <c r="N149" s="233">
        <f t="shared" si="4"/>
        <v>119</v>
      </c>
    </row>
    <row r="150" spans="2:14">
      <c r="B150" s="11" t="s">
        <v>302</v>
      </c>
      <c r="C150" s="10" t="s">
        <v>303</v>
      </c>
      <c r="D150" s="30" t="s">
        <v>281</v>
      </c>
      <c r="E150" s="31">
        <f t="shared" si="5"/>
        <v>11.245500000000002</v>
      </c>
      <c r="F150" s="32" t="s">
        <v>16</v>
      </c>
      <c r="G150" s="27">
        <v>10.71</v>
      </c>
      <c r="H150" s="225">
        <f>_xlfn.XLOOKUP(B150,MLGN!A:A,MLGN!K:K)</f>
        <v>25</v>
      </c>
      <c r="I150" s="224">
        <f>VLOOKUP(B150,'Query Daten'!A:R,15,0)</f>
        <v>25</v>
      </c>
      <c r="J150" s="33" t="s">
        <v>16</v>
      </c>
      <c r="K150" s="28" t="s">
        <v>16</v>
      </c>
      <c r="L150" s="29" t="s">
        <v>16</v>
      </c>
      <c r="M150" s="165" t="s">
        <v>17</v>
      </c>
      <c r="N150" s="231">
        <f t="shared" si="4"/>
        <v>0</v>
      </c>
    </row>
    <row r="151" spans="2:14">
      <c r="B151" s="11" t="s">
        <v>304</v>
      </c>
      <c r="C151" s="10" t="s">
        <v>305</v>
      </c>
      <c r="D151" s="30" t="s">
        <v>281</v>
      </c>
      <c r="E151" s="32">
        <v>85.03</v>
      </c>
      <c r="F151" s="32">
        <v>85.03</v>
      </c>
      <c r="G151" s="27">
        <v>80.78</v>
      </c>
      <c r="H151" s="225">
        <f>_xlfn.XLOOKUP(B151,MLGN!A:A,MLGN!K:K)</f>
        <v>100</v>
      </c>
      <c r="I151" s="224">
        <f>VLOOKUP(B151,'Query Daten'!A:R,15,0)</f>
        <v>1</v>
      </c>
      <c r="J151" s="33">
        <v>1</v>
      </c>
      <c r="K151" s="28">
        <v>44.22</v>
      </c>
      <c r="L151" s="29">
        <v>100</v>
      </c>
      <c r="M151" s="165" t="s">
        <v>17</v>
      </c>
      <c r="N151" s="233">
        <f t="shared" si="4"/>
        <v>99</v>
      </c>
    </row>
    <row r="152" spans="2:14">
      <c r="B152" s="11" t="s">
        <v>306</v>
      </c>
      <c r="C152" s="10" t="s">
        <v>307</v>
      </c>
      <c r="D152" s="30" t="s">
        <v>281</v>
      </c>
      <c r="E152" s="32">
        <v>31.34</v>
      </c>
      <c r="F152" s="32">
        <v>31.34</v>
      </c>
      <c r="G152" s="27">
        <v>30.71</v>
      </c>
      <c r="H152" s="225">
        <f>_xlfn.XLOOKUP(B152,MLGN!A:A,MLGN!K:K)</f>
        <v>100</v>
      </c>
      <c r="I152" s="224">
        <f>VLOOKUP(B152,'Query Daten'!A:R,15,0)</f>
        <v>1</v>
      </c>
      <c r="J152" s="33" t="s">
        <v>16</v>
      </c>
      <c r="K152" s="28" t="s">
        <v>16</v>
      </c>
      <c r="L152" s="29" t="s">
        <v>16</v>
      </c>
      <c r="M152" s="165" t="s">
        <v>17</v>
      </c>
      <c r="N152" s="233">
        <f t="shared" si="4"/>
        <v>99</v>
      </c>
    </row>
    <row r="153" spans="2:14">
      <c r="B153" s="11" t="s">
        <v>308</v>
      </c>
      <c r="C153" s="10" t="s">
        <v>309</v>
      </c>
      <c r="D153" s="30" t="s">
        <v>281</v>
      </c>
      <c r="E153" s="32">
        <v>58.97</v>
      </c>
      <c r="F153" s="32">
        <v>58.97</v>
      </c>
      <c r="G153" s="27">
        <v>56.03</v>
      </c>
      <c r="H153" s="225">
        <f>_xlfn.XLOOKUP(B153,MLGN!A:A,MLGN!K:K)</f>
        <v>100</v>
      </c>
      <c r="I153" s="224">
        <f>VLOOKUP(B153,'Query Daten'!A:R,15,0)</f>
        <v>1</v>
      </c>
      <c r="J153" s="33">
        <v>1</v>
      </c>
      <c r="K153" s="28">
        <v>30.67</v>
      </c>
      <c r="L153" s="29">
        <v>100</v>
      </c>
      <c r="M153" s="165" t="s">
        <v>17</v>
      </c>
      <c r="N153" s="233">
        <f t="shared" si="4"/>
        <v>99</v>
      </c>
    </row>
    <row r="154" spans="2:14">
      <c r="B154" s="11" t="s">
        <v>310</v>
      </c>
      <c r="C154" s="10" t="s">
        <v>311</v>
      </c>
      <c r="D154" s="30" t="s">
        <v>281</v>
      </c>
      <c r="E154" s="32">
        <v>85.03</v>
      </c>
      <c r="F154" s="32">
        <v>85.03</v>
      </c>
      <c r="G154" s="27">
        <v>83.33</v>
      </c>
      <c r="H154" s="225">
        <f>_xlfn.XLOOKUP(B154,MLGN!A:A,MLGN!K:K)</f>
        <v>100</v>
      </c>
      <c r="I154" s="224">
        <f>VLOOKUP(B154,'Query Daten'!A:R,15,0)</f>
        <v>1</v>
      </c>
      <c r="J154" s="33" t="s">
        <v>16</v>
      </c>
      <c r="K154" s="28" t="s">
        <v>16</v>
      </c>
      <c r="L154" s="29" t="s">
        <v>16</v>
      </c>
      <c r="M154" s="165" t="s">
        <v>17</v>
      </c>
      <c r="N154" s="233">
        <f t="shared" si="4"/>
        <v>99</v>
      </c>
    </row>
    <row r="155" spans="2:14">
      <c r="B155" s="11" t="s">
        <v>312</v>
      </c>
      <c r="C155" s="10" t="s">
        <v>313</v>
      </c>
      <c r="D155" s="30" t="s">
        <v>82</v>
      </c>
      <c r="E155" s="31">
        <f t="shared" si="5"/>
        <v>4.0845000000000002</v>
      </c>
      <c r="F155" s="32" t="s">
        <v>16</v>
      </c>
      <c r="G155" s="27">
        <v>3.89</v>
      </c>
      <c r="H155" s="225">
        <f>_xlfn.XLOOKUP(B155,MLGN!A:A,MLGN!K:K)</f>
        <v>100</v>
      </c>
      <c r="I155" s="224">
        <f>VLOOKUP(B155,'Query Daten'!A:R,15,0)</f>
        <v>100</v>
      </c>
      <c r="J155" s="33" t="s">
        <v>16</v>
      </c>
      <c r="K155" s="28" t="s">
        <v>16</v>
      </c>
      <c r="L155" s="29" t="s">
        <v>16</v>
      </c>
      <c r="M155" s="165" t="s">
        <v>17</v>
      </c>
      <c r="N155" s="231">
        <f t="shared" si="4"/>
        <v>0</v>
      </c>
    </row>
    <row r="156" spans="2:14">
      <c r="B156" s="11" t="s">
        <v>314</v>
      </c>
      <c r="C156" s="10" t="s">
        <v>315</v>
      </c>
      <c r="D156" s="30" t="s">
        <v>82</v>
      </c>
      <c r="E156" s="31">
        <f t="shared" si="5"/>
        <v>6.3840000000000003</v>
      </c>
      <c r="F156" s="32" t="s">
        <v>16</v>
      </c>
      <c r="G156" s="27">
        <v>6.08</v>
      </c>
      <c r="H156" s="225">
        <f>_xlfn.XLOOKUP(B156,MLGN!A:A,MLGN!K:K)</f>
        <v>25</v>
      </c>
      <c r="I156" s="224">
        <f>VLOOKUP(B156,'Query Daten'!A:R,15,0)</f>
        <v>25</v>
      </c>
      <c r="J156" s="33" t="s">
        <v>16</v>
      </c>
      <c r="K156" s="28" t="s">
        <v>16</v>
      </c>
      <c r="L156" s="29" t="s">
        <v>16</v>
      </c>
      <c r="M156" s="165" t="s">
        <v>17</v>
      </c>
      <c r="N156" s="231">
        <f t="shared" si="4"/>
        <v>0</v>
      </c>
    </row>
    <row r="157" spans="2:14">
      <c r="B157" s="11" t="s">
        <v>316</v>
      </c>
      <c r="C157" s="10" t="s">
        <v>317</v>
      </c>
      <c r="D157" s="30" t="s">
        <v>82</v>
      </c>
      <c r="E157" s="31">
        <f t="shared" si="5"/>
        <v>2.94</v>
      </c>
      <c r="F157" s="32" t="s">
        <v>16</v>
      </c>
      <c r="G157" s="27">
        <v>2.8</v>
      </c>
      <c r="H157" s="225">
        <f>_xlfn.XLOOKUP(B157,MLGN!A:A,MLGN!K:K)</f>
        <v>25</v>
      </c>
      <c r="I157" s="224">
        <f>VLOOKUP(B157,'Query Daten'!A:R,15,0)</f>
        <v>25</v>
      </c>
      <c r="J157" s="33" t="s">
        <v>16</v>
      </c>
      <c r="K157" s="28" t="s">
        <v>16</v>
      </c>
      <c r="L157" s="29" t="s">
        <v>16</v>
      </c>
      <c r="M157" s="165" t="s">
        <v>17</v>
      </c>
      <c r="N157" s="231">
        <f t="shared" si="4"/>
        <v>0</v>
      </c>
    </row>
    <row r="158" spans="2:14">
      <c r="B158" s="11" t="s">
        <v>318</v>
      </c>
      <c r="C158" s="10" t="s">
        <v>319</v>
      </c>
      <c r="D158" s="30" t="s">
        <v>82</v>
      </c>
      <c r="E158" s="31">
        <f t="shared" si="5"/>
        <v>2.4885000000000002</v>
      </c>
      <c r="F158" s="32" t="s">
        <v>16</v>
      </c>
      <c r="G158" s="27">
        <v>2.37</v>
      </c>
      <c r="H158" s="225">
        <f>_xlfn.XLOOKUP(B158,MLGN!A:A,MLGN!K:K)</f>
        <v>50</v>
      </c>
      <c r="I158" s="224">
        <f>VLOOKUP(B158,'Query Daten'!A:R,15,0)</f>
        <v>50</v>
      </c>
      <c r="J158" s="33" t="s">
        <v>16</v>
      </c>
      <c r="K158" s="28" t="s">
        <v>16</v>
      </c>
      <c r="L158" s="29" t="s">
        <v>16</v>
      </c>
      <c r="M158" s="165" t="s">
        <v>17</v>
      </c>
      <c r="N158" s="231">
        <f t="shared" si="4"/>
        <v>0</v>
      </c>
    </row>
    <row r="159" spans="2:14">
      <c r="B159" s="11" t="s">
        <v>320</v>
      </c>
      <c r="C159" s="10" t="s">
        <v>321</v>
      </c>
      <c r="D159" s="30" t="s">
        <v>82</v>
      </c>
      <c r="E159" s="31">
        <f t="shared" si="5"/>
        <v>16.989000000000001</v>
      </c>
      <c r="F159" s="32" t="s">
        <v>16</v>
      </c>
      <c r="G159" s="27">
        <v>16.18</v>
      </c>
      <c r="H159" s="225">
        <f>_xlfn.XLOOKUP(B159,MLGN!A:A,MLGN!K:K)</f>
        <v>25</v>
      </c>
      <c r="I159" s="224">
        <f>VLOOKUP(B159,'Query Daten'!A:R,15,0)</f>
        <v>25</v>
      </c>
      <c r="J159" s="33" t="s">
        <v>16</v>
      </c>
      <c r="K159" s="28" t="s">
        <v>16</v>
      </c>
      <c r="L159" s="29" t="s">
        <v>16</v>
      </c>
      <c r="M159" s="165" t="s">
        <v>17</v>
      </c>
      <c r="N159" s="231">
        <f t="shared" si="4"/>
        <v>0</v>
      </c>
    </row>
    <row r="160" spans="2:14">
      <c r="B160" s="11" t="s">
        <v>322</v>
      </c>
      <c r="C160" s="10" t="s">
        <v>323</v>
      </c>
      <c r="D160" s="30" t="s">
        <v>82</v>
      </c>
      <c r="E160" s="31">
        <f t="shared" si="5"/>
        <v>4.5884999999999998</v>
      </c>
      <c r="F160" s="32" t="s">
        <v>16</v>
      </c>
      <c r="G160" s="27">
        <v>4.37</v>
      </c>
      <c r="H160" s="225">
        <f>_xlfn.XLOOKUP(B160,MLGN!A:A,MLGN!K:K)</f>
        <v>100</v>
      </c>
      <c r="I160" s="224">
        <f>VLOOKUP(B160,'Query Daten'!A:R,15,0)</f>
        <v>100</v>
      </c>
      <c r="J160" s="33">
        <v>0.5</v>
      </c>
      <c r="K160" s="28">
        <v>2.52</v>
      </c>
      <c r="L160" s="29">
        <v>2400</v>
      </c>
      <c r="M160" s="165" t="s">
        <v>17</v>
      </c>
      <c r="N160" s="231">
        <f t="shared" si="4"/>
        <v>0</v>
      </c>
    </row>
    <row r="161" spans="2:14">
      <c r="B161" s="11" t="s">
        <v>324</v>
      </c>
      <c r="C161" s="10" t="s">
        <v>325</v>
      </c>
      <c r="D161" s="30" t="s">
        <v>82</v>
      </c>
      <c r="E161" s="31">
        <f t="shared" si="5"/>
        <v>0.1575</v>
      </c>
      <c r="F161" s="32" t="s">
        <v>16</v>
      </c>
      <c r="G161" s="27">
        <v>0.15</v>
      </c>
      <c r="H161" s="225">
        <f>_xlfn.XLOOKUP(B161,MLGN!A:A,MLGN!K:K)</f>
        <v>100</v>
      </c>
      <c r="I161" s="224">
        <f>VLOOKUP(B161,'Query Daten'!A:R,15,0)</f>
        <v>100</v>
      </c>
      <c r="J161" s="33" t="s">
        <v>16</v>
      </c>
      <c r="K161" s="28" t="s">
        <v>16</v>
      </c>
      <c r="L161" s="29" t="s">
        <v>16</v>
      </c>
      <c r="M161" s="165" t="s">
        <v>17</v>
      </c>
      <c r="N161" s="231">
        <f t="shared" si="4"/>
        <v>0</v>
      </c>
    </row>
    <row r="162" spans="2:14">
      <c r="B162" s="11" t="s">
        <v>326</v>
      </c>
      <c r="C162" s="10" t="s">
        <v>327</v>
      </c>
      <c r="D162" s="30" t="s">
        <v>82</v>
      </c>
      <c r="E162" s="31">
        <f t="shared" si="5"/>
        <v>0.11550000000000001</v>
      </c>
      <c r="F162" s="32" t="s">
        <v>16</v>
      </c>
      <c r="G162" s="27">
        <v>0.11</v>
      </c>
      <c r="H162" s="225">
        <f>_xlfn.XLOOKUP(B162,MLGN!A:A,MLGN!K:K)</f>
        <v>100</v>
      </c>
      <c r="I162" s="224">
        <f>VLOOKUP(B162,'Query Daten'!A:R,15,0)</f>
        <v>100</v>
      </c>
      <c r="J162" s="33" t="s">
        <v>16</v>
      </c>
      <c r="K162" s="28" t="s">
        <v>16</v>
      </c>
      <c r="L162" s="29" t="s">
        <v>16</v>
      </c>
      <c r="M162" s="165" t="s">
        <v>17</v>
      </c>
      <c r="N162" s="231">
        <f t="shared" si="4"/>
        <v>0</v>
      </c>
    </row>
    <row r="163" spans="2:14">
      <c r="B163" s="11" t="s">
        <v>328</v>
      </c>
      <c r="C163" s="10" t="s">
        <v>329</v>
      </c>
      <c r="D163" s="30" t="s">
        <v>82</v>
      </c>
      <c r="E163" s="31">
        <f t="shared" si="5"/>
        <v>0.46200000000000002</v>
      </c>
      <c r="F163" s="32" t="s">
        <v>16</v>
      </c>
      <c r="G163" s="27">
        <v>0.44</v>
      </c>
      <c r="H163" s="225">
        <f>_xlfn.XLOOKUP(B163,MLGN!A:A,MLGN!K:K)</f>
        <v>100</v>
      </c>
      <c r="I163" s="224">
        <f>VLOOKUP(B163,'Query Daten'!A:R,15,0)</f>
        <v>100</v>
      </c>
      <c r="J163" s="33">
        <v>0.5</v>
      </c>
      <c r="K163" s="28">
        <v>0.25</v>
      </c>
      <c r="L163" s="29">
        <v>11200</v>
      </c>
      <c r="M163" s="165" t="s">
        <v>17</v>
      </c>
      <c r="N163" s="231">
        <f t="shared" si="4"/>
        <v>0</v>
      </c>
    </row>
    <row r="164" spans="2:14">
      <c r="B164" s="11" t="s">
        <v>330</v>
      </c>
      <c r="C164" s="10" t="s">
        <v>331</v>
      </c>
      <c r="D164" s="30" t="s">
        <v>82</v>
      </c>
      <c r="E164" s="31">
        <f t="shared" si="5"/>
        <v>0.6825</v>
      </c>
      <c r="F164" s="32" t="s">
        <v>16</v>
      </c>
      <c r="G164" s="27">
        <v>0.65</v>
      </c>
      <c r="H164" s="225">
        <f>_xlfn.XLOOKUP(B164,MLGN!A:A,MLGN!K:K)</f>
        <v>100</v>
      </c>
      <c r="I164" s="224">
        <f>VLOOKUP(B164,'Query Daten'!A:R,15,0)</f>
        <v>100</v>
      </c>
      <c r="J164" s="33">
        <v>0.5</v>
      </c>
      <c r="K164" s="28">
        <v>0.37</v>
      </c>
      <c r="L164" s="29">
        <v>11200</v>
      </c>
      <c r="M164" s="165" t="s">
        <v>17</v>
      </c>
      <c r="N164" s="231">
        <f t="shared" si="4"/>
        <v>0</v>
      </c>
    </row>
    <row r="165" spans="2:14">
      <c r="B165" s="11" t="s">
        <v>332</v>
      </c>
      <c r="C165" s="10" t="s">
        <v>333</v>
      </c>
      <c r="D165" s="30" t="s">
        <v>82</v>
      </c>
      <c r="E165" s="31">
        <f t="shared" si="5"/>
        <v>4.3155000000000001</v>
      </c>
      <c r="F165" s="32" t="s">
        <v>16</v>
      </c>
      <c r="G165" s="27">
        <v>4.1100000000000003</v>
      </c>
      <c r="H165" s="225">
        <f>_xlfn.XLOOKUP(B165,MLGN!A:A,MLGN!K:K)</f>
        <v>100</v>
      </c>
      <c r="I165" s="224">
        <f>VLOOKUP(B165,'Query Daten'!A:R,15,0)</f>
        <v>100</v>
      </c>
      <c r="J165" s="33" t="s">
        <v>16</v>
      </c>
      <c r="K165" s="28" t="s">
        <v>16</v>
      </c>
      <c r="L165" s="29" t="s">
        <v>16</v>
      </c>
      <c r="M165" s="165" t="s">
        <v>17</v>
      </c>
      <c r="N165" s="231">
        <f t="shared" si="4"/>
        <v>0</v>
      </c>
    </row>
    <row r="166" spans="2:14">
      <c r="B166" s="11" t="s">
        <v>334</v>
      </c>
      <c r="C166" s="10" t="s">
        <v>335</v>
      </c>
      <c r="D166" s="30" t="s">
        <v>82</v>
      </c>
      <c r="E166" s="31">
        <f t="shared" si="5"/>
        <v>5.0504999999999995</v>
      </c>
      <c r="F166" s="32" t="s">
        <v>16</v>
      </c>
      <c r="G166" s="27">
        <v>4.8099999999999996</v>
      </c>
      <c r="H166" s="225">
        <f>_xlfn.XLOOKUP(B166,MLGN!A:A,MLGN!K:K)</f>
        <v>50</v>
      </c>
      <c r="I166" s="224">
        <f>VLOOKUP(B166,'Query Daten'!A:R,15,0)</f>
        <v>50</v>
      </c>
      <c r="J166" s="33">
        <v>0.25</v>
      </c>
      <c r="K166" s="28">
        <v>2.78</v>
      </c>
      <c r="L166" s="29">
        <v>3200</v>
      </c>
      <c r="M166" s="165" t="s">
        <v>17</v>
      </c>
      <c r="N166" s="231">
        <f t="shared" si="4"/>
        <v>0</v>
      </c>
    </row>
    <row r="167" spans="2:14">
      <c r="B167" s="11" t="s">
        <v>336</v>
      </c>
      <c r="C167" s="10" t="s">
        <v>337</v>
      </c>
      <c r="D167" s="30" t="s">
        <v>82</v>
      </c>
      <c r="E167" s="31">
        <f t="shared" si="5"/>
        <v>21.861000000000001</v>
      </c>
      <c r="F167" s="32" t="s">
        <v>16</v>
      </c>
      <c r="G167" s="27">
        <v>20.82</v>
      </c>
      <c r="H167" s="225">
        <f>_xlfn.XLOOKUP(B167,MLGN!A:A,MLGN!K:K)</f>
        <v>50</v>
      </c>
      <c r="I167" s="224">
        <f>VLOOKUP(B167,'Query Daten'!A:R,15,0)</f>
        <v>50</v>
      </c>
      <c r="J167" s="33" t="s">
        <v>16</v>
      </c>
      <c r="K167" s="28" t="s">
        <v>16</v>
      </c>
      <c r="L167" s="29" t="s">
        <v>16</v>
      </c>
      <c r="M167" s="165" t="s">
        <v>17</v>
      </c>
      <c r="N167" s="231">
        <f t="shared" si="4"/>
        <v>0</v>
      </c>
    </row>
    <row r="168" spans="2:14">
      <c r="B168" s="11" t="s">
        <v>338</v>
      </c>
      <c r="C168" s="10" t="s">
        <v>339</v>
      </c>
      <c r="D168" s="30" t="s">
        <v>82</v>
      </c>
      <c r="E168" s="31">
        <f t="shared" si="5"/>
        <v>10.006499999999999</v>
      </c>
      <c r="F168" s="32" t="s">
        <v>16</v>
      </c>
      <c r="G168" s="27">
        <v>9.5299999999999994</v>
      </c>
      <c r="H168" s="225">
        <f>_xlfn.XLOOKUP(B168,MLGN!A:A,MLGN!K:K)</f>
        <v>100</v>
      </c>
      <c r="I168" s="224">
        <f>VLOOKUP(B168,'Query Daten'!A:R,15,0)</f>
        <v>100</v>
      </c>
      <c r="J168" s="33" t="s">
        <v>16</v>
      </c>
      <c r="K168" s="28" t="s">
        <v>16</v>
      </c>
      <c r="L168" s="29" t="s">
        <v>16</v>
      </c>
      <c r="M168" s="165" t="s">
        <v>340</v>
      </c>
      <c r="N168" s="231">
        <f t="shared" si="4"/>
        <v>0</v>
      </c>
    </row>
    <row r="169" spans="2:14">
      <c r="B169" s="11" t="s">
        <v>341</v>
      </c>
      <c r="C169" s="10" t="s">
        <v>342</v>
      </c>
      <c r="D169" s="30" t="s">
        <v>82</v>
      </c>
      <c r="E169" s="31">
        <f t="shared" si="5"/>
        <v>4.5465</v>
      </c>
      <c r="F169" s="32" t="s">
        <v>16</v>
      </c>
      <c r="G169" s="27">
        <v>4.33</v>
      </c>
      <c r="H169" s="225">
        <f>_xlfn.XLOOKUP(B169,MLGN!A:A,MLGN!K:K)</f>
        <v>100</v>
      </c>
      <c r="I169" s="224">
        <f>VLOOKUP(B169,'Query Daten'!A:R,15,0)</f>
        <v>100</v>
      </c>
      <c r="J169" s="33" t="s">
        <v>16</v>
      </c>
      <c r="K169" s="28" t="s">
        <v>16</v>
      </c>
      <c r="L169" s="29"/>
      <c r="M169" s="165" t="s">
        <v>17</v>
      </c>
      <c r="N169" s="231">
        <f t="shared" si="4"/>
        <v>0</v>
      </c>
    </row>
    <row r="170" spans="2:14">
      <c r="B170" s="11" t="s">
        <v>343</v>
      </c>
      <c r="C170" s="10" t="s">
        <v>344</v>
      </c>
      <c r="D170" s="30" t="s">
        <v>82</v>
      </c>
      <c r="E170" s="31">
        <f t="shared" si="5"/>
        <v>4.7355</v>
      </c>
      <c r="F170" s="32" t="s">
        <v>16</v>
      </c>
      <c r="G170" s="27">
        <v>4.51</v>
      </c>
      <c r="H170" s="225">
        <f>_xlfn.XLOOKUP(B170,MLGN!A:A,MLGN!K:K)</f>
        <v>200</v>
      </c>
      <c r="I170" s="224">
        <f>VLOOKUP(B170,'Query Daten'!A:R,15,0)</f>
        <v>200</v>
      </c>
      <c r="J170" s="33">
        <v>1</v>
      </c>
      <c r="K170" s="28">
        <v>2.58</v>
      </c>
      <c r="L170" s="29">
        <v>4800</v>
      </c>
      <c r="M170" s="165" t="s">
        <v>17</v>
      </c>
      <c r="N170" s="231">
        <f t="shared" si="4"/>
        <v>0</v>
      </c>
    </row>
    <row r="171" spans="2:14">
      <c r="B171" s="11" t="s">
        <v>345</v>
      </c>
      <c r="C171" s="10" t="s">
        <v>346</v>
      </c>
      <c r="D171" s="30" t="s">
        <v>82</v>
      </c>
      <c r="E171" s="31">
        <f t="shared" si="5"/>
        <v>0.94500000000000006</v>
      </c>
      <c r="F171" s="32" t="s">
        <v>16</v>
      </c>
      <c r="G171" s="27">
        <v>0.9</v>
      </c>
      <c r="H171" s="225">
        <f>_xlfn.XLOOKUP(B171,MLGN!A:A,MLGN!K:K)</f>
        <v>100</v>
      </c>
      <c r="I171" s="224">
        <f>VLOOKUP(B171,'Query Daten'!A:R,15,0)</f>
        <v>100</v>
      </c>
      <c r="J171" s="33">
        <v>1</v>
      </c>
      <c r="K171" s="28">
        <v>0.51</v>
      </c>
      <c r="L171" s="29">
        <v>5200</v>
      </c>
      <c r="M171" s="165" t="s">
        <v>17</v>
      </c>
      <c r="N171" s="231">
        <f t="shared" si="4"/>
        <v>0</v>
      </c>
    </row>
    <row r="172" spans="2:14">
      <c r="B172" s="11" t="s">
        <v>347</v>
      </c>
      <c r="C172" s="10" t="s">
        <v>348</v>
      </c>
      <c r="D172" s="30" t="s">
        <v>82</v>
      </c>
      <c r="E172" s="31">
        <f t="shared" si="5"/>
        <v>4.7355</v>
      </c>
      <c r="F172" s="32" t="s">
        <v>16</v>
      </c>
      <c r="G172" s="27">
        <v>4.51</v>
      </c>
      <c r="H172" s="225">
        <f>_xlfn.XLOOKUP(B172,MLGN!A:A,MLGN!K:K)</f>
        <v>200</v>
      </c>
      <c r="I172" s="224">
        <f>VLOOKUP(B172,'Query Daten'!A:R,15,0)</f>
        <v>200</v>
      </c>
      <c r="J172" s="33" t="s">
        <v>16</v>
      </c>
      <c r="K172" s="28" t="s">
        <v>16</v>
      </c>
      <c r="L172" s="29" t="s">
        <v>16</v>
      </c>
      <c r="M172" s="165" t="s">
        <v>17</v>
      </c>
      <c r="N172" s="231">
        <f t="shared" si="4"/>
        <v>0</v>
      </c>
    </row>
    <row r="173" spans="2:14">
      <c r="B173" s="11" t="s">
        <v>349</v>
      </c>
      <c r="C173" s="10" t="s">
        <v>350</v>
      </c>
      <c r="D173" s="30" t="s">
        <v>82</v>
      </c>
      <c r="E173" s="31">
        <f t="shared" si="5"/>
        <v>4.7249999999999996</v>
      </c>
      <c r="F173" s="32" t="s">
        <v>16</v>
      </c>
      <c r="G173" s="27">
        <v>4.5</v>
      </c>
      <c r="H173" s="225">
        <f>_xlfn.XLOOKUP(B173,MLGN!A:A,MLGN!K:K)</f>
        <v>150</v>
      </c>
      <c r="I173" s="224">
        <f>VLOOKUP(B173,'Query Daten'!A:R,15,0)</f>
        <v>150</v>
      </c>
      <c r="J173" s="33">
        <v>0.25</v>
      </c>
      <c r="K173" s="28">
        <v>2.58</v>
      </c>
      <c r="L173" s="29">
        <v>7200</v>
      </c>
      <c r="M173" s="165" t="s">
        <v>17</v>
      </c>
      <c r="N173" s="231">
        <f t="shared" si="4"/>
        <v>0</v>
      </c>
    </row>
    <row r="174" spans="2:14">
      <c r="B174" s="11" t="s">
        <v>351</v>
      </c>
      <c r="C174" s="10" t="s">
        <v>352</v>
      </c>
      <c r="D174" s="30" t="s">
        <v>82</v>
      </c>
      <c r="E174" s="31">
        <f t="shared" si="5"/>
        <v>8.7360000000000007</v>
      </c>
      <c r="F174" s="32" t="s">
        <v>16</v>
      </c>
      <c r="G174" s="27">
        <v>8.32</v>
      </c>
      <c r="H174" s="225">
        <f>_xlfn.XLOOKUP(B174,MLGN!A:A,MLGN!K:K)</f>
        <v>200</v>
      </c>
      <c r="I174" s="224">
        <f>VLOOKUP(B174,'Query Daten'!A:R,15,0)</f>
        <v>200</v>
      </c>
      <c r="J174" s="33" t="s">
        <v>16</v>
      </c>
      <c r="K174" s="28" t="s">
        <v>16</v>
      </c>
      <c r="L174" s="29" t="s">
        <v>16</v>
      </c>
      <c r="M174" s="165" t="s">
        <v>17</v>
      </c>
      <c r="N174" s="231">
        <f t="shared" si="4"/>
        <v>0</v>
      </c>
    </row>
    <row r="175" spans="2:14">
      <c r="B175" s="11" t="s">
        <v>353</v>
      </c>
      <c r="C175" s="10" t="s">
        <v>354</v>
      </c>
      <c r="D175" s="30" t="s">
        <v>82</v>
      </c>
      <c r="E175" s="31">
        <f t="shared" si="5"/>
        <v>0.53549999999999998</v>
      </c>
      <c r="F175" s="32" t="s">
        <v>16</v>
      </c>
      <c r="G175" s="27">
        <v>0.51</v>
      </c>
      <c r="H175" s="225">
        <f>_xlfn.XLOOKUP(B175,MLGN!A:A,MLGN!K:K)</f>
        <v>100</v>
      </c>
      <c r="I175" s="224">
        <f>VLOOKUP(B175,'Query Daten'!A:R,15,0)</f>
        <v>100</v>
      </c>
      <c r="J175" s="33" t="s">
        <v>16</v>
      </c>
      <c r="K175" s="28" t="s">
        <v>16</v>
      </c>
      <c r="L175" s="29" t="s">
        <v>16</v>
      </c>
      <c r="M175" s="165" t="s">
        <v>17</v>
      </c>
      <c r="N175" s="231">
        <f t="shared" si="4"/>
        <v>0</v>
      </c>
    </row>
    <row r="176" spans="2:14">
      <c r="B176" s="11" t="s">
        <v>355</v>
      </c>
      <c r="C176" s="10" t="s">
        <v>356</v>
      </c>
      <c r="D176" s="30" t="s">
        <v>82</v>
      </c>
      <c r="E176" s="31">
        <f t="shared" si="5"/>
        <v>0.53549999999999998</v>
      </c>
      <c r="F176" s="32" t="s">
        <v>16</v>
      </c>
      <c r="G176" s="27">
        <v>0.51</v>
      </c>
      <c r="H176" s="225">
        <f>_xlfn.XLOOKUP(B176,MLGN!A:A,MLGN!K:K)</f>
        <v>100</v>
      </c>
      <c r="I176" s="224">
        <f>VLOOKUP(B176,'Query Daten'!A:R,15,0)</f>
        <v>100</v>
      </c>
      <c r="J176" s="33" t="s">
        <v>16</v>
      </c>
      <c r="K176" s="28" t="s">
        <v>16</v>
      </c>
      <c r="L176" s="29" t="s">
        <v>16</v>
      </c>
      <c r="M176" s="165" t="s">
        <v>17</v>
      </c>
      <c r="N176" s="231">
        <f t="shared" si="4"/>
        <v>0</v>
      </c>
    </row>
    <row r="177" spans="2:14">
      <c r="B177" s="11" t="s">
        <v>357</v>
      </c>
      <c r="C177" s="10" t="s">
        <v>358</v>
      </c>
      <c r="D177" s="30" t="s">
        <v>82</v>
      </c>
      <c r="E177" s="31">
        <f t="shared" si="5"/>
        <v>0.51449999999999996</v>
      </c>
      <c r="F177" s="32" t="s">
        <v>16</v>
      </c>
      <c r="G177" s="27">
        <v>0.49</v>
      </c>
      <c r="H177" s="225">
        <f>_xlfn.XLOOKUP(B177,MLGN!A:A,MLGN!K:K)</f>
        <v>100</v>
      </c>
      <c r="I177" s="224">
        <f>VLOOKUP(B177,'Query Daten'!A:R,15,0)</f>
        <v>100</v>
      </c>
      <c r="J177" s="33" t="s">
        <v>16</v>
      </c>
      <c r="K177" s="28" t="s">
        <v>16</v>
      </c>
      <c r="L177" s="29"/>
      <c r="M177" s="165" t="s">
        <v>17</v>
      </c>
      <c r="N177" s="231">
        <f t="shared" si="4"/>
        <v>0</v>
      </c>
    </row>
    <row r="178" spans="2:14">
      <c r="B178" s="11" t="s">
        <v>359</v>
      </c>
      <c r="C178" s="10" t="s">
        <v>360</v>
      </c>
      <c r="D178" s="30" t="s">
        <v>82</v>
      </c>
      <c r="E178" s="31">
        <f t="shared" si="5"/>
        <v>6.4470000000000001</v>
      </c>
      <c r="F178" s="32" t="s">
        <v>16</v>
      </c>
      <c r="G178" s="27">
        <v>6.14</v>
      </c>
      <c r="H178" s="225">
        <f>_xlfn.XLOOKUP(B178,MLGN!A:A,MLGN!K:K)</f>
        <v>50</v>
      </c>
      <c r="I178" s="224">
        <f>VLOOKUP(B178,'Query Daten'!A:R,15,0)</f>
        <v>50</v>
      </c>
      <c r="J178" s="33" t="s">
        <v>16</v>
      </c>
      <c r="K178" s="28" t="s">
        <v>16</v>
      </c>
      <c r="L178" s="29" t="s">
        <v>16</v>
      </c>
      <c r="M178" s="165" t="s">
        <v>17</v>
      </c>
      <c r="N178" s="231">
        <f t="shared" si="4"/>
        <v>0</v>
      </c>
    </row>
    <row r="179" spans="2:14">
      <c r="B179" s="11" t="s">
        <v>361</v>
      </c>
      <c r="C179" s="10" t="s">
        <v>362</v>
      </c>
      <c r="D179" s="30" t="s">
        <v>82</v>
      </c>
      <c r="E179" s="31">
        <f t="shared" si="5"/>
        <v>3.5909999999999997</v>
      </c>
      <c r="F179" s="32" t="s">
        <v>16</v>
      </c>
      <c r="G179" s="27">
        <v>3.42</v>
      </c>
      <c r="H179" s="225">
        <f>_xlfn.XLOOKUP(B179,MLGN!A:A,MLGN!K:K)</f>
        <v>40</v>
      </c>
      <c r="I179" s="224">
        <f>VLOOKUP(B179,'Query Daten'!A:R,15,0)</f>
        <v>40</v>
      </c>
      <c r="J179" s="33">
        <v>0.25</v>
      </c>
      <c r="K179" s="28">
        <v>1.97</v>
      </c>
      <c r="L179" s="29">
        <v>3200</v>
      </c>
      <c r="M179" s="165" t="s">
        <v>17</v>
      </c>
      <c r="N179" s="231">
        <f t="shared" si="4"/>
        <v>0</v>
      </c>
    </row>
    <row r="180" spans="2:14">
      <c r="B180" s="11" t="s">
        <v>363</v>
      </c>
      <c r="C180" s="10" t="s">
        <v>364</v>
      </c>
      <c r="D180" s="30" t="s">
        <v>82</v>
      </c>
      <c r="E180" s="31">
        <f t="shared" si="5"/>
        <v>2.0790000000000002</v>
      </c>
      <c r="F180" s="32" t="s">
        <v>16</v>
      </c>
      <c r="G180" s="27">
        <v>1.98</v>
      </c>
      <c r="H180" s="225">
        <f>_xlfn.XLOOKUP(B180,MLGN!A:A,MLGN!K:K)</f>
        <v>70</v>
      </c>
      <c r="I180" s="224">
        <f>VLOOKUP(B180,'Query Daten'!A:R,15,0)</f>
        <v>70</v>
      </c>
      <c r="J180" s="33">
        <v>0.25</v>
      </c>
      <c r="K180" s="28">
        <v>1.1399999999999999</v>
      </c>
      <c r="L180" s="29">
        <v>5600</v>
      </c>
      <c r="M180" s="165" t="s">
        <v>17</v>
      </c>
      <c r="N180" s="231">
        <f t="shared" si="4"/>
        <v>0</v>
      </c>
    </row>
    <row r="181" spans="2:14">
      <c r="B181" s="11" t="s">
        <v>365</v>
      </c>
      <c r="C181" s="10" t="s">
        <v>366</v>
      </c>
      <c r="D181" s="30" t="s">
        <v>82</v>
      </c>
      <c r="E181" s="31">
        <f t="shared" si="5"/>
        <v>3.2024999999999997</v>
      </c>
      <c r="F181" s="32"/>
      <c r="G181" s="27">
        <v>3.05</v>
      </c>
      <c r="H181" s="225">
        <f>_xlfn.XLOOKUP(B181,MLGN!A:A,MLGN!K:K)</f>
        <v>40</v>
      </c>
      <c r="I181" s="224">
        <f>VLOOKUP(B181,'Query Daten'!A:R,15,0)</f>
        <v>40</v>
      </c>
      <c r="J181" s="33">
        <v>0.25</v>
      </c>
      <c r="K181" s="28">
        <v>1.63</v>
      </c>
      <c r="L181" s="29">
        <v>3200</v>
      </c>
      <c r="M181" s="165" t="s">
        <v>17</v>
      </c>
      <c r="N181" s="231">
        <f t="shared" si="4"/>
        <v>0</v>
      </c>
    </row>
    <row r="182" spans="2:14">
      <c r="B182" s="11" t="s">
        <v>367</v>
      </c>
      <c r="C182" s="10" t="s">
        <v>368</v>
      </c>
      <c r="D182" s="30" t="s">
        <v>82</v>
      </c>
      <c r="E182" s="31">
        <f t="shared" si="5"/>
        <v>0.73499999999999999</v>
      </c>
      <c r="F182" s="32" t="s">
        <v>16</v>
      </c>
      <c r="G182" s="27">
        <v>0.7</v>
      </c>
      <c r="H182" s="225">
        <f>_xlfn.XLOOKUP(B182,MLGN!A:A,MLGN!K:K)</f>
        <v>100</v>
      </c>
      <c r="I182" s="224">
        <f>VLOOKUP(B182,'Query Daten'!A:R,15,0)</f>
        <v>100</v>
      </c>
      <c r="J182" s="33">
        <v>0.5</v>
      </c>
      <c r="K182" s="28">
        <v>0.4</v>
      </c>
      <c r="L182" s="29">
        <v>11200</v>
      </c>
      <c r="M182" s="165" t="s">
        <v>17</v>
      </c>
      <c r="N182" s="231">
        <f t="shared" si="4"/>
        <v>0</v>
      </c>
    </row>
    <row r="183" spans="2:14">
      <c r="B183" s="11" t="s">
        <v>369</v>
      </c>
      <c r="C183" s="10" t="s">
        <v>370</v>
      </c>
      <c r="D183" s="30" t="s">
        <v>82</v>
      </c>
      <c r="E183" s="31">
        <f t="shared" si="5"/>
        <v>0.95550000000000002</v>
      </c>
      <c r="F183" s="32" t="s">
        <v>16</v>
      </c>
      <c r="G183" s="27">
        <v>0.91</v>
      </c>
      <c r="H183" s="225">
        <f>_xlfn.XLOOKUP(B183,MLGN!A:A,MLGN!K:K)</f>
        <v>100</v>
      </c>
      <c r="I183" s="224">
        <f>VLOOKUP(B183,'Query Daten'!A:R,15,0)</f>
        <v>100</v>
      </c>
      <c r="J183" s="33" t="s">
        <v>16</v>
      </c>
      <c r="K183" s="28" t="s">
        <v>16</v>
      </c>
      <c r="L183" s="29"/>
      <c r="M183" s="165" t="s">
        <v>17</v>
      </c>
      <c r="N183" s="231">
        <f t="shared" si="4"/>
        <v>0</v>
      </c>
    </row>
    <row r="184" spans="2:14">
      <c r="B184" s="11" t="s">
        <v>371</v>
      </c>
      <c r="C184" s="10" t="s">
        <v>372</v>
      </c>
      <c r="D184" s="30" t="s">
        <v>117</v>
      </c>
      <c r="E184" s="31">
        <f t="shared" si="5"/>
        <v>4.4415000000000004</v>
      </c>
      <c r="F184" s="32" t="s">
        <v>16</v>
      </c>
      <c r="G184" s="27">
        <v>4.2300000000000004</v>
      </c>
      <c r="H184" s="225">
        <f>_xlfn.XLOOKUP(B184,MLGN!A:A,MLGN!K:K)</f>
        <v>100</v>
      </c>
      <c r="I184" s="224">
        <f>VLOOKUP(B184,'Query Daten'!A:R,15,0)</f>
        <v>100</v>
      </c>
      <c r="J184" s="33">
        <v>1</v>
      </c>
      <c r="K184" s="28">
        <v>2.44</v>
      </c>
      <c r="L184" s="29">
        <v>2400</v>
      </c>
      <c r="M184" s="165" t="s">
        <v>17</v>
      </c>
      <c r="N184" s="231">
        <f t="shared" si="4"/>
        <v>0</v>
      </c>
    </row>
    <row r="185" spans="2:14">
      <c r="B185" s="11" t="s">
        <v>373</v>
      </c>
      <c r="C185" s="10" t="s">
        <v>374</v>
      </c>
      <c r="D185" s="30" t="s">
        <v>117</v>
      </c>
      <c r="E185" s="31">
        <f t="shared" si="5"/>
        <v>4.4415000000000004</v>
      </c>
      <c r="F185" s="32" t="s">
        <v>16</v>
      </c>
      <c r="G185" s="27">
        <v>4.2300000000000004</v>
      </c>
      <c r="H185" s="225">
        <f>_xlfn.XLOOKUP(B185,MLGN!A:A,MLGN!K:K)</f>
        <v>100</v>
      </c>
      <c r="I185" s="224">
        <f>VLOOKUP(B185,'Query Daten'!A:R,15,0)</f>
        <v>100</v>
      </c>
      <c r="J185" s="33">
        <v>1</v>
      </c>
      <c r="K185" s="28">
        <v>2.44</v>
      </c>
      <c r="L185" s="29">
        <v>2400</v>
      </c>
      <c r="M185" s="165" t="s">
        <v>17</v>
      </c>
      <c r="N185" s="231">
        <f t="shared" si="4"/>
        <v>0</v>
      </c>
    </row>
    <row r="186" spans="2:14">
      <c r="B186" s="11" t="s">
        <v>375</v>
      </c>
      <c r="C186" s="10" t="s">
        <v>376</v>
      </c>
      <c r="D186" s="30" t="s">
        <v>377</v>
      </c>
      <c r="E186" s="31">
        <f t="shared" si="5"/>
        <v>1.6695000000000002</v>
      </c>
      <c r="F186" s="32" t="s">
        <v>16</v>
      </c>
      <c r="G186" s="27">
        <v>1.59</v>
      </c>
      <c r="H186" s="225">
        <f>_xlfn.XLOOKUP(B186,MLGN!A:A,MLGN!K:K)</f>
        <v>50</v>
      </c>
      <c r="I186" s="224">
        <f>VLOOKUP(B186,'Query Daten'!A:R,15,0)</f>
        <v>50</v>
      </c>
      <c r="J186" s="33">
        <v>2</v>
      </c>
      <c r="K186" s="28">
        <v>0.91</v>
      </c>
      <c r="L186" s="29">
        <v>6400</v>
      </c>
      <c r="M186" s="165" t="s">
        <v>17</v>
      </c>
      <c r="N186" s="231">
        <f t="shared" si="4"/>
        <v>0</v>
      </c>
    </row>
    <row r="187" spans="2:14">
      <c r="B187" s="11" t="s">
        <v>378</v>
      </c>
      <c r="C187" s="10" t="s">
        <v>379</v>
      </c>
      <c r="D187" s="30" t="s">
        <v>377</v>
      </c>
      <c r="E187" s="31">
        <f t="shared" si="5"/>
        <v>1.6695000000000002</v>
      </c>
      <c r="F187" s="32" t="s">
        <v>16</v>
      </c>
      <c r="G187" s="27">
        <v>1.59</v>
      </c>
      <c r="H187" s="225">
        <f>_xlfn.XLOOKUP(B187,MLGN!A:A,MLGN!K:K)</f>
        <v>100</v>
      </c>
      <c r="I187" s="224">
        <f>VLOOKUP(B187,'Query Daten'!A:R,15,0)</f>
        <v>100</v>
      </c>
      <c r="J187" s="33">
        <v>2</v>
      </c>
      <c r="K187" s="28">
        <v>0.91</v>
      </c>
      <c r="L187" s="29">
        <v>6400</v>
      </c>
      <c r="M187" s="165" t="s">
        <v>17</v>
      </c>
      <c r="N187" s="231">
        <f t="shared" si="4"/>
        <v>0</v>
      </c>
    </row>
    <row r="188" spans="2:14">
      <c r="B188" s="11" t="s">
        <v>380</v>
      </c>
      <c r="C188" s="10" t="s">
        <v>381</v>
      </c>
      <c r="D188" s="30" t="s">
        <v>377</v>
      </c>
      <c r="E188" s="31">
        <f t="shared" si="5"/>
        <v>2.6984999999999997</v>
      </c>
      <c r="F188" s="32" t="s">
        <v>16</v>
      </c>
      <c r="G188" s="27">
        <v>2.57</v>
      </c>
      <c r="H188" s="225">
        <f>_xlfn.XLOOKUP(B188,MLGN!A:A,MLGN!K:K)</f>
        <v>50</v>
      </c>
      <c r="I188" s="224">
        <f>VLOOKUP(B188,'Query Daten'!A:R,15,0)</f>
        <v>50</v>
      </c>
      <c r="J188" s="33">
        <v>2</v>
      </c>
      <c r="K188" s="28">
        <v>1.47</v>
      </c>
      <c r="L188" s="29">
        <v>6400</v>
      </c>
      <c r="M188" s="165" t="s">
        <v>17</v>
      </c>
      <c r="N188" s="231">
        <f t="shared" si="4"/>
        <v>0</v>
      </c>
    </row>
    <row r="189" spans="2:14">
      <c r="B189" s="11" t="s">
        <v>382</v>
      </c>
      <c r="C189" s="10" t="s">
        <v>383</v>
      </c>
      <c r="D189" s="30" t="s">
        <v>377</v>
      </c>
      <c r="E189" s="31">
        <f t="shared" si="5"/>
        <v>2.6984999999999997</v>
      </c>
      <c r="F189" s="32" t="s">
        <v>16</v>
      </c>
      <c r="G189" s="27">
        <v>2.57</v>
      </c>
      <c r="H189" s="225">
        <f>_xlfn.XLOOKUP(B189,MLGN!A:A,MLGN!K:K)</f>
        <v>100</v>
      </c>
      <c r="I189" s="224">
        <f>VLOOKUP(B189,'Query Daten'!A:R,15,0)</f>
        <v>100</v>
      </c>
      <c r="J189" s="33">
        <v>2</v>
      </c>
      <c r="K189" s="28">
        <v>1.47</v>
      </c>
      <c r="L189" s="29">
        <v>6400</v>
      </c>
      <c r="M189" s="165" t="s">
        <v>17</v>
      </c>
      <c r="N189" s="231">
        <f t="shared" si="4"/>
        <v>0</v>
      </c>
    </row>
    <row r="190" spans="2:14">
      <c r="B190" s="11" t="s">
        <v>384</v>
      </c>
      <c r="C190" s="10" t="s">
        <v>385</v>
      </c>
      <c r="D190" s="30" t="s">
        <v>386</v>
      </c>
      <c r="E190" s="31">
        <f t="shared" si="5"/>
        <v>1.6800000000000002</v>
      </c>
      <c r="F190" s="32" t="s">
        <v>16</v>
      </c>
      <c r="G190" s="27">
        <v>1.6</v>
      </c>
      <c r="H190" s="225">
        <f>_xlfn.XLOOKUP(B190,MLGN!A:A,MLGN!K:K)</f>
        <v>50</v>
      </c>
      <c r="I190" s="224">
        <f>VLOOKUP(B190,'Query Daten'!A:R,15,0)</f>
        <v>50</v>
      </c>
      <c r="J190" s="33" t="s">
        <v>16</v>
      </c>
      <c r="K190" s="28" t="s">
        <v>16</v>
      </c>
      <c r="L190" s="29"/>
      <c r="M190" s="165" t="s">
        <v>17</v>
      </c>
      <c r="N190" s="231">
        <f t="shared" si="4"/>
        <v>0</v>
      </c>
    </row>
    <row r="191" spans="2:14">
      <c r="B191" s="11" t="s">
        <v>387</v>
      </c>
      <c r="C191" s="10" t="s">
        <v>388</v>
      </c>
      <c r="D191" s="30" t="s">
        <v>386</v>
      </c>
      <c r="E191" s="31">
        <f t="shared" si="5"/>
        <v>1.6800000000000002</v>
      </c>
      <c r="F191" s="32" t="s">
        <v>16</v>
      </c>
      <c r="G191" s="27">
        <v>1.6</v>
      </c>
      <c r="H191" s="225">
        <f>_xlfn.XLOOKUP(B191,MLGN!A:A,MLGN!K:K)</f>
        <v>100</v>
      </c>
      <c r="I191" s="224">
        <f>VLOOKUP(B191,'Query Daten'!A:R,15,0)</f>
        <v>100</v>
      </c>
      <c r="J191" s="33" t="s">
        <v>16</v>
      </c>
      <c r="K191" s="28" t="s">
        <v>16</v>
      </c>
      <c r="L191" s="29"/>
      <c r="M191" s="165" t="s">
        <v>17</v>
      </c>
      <c r="N191" s="231">
        <f t="shared" si="4"/>
        <v>0</v>
      </c>
    </row>
    <row r="192" spans="2:14">
      <c r="B192" s="11" t="s">
        <v>389</v>
      </c>
      <c r="C192" s="10" t="s">
        <v>390</v>
      </c>
      <c r="D192" s="30" t="s">
        <v>386</v>
      </c>
      <c r="E192" s="31">
        <f t="shared" si="5"/>
        <v>2.7090000000000001</v>
      </c>
      <c r="F192" s="32" t="s">
        <v>16</v>
      </c>
      <c r="G192" s="27">
        <v>2.58</v>
      </c>
      <c r="H192" s="225">
        <f>_xlfn.XLOOKUP(B192,MLGN!A:A,MLGN!K:K)</f>
        <v>50</v>
      </c>
      <c r="I192" s="224">
        <f>VLOOKUP(B192,'Query Daten'!A:R,15,0)</f>
        <v>50</v>
      </c>
      <c r="J192" s="33" t="s">
        <v>16</v>
      </c>
      <c r="K192" s="28" t="s">
        <v>16</v>
      </c>
      <c r="L192" s="29"/>
      <c r="M192" s="165" t="s">
        <v>17</v>
      </c>
      <c r="N192" s="231">
        <f t="shared" si="4"/>
        <v>0</v>
      </c>
    </row>
    <row r="193" spans="2:14">
      <c r="B193" s="11" t="s">
        <v>391</v>
      </c>
      <c r="C193" s="10" t="s">
        <v>392</v>
      </c>
      <c r="D193" s="30" t="s">
        <v>386</v>
      </c>
      <c r="E193" s="31">
        <f t="shared" si="5"/>
        <v>2.7090000000000001</v>
      </c>
      <c r="F193" s="32" t="s">
        <v>16</v>
      </c>
      <c r="G193" s="27">
        <v>2.58</v>
      </c>
      <c r="H193" s="225">
        <f>_xlfn.XLOOKUP(B193,MLGN!A:A,MLGN!K:K)</f>
        <v>100</v>
      </c>
      <c r="I193" s="224">
        <f>VLOOKUP(B193,'Query Daten'!A:R,15,0)</f>
        <v>100</v>
      </c>
      <c r="J193" s="33" t="s">
        <v>16</v>
      </c>
      <c r="K193" s="28" t="s">
        <v>16</v>
      </c>
      <c r="L193" s="29"/>
      <c r="M193" s="165" t="s">
        <v>17</v>
      </c>
      <c r="N193" s="231">
        <f t="shared" si="4"/>
        <v>0</v>
      </c>
    </row>
    <row r="194" spans="2:14">
      <c r="B194" s="11" t="s">
        <v>393</v>
      </c>
      <c r="C194" s="10" t="s">
        <v>394</v>
      </c>
      <c r="D194" s="30" t="s">
        <v>386</v>
      </c>
      <c r="E194" s="31">
        <f t="shared" si="5"/>
        <v>1.7114999999999998</v>
      </c>
      <c r="F194" s="32" t="s">
        <v>16</v>
      </c>
      <c r="G194" s="27">
        <v>1.63</v>
      </c>
      <c r="H194" s="225">
        <f>_xlfn.XLOOKUP(B194,MLGN!A:A,MLGN!K:K)</f>
        <v>50</v>
      </c>
      <c r="I194" s="224">
        <f>VLOOKUP(B194,'Query Daten'!A:R,15,0)</f>
        <v>50</v>
      </c>
      <c r="J194" s="33">
        <v>1</v>
      </c>
      <c r="K194" s="28">
        <v>0.93</v>
      </c>
      <c r="L194" s="29">
        <v>6400</v>
      </c>
      <c r="M194" s="165" t="s">
        <v>17</v>
      </c>
      <c r="N194" s="231">
        <f t="shared" si="4"/>
        <v>0</v>
      </c>
    </row>
    <row r="195" spans="2:14">
      <c r="B195" s="11" t="s">
        <v>395</v>
      </c>
      <c r="C195" s="10" t="s">
        <v>396</v>
      </c>
      <c r="D195" s="30" t="s">
        <v>386</v>
      </c>
      <c r="E195" s="31">
        <f t="shared" si="5"/>
        <v>1.7429999999999999</v>
      </c>
      <c r="F195" s="32" t="s">
        <v>16</v>
      </c>
      <c r="G195" s="27">
        <v>1.66</v>
      </c>
      <c r="H195" s="225">
        <f>_xlfn.XLOOKUP(B195,MLGN!A:A,MLGN!K:K)</f>
        <v>50</v>
      </c>
      <c r="I195" s="224">
        <f>VLOOKUP(B195,'Query Daten'!A:R,15,0)</f>
        <v>50</v>
      </c>
      <c r="J195" s="33" t="s">
        <v>16</v>
      </c>
      <c r="K195" s="28" t="s">
        <v>16</v>
      </c>
      <c r="L195" s="29" t="s">
        <v>16</v>
      </c>
      <c r="M195" s="165" t="s">
        <v>17</v>
      </c>
      <c r="N195" s="231">
        <f t="shared" si="4"/>
        <v>0</v>
      </c>
    </row>
    <row r="196" spans="2:14">
      <c r="B196" s="11" t="s">
        <v>397</v>
      </c>
      <c r="C196" s="10" t="s">
        <v>398</v>
      </c>
      <c r="D196" s="30" t="s">
        <v>386</v>
      </c>
      <c r="E196" s="31">
        <f t="shared" si="5"/>
        <v>1.7429999999999999</v>
      </c>
      <c r="F196" s="32" t="s">
        <v>16</v>
      </c>
      <c r="G196" s="27">
        <v>1.66</v>
      </c>
      <c r="H196" s="225">
        <f>_xlfn.XLOOKUP(B196,MLGN!A:A,MLGN!K:K)</f>
        <v>50</v>
      </c>
      <c r="I196" s="224">
        <f>VLOOKUP(B196,'Query Daten'!A:R,15,0)</f>
        <v>50</v>
      </c>
      <c r="J196" s="33" t="s">
        <v>16</v>
      </c>
      <c r="K196" s="28" t="s">
        <v>16</v>
      </c>
      <c r="L196" s="29" t="s">
        <v>16</v>
      </c>
      <c r="M196" s="165" t="s">
        <v>17</v>
      </c>
      <c r="N196" s="231">
        <f t="shared" si="4"/>
        <v>0</v>
      </c>
    </row>
    <row r="197" spans="2:14">
      <c r="B197" s="11" t="s">
        <v>399</v>
      </c>
      <c r="C197" s="10" t="s">
        <v>400</v>
      </c>
      <c r="D197" s="30" t="s">
        <v>386</v>
      </c>
      <c r="E197" s="31">
        <f t="shared" si="5"/>
        <v>2.0790000000000002</v>
      </c>
      <c r="F197" s="32" t="s">
        <v>16</v>
      </c>
      <c r="G197" s="27">
        <v>1.98</v>
      </c>
      <c r="H197" s="225">
        <f>_xlfn.XLOOKUP(B197,MLGN!A:A,MLGN!K:K)</f>
        <v>50</v>
      </c>
      <c r="I197" s="224">
        <f>VLOOKUP(B197,'Query Daten'!A:R,15,0)</f>
        <v>50</v>
      </c>
      <c r="J197" s="33" t="s">
        <v>16</v>
      </c>
      <c r="K197" s="28" t="s">
        <v>16</v>
      </c>
      <c r="L197" s="29" t="s">
        <v>16</v>
      </c>
      <c r="M197" s="165" t="s">
        <v>17</v>
      </c>
      <c r="N197" s="231">
        <f t="shared" si="4"/>
        <v>0</v>
      </c>
    </row>
    <row r="198" spans="2:14">
      <c r="B198" s="11" t="s">
        <v>401</v>
      </c>
      <c r="C198" s="10" t="s">
        <v>402</v>
      </c>
      <c r="D198" s="30" t="s">
        <v>386</v>
      </c>
      <c r="E198" s="31">
        <f t="shared" si="5"/>
        <v>2.7195</v>
      </c>
      <c r="F198" s="32" t="s">
        <v>16</v>
      </c>
      <c r="G198" s="27">
        <v>2.59</v>
      </c>
      <c r="H198" s="225">
        <f>_xlfn.XLOOKUP(B198,MLGN!A:A,MLGN!K:K)</f>
        <v>50</v>
      </c>
      <c r="I198" s="224">
        <f>VLOOKUP(B198,'Query Daten'!A:R,15,0)</f>
        <v>50</v>
      </c>
      <c r="J198" s="33">
        <v>1</v>
      </c>
      <c r="K198" s="28">
        <v>1.48</v>
      </c>
      <c r="L198" s="29">
        <v>6400</v>
      </c>
      <c r="M198" s="165" t="s">
        <v>17</v>
      </c>
      <c r="N198" s="231">
        <f t="shared" si="4"/>
        <v>0</v>
      </c>
    </row>
    <row r="199" spans="2:14">
      <c r="B199" s="11" t="s">
        <v>403</v>
      </c>
      <c r="C199" s="10" t="s">
        <v>404</v>
      </c>
      <c r="D199" s="30" t="s">
        <v>386</v>
      </c>
      <c r="E199" s="31">
        <f t="shared" si="5"/>
        <v>2.8245</v>
      </c>
      <c r="F199" s="32" t="s">
        <v>16</v>
      </c>
      <c r="G199" s="27">
        <v>2.69</v>
      </c>
      <c r="H199" s="225">
        <f>_xlfn.XLOOKUP(B199,MLGN!A:A,MLGN!K:K)</f>
        <v>50</v>
      </c>
      <c r="I199" s="224">
        <f>VLOOKUP(B199,'Query Daten'!A:R,15,0)</f>
        <v>50</v>
      </c>
      <c r="J199" s="33" t="s">
        <v>16</v>
      </c>
      <c r="K199" s="28" t="s">
        <v>16</v>
      </c>
      <c r="L199" s="29" t="s">
        <v>16</v>
      </c>
      <c r="M199" s="165" t="s">
        <v>17</v>
      </c>
      <c r="N199" s="231">
        <f t="shared" si="4"/>
        <v>0</v>
      </c>
    </row>
    <row r="200" spans="2:14">
      <c r="B200" s="11" t="s">
        <v>405</v>
      </c>
      <c r="C200" s="10" t="s">
        <v>406</v>
      </c>
      <c r="D200" s="30" t="s">
        <v>386</v>
      </c>
      <c r="E200" s="31">
        <f t="shared" si="5"/>
        <v>2.8245</v>
      </c>
      <c r="F200" s="32" t="s">
        <v>16</v>
      </c>
      <c r="G200" s="27">
        <v>2.69</v>
      </c>
      <c r="H200" s="225">
        <f>_xlfn.XLOOKUP(B200,MLGN!A:A,MLGN!K:K)</f>
        <v>50</v>
      </c>
      <c r="I200" s="224">
        <f>VLOOKUP(B200,'Query Daten'!A:R,15,0)</f>
        <v>50</v>
      </c>
      <c r="J200" s="33" t="s">
        <v>16</v>
      </c>
      <c r="K200" s="28" t="s">
        <v>16</v>
      </c>
      <c r="L200" s="29" t="s">
        <v>16</v>
      </c>
      <c r="M200" s="165" t="s">
        <v>17</v>
      </c>
      <c r="N200" s="231">
        <f t="shared" si="4"/>
        <v>0</v>
      </c>
    </row>
    <row r="201" spans="2:14">
      <c r="B201" s="11" t="s">
        <v>407</v>
      </c>
      <c r="C201" s="10" t="s">
        <v>408</v>
      </c>
      <c r="D201" s="30" t="s">
        <v>386</v>
      </c>
      <c r="E201" s="31">
        <f t="shared" ref="E201:E258" si="6">G201+(G201*0.05)</f>
        <v>1.7114999999999998</v>
      </c>
      <c r="F201" s="32" t="s">
        <v>16</v>
      </c>
      <c r="G201" s="27">
        <v>1.63</v>
      </c>
      <c r="H201" s="225">
        <f>_xlfn.XLOOKUP(B201,MLGN!A:A,MLGN!K:K)</f>
        <v>100</v>
      </c>
      <c r="I201" s="224">
        <f>VLOOKUP(B201,'Query Daten'!A:R,15,0)</f>
        <v>100</v>
      </c>
      <c r="J201" s="33">
        <v>1</v>
      </c>
      <c r="K201" s="28">
        <v>0.93</v>
      </c>
      <c r="L201" s="29">
        <v>6400</v>
      </c>
      <c r="M201" s="165" t="s">
        <v>17</v>
      </c>
      <c r="N201" s="231">
        <f t="shared" ref="N201:N264" si="7">H201-I201</f>
        <v>0</v>
      </c>
    </row>
    <row r="202" spans="2:14">
      <c r="B202" s="11" t="s">
        <v>409</v>
      </c>
      <c r="C202" s="10" t="s">
        <v>410</v>
      </c>
      <c r="D202" s="30" t="s">
        <v>386</v>
      </c>
      <c r="E202" s="31">
        <f t="shared" si="6"/>
        <v>1.7429999999999999</v>
      </c>
      <c r="F202" s="32" t="s">
        <v>16</v>
      </c>
      <c r="G202" s="27">
        <v>1.66</v>
      </c>
      <c r="H202" s="225">
        <f>_xlfn.XLOOKUP(B202,MLGN!A:A,MLGN!K:K)</f>
        <v>100</v>
      </c>
      <c r="I202" s="224">
        <f>VLOOKUP(B202,'Query Daten'!A:R,15,0)</f>
        <v>100</v>
      </c>
      <c r="J202" s="33" t="s">
        <v>16</v>
      </c>
      <c r="K202" s="28" t="s">
        <v>16</v>
      </c>
      <c r="L202" s="29" t="s">
        <v>16</v>
      </c>
      <c r="M202" s="165" t="s">
        <v>17</v>
      </c>
      <c r="N202" s="231">
        <f t="shared" si="7"/>
        <v>0</v>
      </c>
    </row>
    <row r="203" spans="2:14">
      <c r="B203" s="11" t="s">
        <v>411</v>
      </c>
      <c r="C203" s="10" t="s">
        <v>412</v>
      </c>
      <c r="D203" s="30" t="s">
        <v>386</v>
      </c>
      <c r="E203" s="31">
        <f t="shared" si="6"/>
        <v>2.0790000000000002</v>
      </c>
      <c r="F203" s="32" t="s">
        <v>16</v>
      </c>
      <c r="G203" s="27">
        <v>1.98</v>
      </c>
      <c r="H203" s="225">
        <f>_xlfn.XLOOKUP(B203,MLGN!A:A,MLGN!K:K)</f>
        <v>100</v>
      </c>
      <c r="I203" s="224">
        <f>VLOOKUP(B203,'Query Daten'!A:R,15,0)</f>
        <v>100</v>
      </c>
      <c r="J203" s="33" t="s">
        <v>16</v>
      </c>
      <c r="K203" s="28" t="s">
        <v>16</v>
      </c>
      <c r="L203" s="29" t="s">
        <v>16</v>
      </c>
      <c r="M203" s="165" t="s">
        <v>17</v>
      </c>
      <c r="N203" s="231">
        <f t="shared" si="7"/>
        <v>0</v>
      </c>
    </row>
    <row r="204" spans="2:14">
      <c r="B204" s="11" t="s">
        <v>413</v>
      </c>
      <c r="C204" s="10" t="s">
        <v>414</v>
      </c>
      <c r="D204" s="30" t="s">
        <v>386</v>
      </c>
      <c r="E204" s="31">
        <f t="shared" si="6"/>
        <v>2.7195</v>
      </c>
      <c r="F204" s="32" t="s">
        <v>16</v>
      </c>
      <c r="G204" s="27">
        <v>2.59</v>
      </c>
      <c r="H204" s="225">
        <f>_xlfn.XLOOKUP(B204,MLGN!A:A,MLGN!K:K)</f>
        <v>100</v>
      </c>
      <c r="I204" s="224">
        <f>VLOOKUP(B204,'Query Daten'!A:R,15,0)</f>
        <v>100</v>
      </c>
      <c r="J204" s="33">
        <v>1</v>
      </c>
      <c r="K204" s="28">
        <v>1.48</v>
      </c>
      <c r="L204" s="29">
        <v>6400</v>
      </c>
      <c r="M204" s="165" t="s">
        <v>17</v>
      </c>
      <c r="N204" s="231">
        <f t="shared" si="7"/>
        <v>0</v>
      </c>
    </row>
    <row r="205" spans="2:14">
      <c r="B205" s="11" t="s">
        <v>415</v>
      </c>
      <c r="C205" s="10" t="s">
        <v>416</v>
      </c>
      <c r="D205" s="30" t="s">
        <v>386</v>
      </c>
      <c r="E205" s="31">
        <f t="shared" si="6"/>
        <v>2.8245</v>
      </c>
      <c r="F205" s="32" t="s">
        <v>16</v>
      </c>
      <c r="G205" s="27">
        <v>2.69</v>
      </c>
      <c r="H205" s="225">
        <f>_xlfn.XLOOKUP(B205,MLGN!A:A,MLGN!K:K)</f>
        <v>100</v>
      </c>
      <c r="I205" s="224">
        <f>VLOOKUP(B205,'Query Daten'!A:R,15,0)</f>
        <v>100</v>
      </c>
      <c r="J205" s="33" t="s">
        <v>16</v>
      </c>
      <c r="K205" s="28" t="s">
        <v>16</v>
      </c>
      <c r="L205" s="29" t="s">
        <v>16</v>
      </c>
      <c r="M205" s="165" t="s">
        <v>17</v>
      </c>
      <c r="N205" s="231">
        <f t="shared" si="7"/>
        <v>0</v>
      </c>
    </row>
    <row r="206" spans="2:14">
      <c r="B206" s="11" t="s">
        <v>417</v>
      </c>
      <c r="C206" s="10" t="s">
        <v>418</v>
      </c>
      <c r="D206" s="30" t="s">
        <v>386</v>
      </c>
      <c r="E206" s="31">
        <f t="shared" si="6"/>
        <v>7.2344999999999997</v>
      </c>
      <c r="F206" s="32" t="s">
        <v>16</v>
      </c>
      <c r="G206" s="27">
        <v>6.89</v>
      </c>
      <c r="H206" s="225">
        <f>_xlfn.XLOOKUP(B206,MLGN!A:A,MLGN!K:K)</f>
        <v>100</v>
      </c>
      <c r="I206" s="224">
        <f>VLOOKUP(B206,'Query Daten'!A:R,15,0)</f>
        <v>100</v>
      </c>
      <c r="J206" s="33" t="s">
        <v>16</v>
      </c>
      <c r="K206" s="28" t="s">
        <v>16</v>
      </c>
      <c r="L206" s="29" t="s">
        <v>16</v>
      </c>
      <c r="M206" s="165" t="s">
        <v>17</v>
      </c>
      <c r="N206" s="231">
        <f t="shared" si="7"/>
        <v>0</v>
      </c>
    </row>
    <row r="207" spans="2:14">
      <c r="B207" s="11" t="s">
        <v>419</v>
      </c>
      <c r="C207" s="10" t="s">
        <v>420</v>
      </c>
      <c r="D207" s="30" t="s">
        <v>386</v>
      </c>
      <c r="E207" s="31">
        <f t="shared" si="6"/>
        <v>7.2344999999999997</v>
      </c>
      <c r="F207" s="32" t="s">
        <v>16</v>
      </c>
      <c r="G207" s="27">
        <v>6.89</v>
      </c>
      <c r="H207" s="225">
        <f>_xlfn.XLOOKUP(B207,MLGN!A:A,MLGN!K:K)</f>
        <v>100</v>
      </c>
      <c r="I207" s="224">
        <f>VLOOKUP(B207,'Query Daten'!A:R,15,0)</f>
        <v>100</v>
      </c>
      <c r="J207" s="33" t="s">
        <v>16</v>
      </c>
      <c r="K207" s="28" t="s">
        <v>16</v>
      </c>
      <c r="L207" s="29"/>
      <c r="M207" s="165" t="s">
        <v>17</v>
      </c>
      <c r="N207" s="231">
        <f t="shared" si="7"/>
        <v>0</v>
      </c>
    </row>
    <row r="208" spans="2:14">
      <c r="B208" s="11" t="s">
        <v>421</v>
      </c>
      <c r="C208" s="10" t="s">
        <v>422</v>
      </c>
      <c r="D208" s="30" t="s">
        <v>386</v>
      </c>
      <c r="E208" s="31">
        <f t="shared" si="6"/>
        <v>7.2344999999999997</v>
      </c>
      <c r="F208" s="32" t="s">
        <v>16</v>
      </c>
      <c r="G208" s="27">
        <v>6.89</v>
      </c>
      <c r="H208" s="225">
        <f>_xlfn.XLOOKUP(B208,MLGN!A:A,MLGN!K:K)</f>
        <v>100</v>
      </c>
      <c r="I208" s="224">
        <f>VLOOKUP(B208,'Query Daten'!A:R,15,0)</f>
        <v>100</v>
      </c>
      <c r="J208" s="33" t="s">
        <v>16</v>
      </c>
      <c r="K208" s="28" t="s">
        <v>16</v>
      </c>
      <c r="L208" s="29" t="s">
        <v>16</v>
      </c>
      <c r="M208" s="165" t="s">
        <v>17</v>
      </c>
      <c r="N208" s="231">
        <f t="shared" si="7"/>
        <v>0</v>
      </c>
    </row>
    <row r="209" spans="2:14">
      <c r="B209" s="11" t="s">
        <v>423</v>
      </c>
      <c r="C209" s="10" t="s">
        <v>424</v>
      </c>
      <c r="D209" s="30" t="s">
        <v>386</v>
      </c>
      <c r="E209" s="31">
        <f t="shared" si="6"/>
        <v>7.2344999999999997</v>
      </c>
      <c r="F209" s="32" t="s">
        <v>16</v>
      </c>
      <c r="G209" s="27">
        <v>6.89</v>
      </c>
      <c r="H209" s="225">
        <f>_xlfn.XLOOKUP(B209,MLGN!A:A,MLGN!K:K)</f>
        <v>100</v>
      </c>
      <c r="I209" s="224">
        <f>VLOOKUP(B209,'Query Daten'!A:R,15,0)</f>
        <v>100</v>
      </c>
      <c r="J209" s="33" t="s">
        <v>16</v>
      </c>
      <c r="K209" s="28" t="s">
        <v>16</v>
      </c>
      <c r="L209" s="29"/>
      <c r="M209" s="165" t="s">
        <v>17</v>
      </c>
      <c r="N209" s="231">
        <f t="shared" si="7"/>
        <v>0</v>
      </c>
    </row>
    <row r="210" spans="2:14">
      <c r="B210" s="11" t="s">
        <v>425</v>
      </c>
      <c r="C210" s="10" t="s">
        <v>426</v>
      </c>
      <c r="D210" s="30" t="s">
        <v>386</v>
      </c>
      <c r="E210" s="31">
        <f t="shared" si="6"/>
        <v>7.2344999999999997</v>
      </c>
      <c r="F210" s="32" t="s">
        <v>16</v>
      </c>
      <c r="G210" s="27">
        <v>6.89</v>
      </c>
      <c r="H210" s="225">
        <f>_xlfn.XLOOKUP(B210,MLGN!A:A,MLGN!K:K)</f>
        <v>100</v>
      </c>
      <c r="I210" s="224">
        <f>VLOOKUP(B210,'Query Daten'!A:R,15,0)</f>
        <v>100</v>
      </c>
      <c r="J210" s="33" t="s">
        <v>16</v>
      </c>
      <c r="K210" s="28" t="s">
        <v>16</v>
      </c>
      <c r="L210" s="29" t="s">
        <v>16</v>
      </c>
      <c r="M210" s="165" t="s">
        <v>17</v>
      </c>
      <c r="N210" s="231">
        <f t="shared" si="7"/>
        <v>0</v>
      </c>
    </row>
    <row r="211" spans="2:14">
      <c r="B211" s="11" t="s">
        <v>427</v>
      </c>
      <c r="C211" s="10" t="s">
        <v>428</v>
      </c>
      <c r="D211" s="30" t="s">
        <v>386</v>
      </c>
      <c r="E211" s="31">
        <f t="shared" si="6"/>
        <v>7.2344999999999997</v>
      </c>
      <c r="F211" s="32" t="s">
        <v>16</v>
      </c>
      <c r="G211" s="27">
        <v>6.89</v>
      </c>
      <c r="H211" s="225">
        <f>_xlfn.XLOOKUP(B211,MLGN!A:A,MLGN!K:K)</f>
        <v>100</v>
      </c>
      <c r="I211" s="224">
        <f>VLOOKUP(B211,'Query Daten'!A:R,15,0)</f>
        <v>100</v>
      </c>
      <c r="J211" s="33" t="s">
        <v>16</v>
      </c>
      <c r="K211" s="28" t="s">
        <v>16</v>
      </c>
      <c r="L211" s="29"/>
      <c r="M211" s="165" t="s">
        <v>17</v>
      </c>
      <c r="N211" s="231">
        <f t="shared" si="7"/>
        <v>0</v>
      </c>
    </row>
    <row r="212" spans="2:14">
      <c r="B212" s="11" t="s">
        <v>429</v>
      </c>
      <c r="C212" s="10" t="s">
        <v>430</v>
      </c>
      <c r="D212" s="30" t="s">
        <v>386</v>
      </c>
      <c r="E212" s="31">
        <f t="shared" si="6"/>
        <v>7.2344999999999997</v>
      </c>
      <c r="F212" s="32" t="s">
        <v>16</v>
      </c>
      <c r="G212" s="27">
        <v>6.89</v>
      </c>
      <c r="H212" s="225">
        <f>_xlfn.XLOOKUP(B212,MLGN!A:A,MLGN!K:K)</f>
        <v>100</v>
      </c>
      <c r="I212" s="224">
        <f>VLOOKUP(B212,'Query Daten'!A:R,15,0)</f>
        <v>100</v>
      </c>
      <c r="J212" s="33" t="s">
        <v>16</v>
      </c>
      <c r="K212" s="28" t="s">
        <v>16</v>
      </c>
      <c r="L212" s="29" t="s">
        <v>16</v>
      </c>
      <c r="M212" s="165" t="s">
        <v>17</v>
      </c>
      <c r="N212" s="231">
        <f t="shared" si="7"/>
        <v>0</v>
      </c>
    </row>
    <row r="213" spans="2:14">
      <c r="B213" s="11" t="s">
        <v>431</v>
      </c>
      <c r="C213" s="10" t="s">
        <v>432</v>
      </c>
      <c r="D213" s="30" t="s">
        <v>386</v>
      </c>
      <c r="E213" s="31">
        <f t="shared" si="6"/>
        <v>7.2344999999999997</v>
      </c>
      <c r="F213" s="32" t="s">
        <v>16</v>
      </c>
      <c r="G213" s="27">
        <v>6.89</v>
      </c>
      <c r="H213" s="225">
        <f>_xlfn.XLOOKUP(B213,MLGN!A:A,MLGN!K:K)</f>
        <v>100</v>
      </c>
      <c r="I213" s="224">
        <f>VLOOKUP(B213,'Query Daten'!A:R,15,0)</f>
        <v>100</v>
      </c>
      <c r="J213" s="33" t="s">
        <v>16</v>
      </c>
      <c r="K213" s="28" t="s">
        <v>16</v>
      </c>
      <c r="L213" s="29"/>
      <c r="M213" s="165" t="s">
        <v>17</v>
      </c>
      <c r="N213" s="231">
        <f t="shared" si="7"/>
        <v>0</v>
      </c>
    </row>
    <row r="214" spans="2:14">
      <c r="B214" s="11" t="s">
        <v>433</v>
      </c>
      <c r="C214" s="10" t="s">
        <v>434</v>
      </c>
      <c r="D214" s="30" t="s">
        <v>386</v>
      </c>
      <c r="E214" s="31">
        <f t="shared" si="6"/>
        <v>2.6145</v>
      </c>
      <c r="F214" s="32" t="s">
        <v>16</v>
      </c>
      <c r="G214" s="27">
        <v>2.4900000000000002</v>
      </c>
      <c r="H214" s="225">
        <f>_xlfn.XLOOKUP(B214,MLGN!A:A,MLGN!K:K)</f>
        <v>100</v>
      </c>
      <c r="I214" s="224">
        <f>VLOOKUP(B214,'Query Daten'!A:R,15,0)</f>
        <v>100</v>
      </c>
      <c r="J214" s="33" t="s">
        <v>16</v>
      </c>
      <c r="K214" s="28" t="s">
        <v>16</v>
      </c>
      <c r="L214" s="29" t="s">
        <v>16</v>
      </c>
      <c r="M214" s="165" t="s">
        <v>17</v>
      </c>
      <c r="N214" s="231">
        <f t="shared" si="7"/>
        <v>0</v>
      </c>
    </row>
    <row r="215" spans="2:14">
      <c r="B215" s="11" t="s">
        <v>435</v>
      </c>
      <c r="C215" s="10" t="s">
        <v>436</v>
      </c>
      <c r="D215" s="30" t="s">
        <v>386</v>
      </c>
      <c r="E215" s="31">
        <f t="shared" si="6"/>
        <v>2.6040000000000001</v>
      </c>
      <c r="F215" s="32" t="s">
        <v>16</v>
      </c>
      <c r="G215" s="27">
        <v>2.48</v>
      </c>
      <c r="H215" s="225">
        <f>_xlfn.XLOOKUP(B215,MLGN!A:A,MLGN!K:K)</f>
        <v>100</v>
      </c>
      <c r="I215" s="224">
        <f>VLOOKUP(B215,'Query Daten'!A:R,15,0)</f>
        <v>100</v>
      </c>
      <c r="J215" s="33" t="s">
        <v>16</v>
      </c>
      <c r="K215" s="28" t="s">
        <v>16</v>
      </c>
      <c r="L215" s="29"/>
      <c r="M215" s="165" t="s">
        <v>17</v>
      </c>
      <c r="N215" s="231">
        <f t="shared" si="7"/>
        <v>0</v>
      </c>
    </row>
    <row r="216" spans="2:14">
      <c r="B216" s="11" t="s">
        <v>437</v>
      </c>
      <c r="C216" s="10" t="s">
        <v>438</v>
      </c>
      <c r="D216" s="30" t="s">
        <v>386</v>
      </c>
      <c r="E216" s="31">
        <f t="shared" si="6"/>
        <v>3.4755000000000003</v>
      </c>
      <c r="F216" s="32" t="s">
        <v>16</v>
      </c>
      <c r="G216" s="27">
        <v>3.31</v>
      </c>
      <c r="H216" s="225">
        <f>_xlfn.XLOOKUP(B216,MLGN!A:A,MLGN!K:K)</f>
        <v>100</v>
      </c>
      <c r="I216" s="224">
        <f>VLOOKUP(B216,'Query Daten'!A:R,15,0)</f>
        <v>100</v>
      </c>
      <c r="J216" s="33" t="s">
        <v>16</v>
      </c>
      <c r="K216" s="28" t="s">
        <v>16</v>
      </c>
      <c r="L216" s="29" t="s">
        <v>16</v>
      </c>
      <c r="M216" s="165" t="s">
        <v>17</v>
      </c>
      <c r="N216" s="231">
        <f t="shared" si="7"/>
        <v>0</v>
      </c>
    </row>
    <row r="217" spans="2:14">
      <c r="B217" s="11" t="s">
        <v>439</v>
      </c>
      <c r="C217" s="10" t="s">
        <v>440</v>
      </c>
      <c r="D217" s="30" t="s">
        <v>386</v>
      </c>
      <c r="E217" s="31">
        <f t="shared" si="6"/>
        <v>3.4755000000000003</v>
      </c>
      <c r="F217" s="32" t="s">
        <v>16</v>
      </c>
      <c r="G217" s="27">
        <v>3.31</v>
      </c>
      <c r="H217" s="225">
        <f>_xlfn.XLOOKUP(B217,MLGN!A:A,MLGN!K:K)</f>
        <v>100</v>
      </c>
      <c r="I217" s="224">
        <f>VLOOKUP(B217,'Query Daten'!A:R,15,0)</f>
        <v>100</v>
      </c>
      <c r="J217" s="33" t="s">
        <v>16</v>
      </c>
      <c r="K217" s="28" t="s">
        <v>16</v>
      </c>
      <c r="L217" s="29"/>
      <c r="M217" s="165" t="s">
        <v>17</v>
      </c>
      <c r="N217" s="231">
        <f t="shared" si="7"/>
        <v>0</v>
      </c>
    </row>
    <row r="218" spans="2:14">
      <c r="B218" s="11" t="s">
        <v>441</v>
      </c>
      <c r="C218" s="10" t="s">
        <v>442</v>
      </c>
      <c r="D218" s="30" t="s">
        <v>386</v>
      </c>
      <c r="E218" s="31">
        <f t="shared" si="6"/>
        <v>3.0449999999999999</v>
      </c>
      <c r="F218" s="32" t="s">
        <v>16</v>
      </c>
      <c r="G218" s="27">
        <v>2.9</v>
      </c>
      <c r="H218" s="225">
        <f>_xlfn.XLOOKUP(B218,MLGN!A:A,MLGN!K:K)</f>
        <v>20</v>
      </c>
      <c r="I218" s="224">
        <f>VLOOKUP(B218,'Query Daten'!A:R,15,0)</f>
        <v>20</v>
      </c>
      <c r="J218" s="33">
        <v>1</v>
      </c>
      <c r="K218" s="28">
        <v>1.66</v>
      </c>
      <c r="L218" s="29">
        <v>9600</v>
      </c>
      <c r="M218" s="165" t="s">
        <v>17</v>
      </c>
      <c r="N218" s="231">
        <f t="shared" si="7"/>
        <v>0</v>
      </c>
    </row>
    <row r="219" spans="2:14">
      <c r="B219" s="11" t="s">
        <v>443</v>
      </c>
      <c r="C219" s="10" t="s">
        <v>444</v>
      </c>
      <c r="D219" s="30" t="s">
        <v>386</v>
      </c>
      <c r="E219" s="31">
        <f t="shared" si="6"/>
        <v>4.9665000000000008</v>
      </c>
      <c r="F219" s="32" t="s">
        <v>16</v>
      </c>
      <c r="G219" s="27">
        <v>4.7300000000000004</v>
      </c>
      <c r="H219" s="225">
        <f>_xlfn.XLOOKUP(B219,MLGN!A:A,MLGN!K:K)</f>
        <v>20</v>
      </c>
      <c r="I219" s="224">
        <f>VLOOKUP(B219,'Query Daten'!A:R,15,0)</f>
        <v>20</v>
      </c>
      <c r="J219" s="33" t="s">
        <v>16</v>
      </c>
      <c r="K219" s="28" t="s">
        <v>16</v>
      </c>
      <c r="L219" s="29" t="s">
        <v>16</v>
      </c>
      <c r="M219" s="165" t="s">
        <v>17</v>
      </c>
      <c r="N219" s="231">
        <f t="shared" si="7"/>
        <v>0</v>
      </c>
    </row>
    <row r="220" spans="2:14">
      <c r="B220" s="11" t="s">
        <v>445</v>
      </c>
      <c r="C220" s="10" t="s">
        <v>446</v>
      </c>
      <c r="D220" s="30" t="s">
        <v>386</v>
      </c>
      <c r="E220" s="31">
        <f t="shared" si="6"/>
        <v>4.9665000000000008</v>
      </c>
      <c r="F220" s="32" t="s">
        <v>16</v>
      </c>
      <c r="G220" s="27">
        <v>4.7300000000000004</v>
      </c>
      <c r="H220" s="225">
        <f>_xlfn.XLOOKUP(B220,MLGN!A:A,MLGN!K:K)</f>
        <v>20</v>
      </c>
      <c r="I220" s="224">
        <f>VLOOKUP(B220,'Query Daten'!A:R,15,0)</f>
        <v>20</v>
      </c>
      <c r="J220" s="33" t="s">
        <v>16</v>
      </c>
      <c r="K220" s="28" t="s">
        <v>16</v>
      </c>
      <c r="L220" s="29"/>
      <c r="M220" s="165" t="s">
        <v>17</v>
      </c>
      <c r="N220" s="231">
        <f t="shared" si="7"/>
        <v>0</v>
      </c>
    </row>
    <row r="221" spans="2:14">
      <c r="B221" s="11" t="s">
        <v>447</v>
      </c>
      <c r="C221" s="10" t="s">
        <v>448</v>
      </c>
      <c r="D221" s="30" t="s">
        <v>386</v>
      </c>
      <c r="E221" s="31">
        <f t="shared" si="6"/>
        <v>0.66149999999999998</v>
      </c>
      <c r="F221" s="32" t="s">
        <v>16</v>
      </c>
      <c r="G221" s="27">
        <v>0.63</v>
      </c>
      <c r="H221" s="225">
        <f>_xlfn.XLOOKUP(B221,MLGN!A:A,MLGN!K:K)</f>
        <v>100</v>
      </c>
      <c r="I221" s="224">
        <f>VLOOKUP(B221,'Query Daten'!A:R,15,0)</f>
        <v>100</v>
      </c>
      <c r="J221" s="33" t="s">
        <v>16</v>
      </c>
      <c r="K221" s="28" t="s">
        <v>16</v>
      </c>
      <c r="L221" s="29" t="s">
        <v>16</v>
      </c>
      <c r="M221" s="165" t="s">
        <v>17</v>
      </c>
      <c r="N221" s="231">
        <f t="shared" si="7"/>
        <v>0</v>
      </c>
    </row>
    <row r="222" spans="2:14">
      <c r="B222" s="11" t="s">
        <v>5070</v>
      </c>
      <c r="C222" s="10" t="s">
        <v>5071</v>
      </c>
      <c r="D222" s="30" t="s">
        <v>386</v>
      </c>
      <c r="E222" s="31">
        <f t="shared" si="6"/>
        <v>1.7429999999999999</v>
      </c>
      <c r="F222" s="32"/>
      <c r="G222" s="27">
        <v>1.66</v>
      </c>
      <c r="H222" s="225">
        <v>100</v>
      </c>
      <c r="I222" s="224">
        <f>VLOOKUP(B222,'Query Daten'!A:R,15,0)</f>
        <v>100</v>
      </c>
      <c r="J222" s="33">
        <v>1</v>
      </c>
      <c r="K222" s="28">
        <v>0.8</v>
      </c>
      <c r="L222" s="29">
        <v>6400</v>
      </c>
      <c r="M222" s="165" t="s">
        <v>218</v>
      </c>
      <c r="N222" s="231">
        <f t="shared" si="7"/>
        <v>0</v>
      </c>
    </row>
    <row r="223" spans="2:14">
      <c r="B223" s="11" t="s">
        <v>5072</v>
      </c>
      <c r="C223" s="10" t="s">
        <v>5073</v>
      </c>
      <c r="D223" s="30" t="s">
        <v>386</v>
      </c>
      <c r="E223" s="31">
        <f t="shared" si="6"/>
        <v>1.7745</v>
      </c>
      <c r="F223" s="32"/>
      <c r="G223" s="27">
        <v>1.69</v>
      </c>
      <c r="H223" s="225">
        <f>_xlfn.XLOOKUP(B223,MLGN!A:A,MLGN!K:K)</f>
        <v>50</v>
      </c>
      <c r="I223" s="224">
        <f>VLOOKUP(B223,'Query Daten'!A:R,15,0)</f>
        <v>50</v>
      </c>
      <c r="J223" s="33">
        <v>1</v>
      </c>
      <c r="K223" s="28">
        <v>0.81</v>
      </c>
      <c r="L223" s="29">
        <v>6400</v>
      </c>
      <c r="M223" s="165" t="s">
        <v>218</v>
      </c>
      <c r="N223" s="231">
        <f t="shared" si="7"/>
        <v>0</v>
      </c>
    </row>
    <row r="224" spans="2:14">
      <c r="B224" s="11" t="s">
        <v>5074</v>
      </c>
      <c r="C224" s="10" t="s">
        <v>5075</v>
      </c>
      <c r="D224" s="30" t="s">
        <v>386</v>
      </c>
      <c r="E224" s="31">
        <f t="shared" si="6"/>
        <v>1.7745</v>
      </c>
      <c r="F224" s="32"/>
      <c r="G224" s="27">
        <v>1.69</v>
      </c>
      <c r="H224" s="225">
        <f>_xlfn.XLOOKUP(B224,MLGN!A:A,MLGN!K:K)</f>
        <v>50</v>
      </c>
      <c r="I224" s="224">
        <f>VLOOKUP(B224,'Query Daten'!A:R,15,0)</f>
        <v>50</v>
      </c>
      <c r="J224" s="33">
        <v>1</v>
      </c>
      <c r="K224" s="28">
        <v>0.81</v>
      </c>
      <c r="L224" s="29">
        <v>6400</v>
      </c>
      <c r="M224" s="165" t="s">
        <v>218</v>
      </c>
      <c r="N224" s="231">
        <f t="shared" si="7"/>
        <v>0</v>
      </c>
    </row>
    <row r="225" spans="2:14">
      <c r="B225" s="11" t="s">
        <v>5076</v>
      </c>
      <c r="C225" s="10" t="s">
        <v>5077</v>
      </c>
      <c r="D225" s="30" t="s">
        <v>386</v>
      </c>
      <c r="E225" s="31">
        <f t="shared" si="6"/>
        <v>2.7614999999999998</v>
      </c>
      <c r="F225" s="32"/>
      <c r="G225" s="27">
        <v>2.63</v>
      </c>
      <c r="H225" s="225">
        <f>_xlfn.XLOOKUP(B225,MLGN!A:A,MLGN!K:K)</f>
        <v>100</v>
      </c>
      <c r="I225" s="224">
        <f>VLOOKUP(B225,'Query Daten'!A:R,15,0)</f>
        <v>100</v>
      </c>
      <c r="J225" s="33">
        <v>1</v>
      </c>
      <c r="K225" s="28">
        <v>1.26</v>
      </c>
      <c r="L225" s="29">
        <v>6400</v>
      </c>
      <c r="M225" s="165" t="s">
        <v>218</v>
      </c>
      <c r="N225" s="231">
        <f t="shared" si="7"/>
        <v>0</v>
      </c>
    </row>
    <row r="226" spans="2:14">
      <c r="B226" s="11" t="s">
        <v>5078</v>
      </c>
      <c r="C226" s="10" t="s">
        <v>5079</v>
      </c>
      <c r="D226" s="30" t="s">
        <v>386</v>
      </c>
      <c r="E226" s="31">
        <f t="shared" si="6"/>
        <v>2.7614999999999998</v>
      </c>
      <c r="F226" s="32"/>
      <c r="G226" s="27">
        <v>2.63</v>
      </c>
      <c r="H226" s="225">
        <f>_xlfn.XLOOKUP(B226,MLGN!A:A,MLGN!K:K)</f>
        <v>50</v>
      </c>
      <c r="I226" s="224">
        <f>VLOOKUP(B226,'Query Daten'!A:R,15,0)</f>
        <v>50</v>
      </c>
      <c r="J226" s="33">
        <v>1</v>
      </c>
      <c r="K226" s="28">
        <v>1.26</v>
      </c>
      <c r="L226" s="29">
        <v>6400</v>
      </c>
      <c r="M226" s="165" t="s">
        <v>218</v>
      </c>
      <c r="N226" s="231">
        <f t="shared" si="7"/>
        <v>0</v>
      </c>
    </row>
    <row r="227" spans="2:14">
      <c r="B227" s="11" t="s">
        <v>5080</v>
      </c>
      <c r="C227" s="10" t="s">
        <v>5081</v>
      </c>
      <c r="D227" s="30" t="s">
        <v>386</v>
      </c>
      <c r="E227" s="31">
        <f t="shared" si="6"/>
        <v>2.8140000000000001</v>
      </c>
      <c r="F227" s="32"/>
      <c r="G227" s="27">
        <v>2.68</v>
      </c>
      <c r="H227" s="225">
        <f>_xlfn.XLOOKUP(B227,MLGN!A:A,MLGN!K:K)</f>
        <v>50</v>
      </c>
      <c r="I227" s="224">
        <f>VLOOKUP(B227,'Query Daten'!A:R,15,0)</f>
        <v>50</v>
      </c>
      <c r="J227" s="33">
        <v>1</v>
      </c>
      <c r="K227" s="28">
        <v>1.29</v>
      </c>
      <c r="L227" s="29">
        <v>6400</v>
      </c>
      <c r="M227" s="165" t="s">
        <v>218</v>
      </c>
      <c r="N227" s="231">
        <f t="shared" si="7"/>
        <v>0</v>
      </c>
    </row>
    <row r="228" spans="2:14">
      <c r="B228" s="11" t="s">
        <v>449</v>
      </c>
      <c r="C228" s="10" t="s">
        <v>450</v>
      </c>
      <c r="D228" s="30" t="s">
        <v>386</v>
      </c>
      <c r="E228" s="31">
        <f t="shared" si="6"/>
        <v>0.75600000000000001</v>
      </c>
      <c r="F228" s="32"/>
      <c r="G228" s="27">
        <v>0.72</v>
      </c>
      <c r="H228" s="225">
        <f>_xlfn.XLOOKUP(B228,MLGN!A:A,MLGN!K:K)</f>
        <v>100</v>
      </c>
      <c r="I228" s="224">
        <f>VLOOKUP(B228,'Query Daten'!A:R,15,0)</f>
        <v>100</v>
      </c>
      <c r="J228" s="33"/>
      <c r="K228" s="28"/>
      <c r="L228" s="29"/>
      <c r="M228" s="165" t="s">
        <v>17</v>
      </c>
      <c r="N228" s="231">
        <f t="shared" si="7"/>
        <v>0</v>
      </c>
    </row>
    <row r="229" spans="2:14">
      <c r="B229" s="11" t="s">
        <v>451</v>
      </c>
      <c r="C229" s="10" t="s">
        <v>452</v>
      </c>
      <c r="D229" s="30" t="s">
        <v>82</v>
      </c>
      <c r="E229" s="31">
        <f t="shared" si="6"/>
        <v>1.071</v>
      </c>
      <c r="F229" s="32" t="s">
        <v>16</v>
      </c>
      <c r="G229" s="27">
        <v>1.02</v>
      </c>
      <c r="H229" s="225">
        <f>_xlfn.XLOOKUP(B229,MLGN!A:A,MLGN!K:K)</f>
        <v>200</v>
      </c>
      <c r="I229" s="224">
        <f>VLOOKUP(B229,'Query Daten'!A:R,15,0)</f>
        <v>200</v>
      </c>
      <c r="J229" s="33" t="s">
        <v>16</v>
      </c>
      <c r="K229" s="28" t="s">
        <v>16</v>
      </c>
      <c r="L229" s="29" t="s">
        <v>16</v>
      </c>
      <c r="M229" s="165" t="s">
        <v>17</v>
      </c>
      <c r="N229" s="231">
        <f t="shared" si="7"/>
        <v>0</v>
      </c>
    </row>
    <row r="230" spans="2:14">
      <c r="B230" s="11" t="s">
        <v>453</v>
      </c>
      <c r="C230" s="10" t="s">
        <v>454</v>
      </c>
      <c r="D230" s="30" t="s">
        <v>82</v>
      </c>
      <c r="E230" s="31">
        <f t="shared" si="6"/>
        <v>7.1084999999999994</v>
      </c>
      <c r="F230" s="32" t="s">
        <v>16</v>
      </c>
      <c r="G230" s="27">
        <v>6.77</v>
      </c>
      <c r="H230" s="225">
        <f>_xlfn.XLOOKUP(B230,MLGN!A:A,MLGN!K:K)</f>
        <v>100</v>
      </c>
      <c r="I230" s="224">
        <f>VLOOKUP(B230,'Query Daten'!A:R,15,0)</f>
        <v>100</v>
      </c>
      <c r="J230" s="33" t="s">
        <v>16</v>
      </c>
      <c r="K230" s="28" t="s">
        <v>16</v>
      </c>
      <c r="L230" s="29" t="s">
        <v>16</v>
      </c>
      <c r="M230" s="165" t="s">
        <v>17</v>
      </c>
      <c r="N230" s="231">
        <f t="shared" si="7"/>
        <v>0</v>
      </c>
    </row>
    <row r="231" spans="2:14">
      <c r="B231" s="11" t="s">
        <v>455</v>
      </c>
      <c r="C231" s="10" t="s">
        <v>456</v>
      </c>
      <c r="D231" s="30" t="s">
        <v>82</v>
      </c>
      <c r="E231" s="31">
        <f t="shared" si="6"/>
        <v>0.38850000000000001</v>
      </c>
      <c r="F231" s="32" t="s">
        <v>16</v>
      </c>
      <c r="G231" s="27">
        <v>0.37</v>
      </c>
      <c r="H231" s="225">
        <f>_xlfn.XLOOKUP(B231,MLGN!A:A,MLGN!K:K)</f>
        <v>100</v>
      </c>
      <c r="I231" s="224">
        <f>VLOOKUP(B231,'Query Daten'!A:R,15,0)</f>
        <v>100</v>
      </c>
      <c r="J231" s="33" t="s">
        <v>16</v>
      </c>
      <c r="K231" s="28" t="s">
        <v>16</v>
      </c>
      <c r="L231" s="29" t="s">
        <v>16</v>
      </c>
      <c r="M231" s="165" t="s">
        <v>17</v>
      </c>
      <c r="N231" s="231">
        <f t="shared" si="7"/>
        <v>0</v>
      </c>
    </row>
    <row r="232" spans="2:14">
      <c r="B232" s="11" t="s">
        <v>457</v>
      </c>
      <c r="C232" s="10" t="s">
        <v>458</v>
      </c>
      <c r="D232" s="30" t="s">
        <v>82</v>
      </c>
      <c r="E232" s="31">
        <f t="shared" si="6"/>
        <v>0.45150000000000001</v>
      </c>
      <c r="F232" s="32" t="s">
        <v>16</v>
      </c>
      <c r="G232" s="27">
        <v>0.43</v>
      </c>
      <c r="H232" s="225">
        <f>_xlfn.XLOOKUP(B232,MLGN!A:A,MLGN!K:K)</f>
        <v>100</v>
      </c>
      <c r="I232" s="224">
        <f>VLOOKUP(B232,'Query Daten'!A:R,15,0)</f>
        <v>100</v>
      </c>
      <c r="J232" s="33" t="s">
        <v>16</v>
      </c>
      <c r="K232" s="28" t="s">
        <v>16</v>
      </c>
      <c r="L232" s="29" t="s">
        <v>16</v>
      </c>
      <c r="M232" s="165" t="s">
        <v>17</v>
      </c>
      <c r="N232" s="231">
        <f t="shared" si="7"/>
        <v>0</v>
      </c>
    </row>
    <row r="233" spans="2:14">
      <c r="B233" s="11" t="s">
        <v>459</v>
      </c>
      <c r="C233" s="10" t="s">
        <v>460</v>
      </c>
      <c r="D233" s="30" t="s">
        <v>461</v>
      </c>
      <c r="E233" s="32">
        <v>44.01</v>
      </c>
      <c r="F233" s="32">
        <v>44.01</v>
      </c>
      <c r="G233" s="27">
        <v>43.13</v>
      </c>
      <c r="H233" s="225">
        <f>_xlfn.XLOOKUP(B233,MLGN!A:A,MLGN!K:K)</f>
        <v>100</v>
      </c>
      <c r="I233" s="224">
        <f>VLOOKUP(B233,'Query Daten'!A:R,15,0)</f>
        <v>1</v>
      </c>
      <c r="J233" s="33" t="s">
        <v>16</v>
      </c>
      <c r="K233" s="28" t="s">
        <v>16</v>
      </c>
      <c r="L233" s="29" t="s">
        <v>16</v>
      </c>
      <c r="M233" s="165" t="s">
        <v>17</v>
      </c>
      <c r="N233" s="233">
        <f t="shared" si="7"/>
        <v>99</v>
      </c>
    </row>
    <row r="234" spans="2:14">
      <c r="B234" s="11" t="s">
        <v>462</v>
      </c>
      <c r="C234" s="10" t="s">
        <v>463</v>
      </c>
      <c r="D234" s="30" t="s">
        <v>461</v>
      </c>
      <c r="E234" s="32">
        <v>48.59</v>
      </c>
      <c r="F234" s="32">
        <v>48.59</v>
      </c>
      <c r="G234" s="27">
        <v>47.62</v>
      </c>
      <c r="H234" s="225">
        <f>_xlfn.XLOOKUP(B234,MLGN!A:A,MLGN!K:K)</f>
        <v>100</v>
      </c>
      <c r="I234" s="224">
        <f>VLOOKUP(B234,'Query Daten'!A:R,15,0)</f>
        <v>1</v>
      </c>
      <c r="J234" s="33" t="s">
        <v>16</v>
      </c>
      <c r="K234" s="28" t="s">
        <v>16</v>
      </c>
      <c r="L234" s="29" t="s">
        <v>16</v>
      </c>
      <c r="M234" s="165" t="s">
        <v>17</v>
      </c>
      <c r="N234" s="233">
        <f t="shared" si="7"/>
        <v>99</v>
      </c>
    </row>
    <row r="235" spans="2:14">
      <c r="B235" s="11" t="s">
        <v>464</v>
      </c>
      <c r="C235" s="10" t="s">
        <v>465</v>
      </c>
      <c r="D235" s="30" t="s">
        <v>461</v>
      </c>
      <c r="E235" s="32">
        <v>109.01</v>
      </c>
      <c r="F235" s="32">
        <v>109.01</v>
      </c>
      <c r="G235" s="27">
        <v>106.83</v>
      </c>
      <c r="H235" s="225">
        <f>_xlfn.XLOOKUP(B235,MLGN!A:A,MLGN!K:K)</f>
        <v>50</v>
      </c>
      <c r="I235" s="224">
        <f>VLOOKUP(B235,'Query Daten'!A:R,15,0)</f>
        <v>1</v>
      </c>
      <c r="J235" s="33" t="s">
        <v>16</v>
      </c>
      <c r="K235" s="28" t="s">
        <v>16</v>
      </c>
      <c r="L235" s="29" t="s">
        <v>16</v>
      </c>
      <c r="M235" s="165" t="s">
        <v>17</v>
      </c>
      <c r="N235" s="233">
        <f t="shared" si="7"/>
        <v>49</v>
      </c>
    </row>
    <row r="236" spans="2:14">
      <c r="B236" s="11" t="s">
        <v>466</v>
      </c>
      <c r="C236" s="10" t="s">
        <v>467</v>
      </c>
      <c r="D236" s="30" t="s">
        <v>461</v>
      </c>
      <c r="E236" s="32">
        <v>96.64</v>
      </c>
      <c r="F236" s="32">
        <v>96.64</v>
      </c>
      <c r="G236" s="27">
        <v>94.71</v>
      </c>
      <c r="H236" s="225">
        <f>_xlfn.XLOOKUP(B236,MLGN!A:A,MLGN!K:K)</f>
        <v>100</v>
      </c>
      <c r="I236" s="224">
        <f>VLOOKUP(B236,'Query Daten'!A:R,15,0)</f>
        <v>1</v>
      </c>
      <c r="J236" s="33" t="s">
        <v>16</v>
      </c>
      <c r="K236" s="28" t="s">
        <v>16</v>
      </c>
      <c r="L236" s="29" t="s">
        <v>16</v>
      </c>
      <c r="M236" s="165" t="s">
        <v>17</v>
      </c>
      <c r="N236" s="233">
        <f t="shared" si="7"/>
        <v>99</v>
      </c>
    </row>
    <row r="237" spans="2:14">
      <c r="B237" s="11" t="s">
        <v>468</v>
      </c>
      <c r="C237" s="10" t="s">
        <v>469</v>
      </c>
      <c r="D237" s="30" t="s">
        <v>461</v>
      </c>
      <c r="E237" s="32">
        <v>46.96</v>
      </c>
      <c r="F237" s="32">
        <v>46.96</v>
      </c>
      <c r="G237" s="27">
        <v>46.02</v>
      </c>
      <c r="H237" s="225">
        <f>_xlfn.XLOOKUP(B237,MLGN!A:A,MLGN!K:K)</f>
        <v>100</v>
      </c>
      <c r="I237" s="224">
        <f>VLOOKUP(B237,'Query Daten'!A:R,15,0)</f>
        <v>1</v>
      </c>
      <c r="J237" s="33" t="s">
        <v>16</v>
      </c>
      <c r="K237" s="28" t="s">
        <v>16</v>
      </c>
      <c r="L237" s="29" t="s">
        <v>16</v>
      </c>
      <c r="M237" s="165" t="s">
        <v>17</v>
      </c>
      <c r="N237" s="233">
        <f t="shared" si="7"/>
        <v>99</v>
      </c>
    </row>
    <row r="238" spans="2:14">
      <c r="B238" s="11" t="s">
        <v>470</v>
      </c>
      <c r="C238" s="10" t="s">
        <v>471</v>
      </c>
      <c r="D238" s="30" t="s">
        <v>281</v>
      </c>
      <c r="E238" s="31">
        <f t="shared" si="6"/>
        <v>35.458500000000001</v>
      </c>
      <c r="F238" s="32" t="s">
        <v>16</v>
      </c>
      <c r="G238" s="27">
        <v>33.770000000000003</v>
      </c>
      <c r="H238" s="225">
        <f>_xlfn.XLOOKUP(B238,MLGN!A:A,MLGN!K:K)</f>
        <v>100</v>
      </c>
      <c r="I238" s="224">
        <f>VLOOKUP(B238,'Query Daten'!A:R,15,0)</f>
        <v>100</v>
      </c>
      <c r="J238" s="33" t="s">
        <v>16</v>
      </c>
      <c r="K238" s="28" t="s">
        <v>16</v>
      </c>
      <c r="L238" s="29" t="s">
        <v>16</v>
      </c>
      <c r="M238" s="165" t="s">
        <v>17</v>
      </c>
      <c r="N238" s="231">
        <f t="shared" si="7"/>
        <v>0</v>
      </c>
    </row>
    <row r="239" spans="2:14">
      <c r="B239" s="11" t="s">
        <v>472</v>
      </c>
      <c r="C239" s="10" t="s">
        <v>473</v>
      </c>
      <c r="D239" s="30" t="s">
        <v>461</v>
      </c>
      <c r="E239" s="32">
        <v>8.52</v>
      </c>
      <c r="F239" s="32">
        <v>8.52</v>
      </c>
      <c r="G239" s="27">
        <v>8.35</v>
      </c>
      <c r="H239" s="225">
        <f>_xlfn.XLOOKUP(B239,MLGN!A:A,MLGN!K:K)</f>
        <v>50</v>
      </c>
      <c r="I239" s="224">
        <f>VLOOKUP(B239,'Query Daten'!A:R,15,0)</f>
        <v>1</v>
      </c>
      <c r="J239" s="33" t="s">
        <v>16</v>
      </c>
      <c r="K239" s="28" t="s">
        <v>16</v>
      </c>
      <c r="L239" s="29" t="s">
        <v>16</v>
      </c>
      <c r="M239" s="165" t="s">
        <v>17</v>
      </c>
      <c r="N239" s="233">
        <f t="shared" si="7"/>
        <v>49</v>
      </c>
    </row>
    <row r="240" spans="2:14">
      <c r="B240" s="11" t="s">
        <v>474</v>
      </c>
      <c r="C240" s="10" t="s">
        <v>475</v>
      </c>
      <c r="D240" s="30" t="s">
        <v>461</v>
      </c>
      <c r="E240" s="32">
        <v>9.56</v>
      </c>
      <c r="F240" s="32">
        <v>9.56</v>
      </c>
      <c r="G240" s="27">
        <v>9.36</v>
      </c>
      <c r="H240" s="225">
        <f>_xlfn.XLOOKUP(B240,MLGN!A:A,MLGN!K:K)</f>
        <v>100</v>
      </c>
      <c r="I240" s="224">
        <f>VLOOKUP(B240,'Query Daten'!A:R,15,0)</f>
        <v>1</v>
      </c>
      <c r="J240" s="33" t="s">
        <v>16</v>
      </c>
      <c r="K240" s="28" t="s">
        <v>16</v>
      </c>
      <c r="L240" s="29" t="s">
        <v>16</v>
      </c>
      <c r="M240" s="165" t="s">
        <v>17</v>
      </c>
      <c r="N240" s="233">
        <f t="shared" si="7"/>
        <v>99</v>
      </c>
    </row>
    <row r="241" spans="2:14">
      <c r="B241" s="11" t="s">
        <v>476</v>
      </c>
      <c r="C241" s="10" t="s">
        <v>477</v>
      </c>
      <c r="D241" s="30" t="s">
        <v>461</v>
      </c>
      <c r="E241" s="32">
        <v>10.72</v>
      </c>
      <c r="F241" s="32">
        <v>10.72</v>
      </c>
      <c r="G241" s="27">
        <v>10.51</v>
      </c>
      <c r="H241" s="225">
        <f>_xlfn.XLOOKUP(B241,MLGN!A:A,MLGN!K:K)</f>
        <v>100</v>
      </c>
      <c r="I241" s="224">
        <f>VLOOKUP(B241,'Query Daten'!A:R,15,0)</f>
        <v>1</v>
      </c>
      <c r="J241" s="33" t="s">
        <v>16</v>
      </c>
      <c r="K241" s="28" t="s">
        <v>16</v>
      </c>
      <c r="L241" s="29" t="s">
        <v>16</v>
      </c>
      <c r="M241" s="165" t="s">
        <v>17</v>
      </c>
      <c r="N241" s="233">
        <f t="shared" si="7"/>
        <v>99</v>
      </c>
    </row>
    <row r="242" spans="2:14">
      <c r="B242" s="11" t="s">
        <v>478</v>
      </c>
      <c r="C242" s="10" t="s">
        <v>479</v>
      </c>
      <c r="D242" s="30" t="s">
        <v>461</v>
      </c>
      <c r="E242" s="32">
        <v>11.26</v>
      </c>
      <c r="F242" s="32">
        <v>11.26</v>
      </c>
      <c r="G242" s="27">
        <v>11.04</v>
      </c>
      <c r="H242" s="225">
        <f>_xlfn.XLOOKUP(B242,MLGN!A:A,MLGN!K:K)</f>
        <v>150</v>
      </c>
      <c r="I242" s="224">
        <f>VLOOKUP(B242,'Query Daten'!A:R,15,0)</f>
        <v>1</v>
      </c>
      <c r="J242" s="33" t="s">
        <v>16</v>
      </c>
      <c r="K242" s="28" t="s">
        <v>16</v>
      </c>
      <c r="L242" s="29" t="s">
        <v>16</v>
      </c>
      <c r="M242" s="165" t="s">
        <v>17</v>
      </c>
      <c r="N242" s="233">
        <f t="shared" si="7"/>
        <v>149</v>
      </c>
    </row>
    <row r="243" spans="2:14">
      <c r="B243" s="11" t="s">
        <v>480</v>
      </c>
      <c r="C243" s="10" t="s">
        <v>481</v>
      </c>
      <c r="D243" s="30" t="s">
        <v>461</v>
      </c>
      <c r="E243" s="32">
        <v>12</v>
      </c>
      <c r="F243" s="32">
        <v>12</v>
      </c>
      <c r="G243" s="27">
        <v>11.76</v>
      </c>
      <c r="H243" s="225">
        <f>_xlfn.XLOOKUP(B243,MLGN!A:A,MLGN!K:K)</f>
        <v>150</v>
      </c>
      <c r="I243" s="224">
        <f>VLOOKUP(B243,'Query Daten'!A:R,15,0)</f>
        <v>1</v>
      </c>
      <c r="J243" s="33" t="s">
        <v>16</v>
      </c>
      <c r="K243" s="28" t="s">
        <v>16</v>
      </c>
      <c r="L243" s="29" t="s">
        <v>16</v>
      </c>
      <c r="M243" s="165" t="s">
        <v>17</v>
      </c>
      <c r="N243" s="233">
        <f t="shared" si="7"/>
        <v>149</v>
      </c>
    </row>
    <row r="244" spans="2:14">
      <c r="B244" s="11" t="s">
        <v>482</v>
      </c>
      <c r="C244" s="10" t="s">
        <v>483</v>
      </c>
      <c r="D244" s="30" t="s">
        <v>461</v>
      </c>
      <c r="E244" s="32">
        <v>13.21</v>
      </c>
      <c r="F244" s="32">
        <v>13.21</v>
      </c>
      <c r="G244" s="27">
        <v>12.95</v>
      </c>
      <c r="H244" s="225">
        <f>_xlfn.XLOOKUP(B244,MLGN!A:A,MLGN!K:K)</f>
        <v>500</v>
      </c>
      <c r="I244" s="224">
        <f>VLOOKUP(B244,'Query Daten'!A:R,15,0)</f>
        <v>1</v>
      </c>
      <c r="J244" s="33" t="s">
        <v>16</v>
      </c>
      <c r="K244" s="28" t="s">
        <v>16</v>
      </c>
      <c r="L244" s="29" t="s">
        <v>16</v>
      </c>
      <c r="M244" s="165" t="s">
        <v>17</v>
      </c>
      <c r="N244" s="233">
        <f t="shared" si="7"/>
        <v>499</v>
      </c>
    </row>
    <row r="245" spans="2:14">
      <c r="B245" s="11" t="s">
        <v>484</v>
      </c>
      <c r="C245" s="10" t="s">
        <v>485</v>
      </c>
      <c r="D245" s="30" t="s">
        <v>461</v>
      </c>
      <c r="E245" s="32">
        <v>23.52</v>
      </c>
      <c r="F245" s="32">
        <v>23.52</v>
      </c>
      <c r="G245" s="27">
        <v>23.05</v>
      </c>
      <c r="H245" s="225">
        <f>_xlfn.XLOOKUP(B245,MLGN!A:A,MLGN!K:K)</f>
        <v>400</v>
      </c>
      <c r="I245" s="224">
        <f>VLOOKUP(B245,'Query Daten'!A:R,15,0)</f>
        <v>1</v>
      </c>
      <c r="J245" s="33" t="s">
        <v>16</v>
      </c>
      <c r="K245" s="28" t="s">
        <v>16</v>
      </c>
      <c r="L245" s="29" t="s">
        <v>16</v>
      </c>
      <c r="M245" s="165" t="s">
        <v>17</v>
      </c>
      <c r="N245" s="233">
        <f t="shared" si="7"/>
        <v>399</v>
      </c>
    </row>
    <row r="246" spans="2:14">
      <c r="B246" s="11" t="s">
        <v>486</v>
      </c>
      <c r="C246" s="10" t="s">
        <v>487</v>
      </c>
      <c r="D246" s="30" t="s">
        <v>82</v>
      </c>
      <c r="E246" s="31">
        <f t="shared" si="6"/>
        <v>67.840500000000006</v>
      </c>
      <c r="F246" s="32" t="s">
        <v>16</v>
      </c>
      <c r="G246" s="27">
        <v>64.61</v>
      </c>
      <c r="H246" s="225">
        <f>_xlfn.XLOOKUP(B246,MLGN!A:A,MLGN!K:K)</f>
        <v>400</v>
      </c>
      <c r="I246" s="224">
        <f>VLOOKUP(B246,'Query Daten'!A:R,15,0)</f>
        <v>1</v>
      </c>
      <c r="J246" s="33" t="s">
        <v>16</v>
      </c>
      <c r="K246" s="28" t="s">
        <v>16</v>
      </c>
      <c r="L246" s="29" t="s">
        <v>16</v>
      </c>
      <c r="M246" s="165" t="s">
        <v>17</v>
      </c>
      <c r="N246" s="233">
        <f t="shared" si="7"/>
        <v>399</v>
      </c>
    </row>
    <row r="247" spans="2:14">
      <c r="B247" s="11" t="s">
        <v>488</v>
      </c>
      <c r="C247" s="10" t="s">
        <v>489</v>
      </c>
      <c r="D247" s="30" t="s">
        <v>281</v>
      </c>
      <c r="E247" s="31">
        <f t="shared" si="6"/>
        <v>129.21299999999999</v>
      </c>
      <c r="F247" s="32"/>
      <c r="G247" s="27">
        <v>123.06</v>
      </c>
      <c r="H247" s="225">
        <f>_xlfn.XLOOKUP(B247,MLGN!A:A,MLGN!K:K)</f>
        <v>30</v>
      </c>
      <c r="I247" s="224">
        <f>VLOOKUP(B247,'Query Daten'!A:R,15,0)</f>
        <v>30</v>
      </c>
      <c r="J247" s="33"/>
      <c r="K247" s="28"/>
      <c r="L247" s="29"/>
      <c r="M247" s="165" t="s">
        <v>17</v>
      </c>
      <c r="N247" s="231">
        <f t="shared" si="7"/>
        <v>0</v>
      </c>
    </row>
    <row r="248" spans="2:14">
      <c r="B248" s="11" t="s">
        <v>490</v>
      </c>
      <c r="C248" s="10" t="s">
        <v>491</v>
      </c>
      <c r="D248" s="30" t="s">
        <v>281</v>
      </c>
      <c r="E248" s="31">
        <f t="shared" si="6"/>
        <v>8.463000000000001</v>
      </c>
      <c r="F248" s="32" t="s">
        <v>16</v>
      </c>
      <c r="G248" s="27">
        <v>8.06</v>
      </c>
      <c r="H248" s="225">
        <f>_xlfn.XLOOKUP(B248,MLGN!A:A,MLGN!K:K)</f>
        <v>25</v>
      </c>
      <c r="I248" s="224">
        <f>VLOOKUP(B248,'Query Daten'!A:R,15,0)</f>
        <v>25</v>
      </c>
      <c r="J248" s="33" t="s">
        <v>16</v>
      </c>
      <c r="K248" s="28" t="s">
        <v>16</v>
      </c>
      <c r="L248" s="29" t="s">
        <v>16</v>
      </c>
      <c r="M248" s="165" t="s">
        <v>17</v>
      </c>
      <c r="N248" s="231">
        <f t="shared" si="7"/>
        <v>0</v>
      </c>
    </row>
    <row r="249" spans="2:14">
      <c r="B249" s="11" t="s">
        <v>492</v>
      </c>
      <c r="C249" s="10" t="s">
        <v>493</v>
      </c>
      <c r="D249" s="30" t="s">
        <v>281</v>
      </c>
      <c r="E249" s="31">
        <f t="shared" si="6"/>
        <v>4.8194999999999997</v>
      </c>
      <c r="F249" s="32" t="s">
        <v>16</v>
      </c>
      <c r="G249" s="27">
        <v>4.59</v>
      </c>
      <c r="H249" s="225">
        <f>_xlfn.XLOOKUP(B249,MLGN!A:A,MLGN!K:K)</f>
        <v>25</v>
      </c>
      <c r="I249" s="224">
        <f>VLOOKUP(B249,'Query Daten'!A:R,15,0)</f>
        <v>25</v>
      </c>
      <c r="J249" s="33">
        <v>0.5</v>
      </c>
      <c r="K249" s="28">
        <v>2.65</v>
      </c>
      <c r="L249" s="29">
        <v>1200</v>
      </c>
      <c r="M249" s="165" t="s">
        <v>17</v>
      </c>
      <c r="N249" s="231">
        <f t="shared" si="7"/>
        <v>0</v>
      </c>
    </row>
    <row r="250" spans="2:14">
      <c r="B250" s="11" t="s">
        <v>494</v>
      </c>
      <c r="C250" s="10" t="s">
        <v>495</v>
      </c>
      <c r="D250" s="30" t="s">
        <v>281</v>
      </c>
      <c r="E250" s="31">
        <f t="shared" si="6"/>
        <v>11.529</v>
      </c>
      <c r="F250" s="32" t="s">
        <v>16</v>
      </c>
      <c r="G250" s="27">
        <v>10.98</v>
      </c>
      <c r="H250" s="225">
        <f>_xlfn.XLOOKUP(B250,MLGN!A:A,MLGN!K:K)</f>
        <v>25</v>
      </c>
      <c r="I250" s="224">
        <f>VLOOKUP(B250,'Query Daten'!A:R,15,0)</f>
        <v>25</v>
      </c>
      <c r="J250" s="33">
        <v>3</v>
      </c>
      <c r="K250" s="28">
        <v>6.34</v>
      </c>
      <c r="L250" s="29">
        <v>200</v>
      </c>
      <c r="M250" s="165" t="s">
        <v>17</v>
      </c>
      <c r="N250" s="231">
        <f t="shared" si="7"/>
        <v>0</v>
      </c>
    </row>
    <row r="251" spans="2:14">
      <c r="B251" s="11" t="s">
        <v>496</v>
      </c>
      <c r="C251" s="10" t="s">
        <v>497</v>
      </c>
      <c r="D251" s="30" t="s">
        <v>281</v>
      </c>
      <c r="E251" s="31">
        <f t="shared" si="6"/>
        <v>6.2264999999999997</v>
      </c>
      <c r="F251" s="32" t="s">
        <v>16</v>
      </c>
      <c r="G251" s="27">
        <v>5.93</v>
      </c>
      <c r="H251" s="225">
        <f>_xlfn.XLOOKUP(B251,MLGN!A:A,MLGN!K:K)</f>
        <v>25</v>
      </c>
      <c r="I251" s="224">
        <f>VLOOKUP(B251,'Query Daten'!A:R,15,0)</f>
        <v>25</v>
      </c>
      <c r="J251" s="33" t="s">
        <v>16</v>
      </c>
      <c r="K251" s="28" t="s">
        <v>16</v>
      </c>
      <c r="L251" s="29" t="s">
        <v>16</v>
      </c>
      <c r="M251" s="165" t="s">
        <v>17</v>
      </c>
      <c r="N251" s="231">
        <f t="shared" si="7"/>
        <v>0</v>
      </c>
    </row>
    <row r="252" spans="2:14">
      <c r="B252" s="11" t="s">
        <v>498</v>
      </c>
      <c r="C252" s="10" t="s">
        <v>499</v>
      </c>
      <c r="D252" s="30" t="s">
        <v>281</v>
      </c>
      <c r="E252" s="31">
        <f t="shared" si="6"/>
        <v>4.4834999999999994</v>
      </c>
      <c r="F252" s="32" t="s">
        <v>16</v>
      </c>
      <c r="G252" s="27">
        <v>4.2699999999999996</v>
      </c>
      <c r="H252" s="225">
        <f>_xlfn.XLOOKUP(B252,MLGN!A:A,MLGN!K:K)</f>
        <v>25</v>
      </c>
      <c r="I252" s="224">
        <f>VLOOKUP(B252,'Query Daten'!A:R,15,0)</f>
        <v>25</v>
      </c>
      <c r="J252" s="33" t="s">
        <v>16</v>
      </c>
      <c r="K252" s="28" t="s">
        <v>16</v>
      </c>
      <c r="L252" s="29" t="s">
        <v>16</v>
      </c>
      <c r="M252" s="165" t="s">
        <v>17</v>
      </c>
      <c r="N252" s="231">
        <f t="shared" si="7"/>
        <v>0</v>
      </c>
    </row>
    <row r="253" spans="2:14">
      <c r="B253" s="11" t="s">
        <v>500</v>
      </c>
      <c r="C253" s="10" t="s">
        <v>501</v>
      </c>
      <c r="D253" s="30" t="s">
        <v>281</v>
      </c>
      <c r="E253" s="31">
        <f t="shared" si="6"/>
        <v>7.3815</v>
      </c>
      <c r="F253" s="32" t="s">
        <v>16</v>
      </c>
      <c r="G253" s="27">
        <v>7.03</v>
      </c>
      <c r="H253" s="225">
        <f>_xlfn.XLOOKUP(B253,MLGN!A:A,MLGN!K:K)</f>
        <v>25</v>
      </c>
      <c r="I253" s="224">
        <f>VLOOKUP(B253,'Query Daten'!A:R,15,0)</f>
        <v>25</v>
      </c>
      <c r="J253" s="33" t="s">
        <v>16</v>
      </c>
      <c r="K253" s="28" t="s">
        <v>16</v>
      </c>
      <c r="L253" s="29" t="s">
        <v>16</v>
      </c>
      <c r="M253" s="165" t="s">
        <v>17</v>
      </c>
      <c r="N253" s="231">
        <f t="shared" si="7"/>
        <v>0</v>
      </c>
    </row>
    <row r="254" spans="2:14">
      <c r="B254" s="11" t="s">
        <v>502</v>
      </c>
      <c r="C254" s="10" t="s">
        <v>503</v>
      </c>
      <c r="D254" s="30" t="s">
        <v>281</v>
      </c>
      <c r="E254" s="31">
        <f t="shared" si="6"/>
        <v>4.8194999999999997</v>
      </c>
      <c r="F254" s="32" t="s">
        <v>16</v>
      </c>
      <c r="G254" s="27">
        <v>4.59</v>
      </c>
      <c r="H254" s="225">
        <f>_xlfn.XLOOKUP(B254,MLGN!A:A,MLGN!K:K)</f>
        <v>25</v>
      </c>
      <c r="I254" s="224">
        <f>VLOOKUP(B254,'Query Daten'!A:R,15,0)</f>
        <v>25</v>
      </c>
      <c r="J254" s="33" t="s">
        <v>16</v>
      </c>
      <c r="K254" s="28" t="s">
        <v>16</v>
      </c>
      <c r="L254" s="29" t="s">
        <v>16</v>
      </c>
      <c r="M254" s="165" t="s">
        <v>17</v>
      </c>
      <c r="N254" s="231">
        <f t="shared" si="7"/>
        <v>0</v>
      </c>
    </row>
    <row r="255" spans="2:14">
      <c r="B255" s="11" t="s">
        <v>504</v>
      </c>
      <c r="C255" s="10" t="s">
        <v>505</v>
      </c>
      <c r="D255" s="30" t="s">
        <v>281</v>
      </c>
      <c r="E255" s="31">
        <f t="shared" si="6"/>
        <v>10.426499999999999</v>
      </c>
      <c r="F255" s="32" t="s">
        <v>16</v>
      </c>
      <c r="G255" s="27">
        <v>9.93</v>
      </c>
      <c r="H255" s="225">
        <f>_xlfn.XLOOKUP(B255,MLGN!A:A,MLGN!K:K)</f>
        <v>25</v>
      </c>
      <c r="I255" s="224">
        <f>VLOOKUP(B255,'Query Daten'!A:R,15,0)</f>
        <v>25</v>
      </c>
      <c r="J255" s="33" t="s">
        <v>16</v>
      </c>
      <c r="K255" s="28" t="s">
        <v>16</v>
      </c>
      <c r="L255" s="29" t="s">
        <v>16</v>
      </c>
      <c r="M255" s="165" t="s">
        <v>17</v>
      </c>
      <c r="N255" s="231">
        <f t="shared" si="7"/>
        <v>0</v>
      </c>
    </row>
    <row r="256" spans="2:14">
      <c r="B256" s="11" t="s">
        <v>506</v>
      </c>
      <c r="C256" s="10" t="s">
        <v>507</v>
      </c>
      <c r="D256" s="30" t="s">
        <v>281</v>
      </c>
      <c r="E256" s="32">
        <v>27.86</v>
      </c>
      <c r="F256" s="32">
        <v>27.86</v>
      </c>
      <c r="G256" s="27">
        <v>26.46</v>
      </c>
      <c r="H256" s="225">
        <f>_xlfn.XLOOKUP(B256,MLGN!A:A,MLGN!K:K)</f>
        <v>200</v>
      </c>
      <c r="I256" s="224">
        <f>VLOOKUP(B256,'Query Daten'!A:R,15,0)</f>
        <v>1</v>
      </c>
      <c r="J256" s="33" t="s">
        <v>16</v>
      </c>
      <c r="K256" s="28" t="s">
        <v>16</v>
      </c>
      <c r="L256" s="29" t="s">
        <v>16</v>
      </c>
      <c r="M256" s="165" t="s">
        <v>17</v>
      </c>
      <c r="N256" s="233">
        <f t="shared" si="7"/>
        <v>199</v>
      </c>
    </row>
    <row r="257" spans="2:14">
      <c r="B257" s="11" t="s">
        <v>508</v>
      </c>
      <c r="C257" s="10" t="s">
        <v>509</v>
      </c>
      <c r="D257" s="30" t="s">
        <v>281</v>
      </c>
      <c r="E257" s="32">
        <v>42.39</v>
      </c>
      <c r="F257" s="32">
        <v>42.39</v>
      </c>
      <c r="G257" s="27">
        <v>40.270000000000003</v>
      </c>
      <c r="H257" s="225">
        <f>_xlfn.XLOOKUP(B257,MLGN!A:A,MLGN!K:K)</f>
        <v>200</v>
      </c>
      <c r="I257" s="224">
        <f>VLOOKUP(B257,'Query Daten'!A:R,15,0)</f>
        <v>1</v>
      </c>
      <c r="J257" s="33" t="s">
        <v>16</v>
      </c>
      <c r="K257" s="28" t="s">
        <v>16</v>
      </c>
      <c r="L257" s="29" t="s">
        <v>16</v>
      </c>
      <c r="M257" s="165" t="s">
        <v>17</v>
      </c>
      <c r="N257" s="233">
        <f t="shared" si="7"/>
        <v>199</v>
      </c>
    </row>
    <row r="258" spans="2:14">
      <c r="B258" s="11" t="s">
        <v>510</v>
      </c>
      <c r="C258" s="10" t="s">
        <v>511</v>
      </c>
      <c r="D258" s="30" t="s">
        <v>281</v>
      </c>
      <c r="E258" s="31">
        <f t="shared" si="6"/>
        <v>10.962</v>
      </c>
      <c r="F258" s="32" t="s">
        <v>16</v>
      </c>
      <c r="G258" s="27">
        <v>10.44</v>
      </c>
      <c r="H258" s="225">
        <f>_xlfn.XLOOKUP(B258,MLGN!A:A,MLGN!K:K)</f>
        <v>25</v>
      </c>
      <c r="I258" s="224">
        <f>VLOOKUP(B258,'Query Daten'!A:R,15,0)</f>
        <v>25</v>
      </c>
      <c r="J258" s="33" t="s">
        <v>16</v>
      </c>
      <c r="K258" s="28" t="s">
        <v>16</v>
      </c>
      <c r="L258" s="29" t="s">
        <v>16</v>
      </c>
      <c r="M258" s="165" t="s">
        <v>17</v>
      </c>
      <c r="N258" s="231">
        <f t="shared" si="7"/>
        <v>0</v>
      </c>
    </row>
    <row r="259" spans="2:14">
      <c r="B259" s="11" t="s">
        <v>512</v>
      </c>
      <c r="C259" s="10" t="s">
        <v>513</v>
      </c>
      <c r="D259" s="30" t="s">
        <v>281</v>
      </c>
      <c r="E259" s="32">
        <v>16.87</v>
      </c>
      <c r="F259" s="32">
        <v>16.87</v>
      </c>
      <c r="G259" s="27">
        <v>16.02</v>
      </c>
      <c r="H259" s="225">
        <f>_xlfn.XLOOKUP(B259,MLGN!A:A,MLGN!K:K)</f>
        <v>100</v>
      </c>
      <c r="I259" s="224">
        <f>VLOOKUP(B259,'Query Daten'!A:R,15,0)</f>
        <v>1</v>
      </c>
      <c r="J259" s="33" t="s">
        <v>16</v>
      </c>
      <c r="K259" s="28" t="s">
        <v>16</v>
      </c>
      <c r="L259" s="29" t="s">
        <v>16</v>
      </c>
      <c r="M259" s="165" t="s">
        <v>17</v>
      </c>
      <c r="N259" s="233">
        <f t="shared" si="7"/>
        <v>99</v>
      </c>
    </row>
    <row r="260" spans="2:14">
      <c r="B260" s="11" t="s">
        <v>514</v>
      </c>
      <c r="C260" s="10" t="s">
        <v>515</v>
      </c>
      <c r="D260" s="30" t="s">
        <v>281</v>
      </c>
      <c r="E260" s="32">
        <v>37.68</v>
      </c>
      <c r="F260" s="32">
        <v>37.68</v>
      </c>
      <c r="G260" s="27">
        <v>33.909999999999997</v>
      </c>
      <c r="H260" s="225">
        <f>_xlfn.XLOOKUP(B260,MLGN!A:A,MLGN!K:K)</f>
        <v>100</v>
      </c>
      <c r="I260" s="224">
        <f>VLOOKUP(B260,'Query Daten'!A:R,15,0)</f>
        <v>1</v>
      </c>
      <c r="J260" s="33">
        <v>1</v>
      </c>
      <c r="K260" s="28">
        <v>19.59</v>
      </c>
      <c r="L260" s="29">
        <v>100</v>
      </c>
      <c r="M260" s="165" t="s">
        <v>17</v>
      </c>
      <c r="N260" s="233">
        <f t="shared" si="7"/>
        <v>99</v>
      </c>
    </row>
    <row r="261" spans="2:14">
      <c r="B261" s="11" t="s">
        <v>516</v>
      </c>
      <c r="C261" s="10" t="s">
        <v>517</v>
      </c>
      <c r="D261" s="30" t="s">
        <v>281</v>
      </c>
      <c r="E261" s="32">
        <v>39.450000000000003</v>
      </c>
      <c r="F261" s="32">
        <v>39.450000000000003</v>
      </c>
      <c r="G261" s="27">
        <v>35.51</v>
      </c>
      <c r="H261" s="225">
        <f>_xlfn.XLOOKUP(B261,MLGN!A:A,MLGN!K:K)</f>
        <v>100</v>
      </c>
      <c r="I261" s="224">
        <f>VLOOKUP(B261,'Query Daten'!A:R,15,0)</f>
        <v>1</v>
      </c>
      <c r="J261" s="33" t="s">
        <v>16</v>
      </c>
      <c r="K261" s="28" t="s">
        <v>16</v>
      </c>
      <c r="L261" s="29" t="s">
        <v>16</v>
      </c>
      <c r="M261" s="165" t="s">
        <v>17</v>
      </c>
      <c r="N261" s="233">
        <f t="shared" si="7"/>
        <v>99</v>
      </c>
    </row>
    <row r="262" spans="2:14">
      <c r="B262" s="11" t="s">
        <v>518</v>
      </c>
      <c r="C262" s="10" t="s">
        <v>519</v>
      </c>
      <c r="D262" s="30" t="s">
        <v>281</v>
      </c>
      <c r="E262" s="32">
        <v>57.97</v>
      </c>
      <c r="F262" s="32">
        <v>57.97</v>
      </c>
      <c r="G262" s="27">
        <v>52.17</v>
      </c>
      <c r="H262" s="225">
        <f>_xlfn.XLOOKUP(B262,MLGN!A:A,MLGN!K:K)</f>
        <v>100</v>
      </c>
      <c r="I262" s="224">
        <f>VLOOKUP(B262,'Query Daten'!A:R,15,0)</f>
        <v>1</v>
      </c>
      <c r="J262" s="33">
        <v>1</v>
      </c>
      <c r="K262" s="28">
        <v>30.14</v>
      </c>
      <c r="L262" s="29">
        <v>100</v>
      </c>
      <c r="M262" s="165" t="s">
        <v>17</v>
      </c>
      <c r="N262" s="233">
        <f t="shared" si="7"/>
        <v>99</v>
      </c>
    </row>
    <row r="263" spans="2:14">
      <c r="B263" s="11" t="s">
        <v>520</v>
      </c>
      <c r="C263" s="10" t="s">
        <v>521</v>
      </c>
      <c r="D263" s="30" t="s">
        <v>281</v>
      </c>
      <c r="E263" s="32">
        <v>62.15</v>
      </c>
      <c r="F263" s="32">
        <v>62.15</v>
      </c>
      <c r="G263" s="27">
        <v>59.04</v>
      </c>
      <c r="H263" s="225">
        <f>_xlfn.XLOOKUP(B263,MLGN!A:A,MLGN!K:K)</f>
        <v>100</v>
      </c>
      <c r="I263" s="224">
        <f>VLOOKUP(B263,'Query Daten'!A:R,15,0)</f>
        <v>1</v>
      </c>
      <c r="J263" s="33">
        <v>1</v>
      </c>
      <c r="K263" s="28">
        <v>32.32</v>
      </c>
      <c r="L263" s="29">
        <v>100</v>
      </c>
      <c r="M263" s="165" t="s">
        <v>17</v>
      </c>
      <c r="N263" s="233">
        <f t="shared" si="7"/>
        <v>99</v>
      </c>
    </row>
    <row r="264" spans="2:14">
      <c r="B264" s="11" t="s">
        <v>522</v>
      </c>
      <c r="C264" s="10" t="s">
        <v>523</v>
      </c>
      <c r="D264" s="30" t="s">
        <v>281</v>
      </c>
      <c r="E264" s="32">
        <v>22.46</v>
      </c>
      <c r="F264" s="32">
        <v>22.46</v>
      </c>
      <c r="G264" s="27">
        <v>21.34</v>
      </c>
      <c r="H264" s="225">
        <f>_xlfn.XLOOKUP(B264,MLGN!A:A,MLGN!K:K)</f>
        <v>133</v>
      </c>
      <c r="I264" s="224">
        <f>VLOOKUP(B264,'Query Daten'!A:R,15,0)</f>
        <v>1</v>
      </c>
      <c r="J264" s="33" t="s">
        <v>16</v>
      </c>
      <c r="K264" s="28" t="s">
        <v>16</v>
      </c>
      <c r="L264" s="29"/>
      <c r="M264" s="165" t="s">
        <v>17</v>
      </c>
      <c r="N264" s="233">
        <f t="shared" si="7"/>
        <v>132</v>
      </c>
    </row>
    <row r="265" spans="2:14">
      <c r="B265" s="11" t="s">
        <v>524</v>
      </c>
      <c r="C265" s="10" t="s">
        <v>525</v>
      </c>
      <c r="D265" s="30" t="s">
        <v>281</v>
      </c>
      <c r="E265" s="32">
        <v>23.67</v>
      </c>
      <c r="F265" s="32">
        <v>23.67</v>
      </c>
      <c r="G265" s="27">
        <v>22.49</v>
      </c>
      <c r="H265" s="225">
        <f>_xlfn.XLOOKUP(B265,MLGN!A:A,MLGN!K:K)</f>
        <v>133</v>
      </c>
      <c r="I265" s="224">
        <f>VLOOKUP(B265,'Query Daten'!A:R,15,0)</f>
        <v>1</v>
      </c>
      <c r="J265" s="33">
        <v>1</v>
      </c>
      <c r="K265" s="28">
        <v>12.31</v>
      </c>
      <c r="L265" s="29">
        <v>133</v>
      </c>
      <c r="M265" s="165" t="s">
        <v>17</v>
      </c>
      <c r="N265" s="233">
        <f t="shared" ref="N265:N328" si="8">H265-I265</f>
        <v>132</v>
      </c>
    </row>
    <row r="266" spans="2:14">
      <c r="B266" s="11" t="s">
        <v>526</v>
      </c>
      <c r="C266" s="10" t="s">
        <v>527</v>
      </c>
      <c r="D266" s="30" t="s">
        <v>281</v>
      </c>
      <c r="E266" s="32">
        <v>25.07</v>
      </c>
      <c r="F266" s="32">
        <v>25.07</v>
      </c>
      <c r="G266" s="27">
        <v>23.82</v>
      </c>
      <c r="H266" s="225">
        <f>_xlfn.XLOOKUP(B266,MLGN!A:A,MLGN!K:K)</f>
        <v>133</v>
      </c>
      <c r="I266" s="224">
        <f>VLOOKUP(B266,'Query Daten'!A:R,15,0)</f>
        <v>1</v>
      </c>
      <c r="J266" s="33" t="s">
        <v>16</v>
      </c>
      <c r="K266" s="28" t="s">
        <v>16</v>
      </c>
      <c r="L266" s="29" t="s">
        <v>16</v>
      </c>
      <c r="M266" s="165" t="s">
        <v>17</v>
      </c>
      <c r="N266" s="233">
        <f t="shared" si="8"/>
        <v>132</v>
      </c>
    </row>
    <row r="267" spans="2:14">
      <c r="B267" s="11" t="s">
        <v>528</v>
      </c>
      <c r="C267" s="10" t="s">
        <v>529</v>
      </c>
      <c r="D267" s="30" t="s">
        <v>281</v>
      </c>
      <c r="E267" s="32">
        <v>28.11</v>
      </c>
      <c r="F267" s="32">
        <v>28.11</v>
      </c>
      <c r="G267" s="27">
        <v>26.7</v>
      </c>
      <c r="H267" s="225">
        <f>_xlfn.XLOOKUP(B267,MLGN!A:A,MLGN!K:K)</f>
        <v>133</v>
      </c>
      <c r="I267" s="224">
        <f>VLOOKUP(B267,'Query Daten'!A:R,15,0)</f>
        <v>1</v>
      </c>
      <c r="J267" s="33" t="s">
        <v>16</v>
      </c>
      <c r="K267" s="28" t="s">
        <v>16</v>
      </c>
      <c r="L267" s="29" t="s">
        <v>16</v>
      </c>
      <c r="M267" s="165" t="s">
        <v>17</v>
      </c>
      <c r="N267" s="233">
        <f t="shared" si="8"/>
        <v>132</v>
      </c>
    </row>
    <row r="268" spans="2:14">
      <c r="B268" s="11" t="s">
        <v>530</v>
      </c>
      <c r="C268" s="10" t="s">
        <v>531</v>
      </c>
      <c r="D268" s="30" t="s">
        <v>281</v>
      </c>
      <c r="E268" s="32">
        <v>54.17</v>
      </c>
      <c r="F268" s="32">
        <v>54.17</v>
      </c>
      <c r="G268" s="27">
        <v>51.46</v>
      </c>
      <c r="H268" s="225">
        <f>_xlfn.XLOOKUP(B268,MLGN!A:A,MLGN!K:K)</f>
        <v>133</v>
      </c>
      <c r="I268" s="224">
        <f>VLOOKUP(B268,'Query Daten'!A:R,15,0)</f>
        <v>1</v>
      </c>
      <c r="J268" s="33" t="s">
        <v>16</v>
      </c>
      <c r="K268" s="28" t="s">
        <v>16</v>
      </c>
      <c r="L268" s="29" t="s">
        <v>16</v>
      </c>
      <c r="M268" s="165" t="s">
        <v>17</v>
      </c>
      <c r="N268" s="233">
        <f t="shared" si="8"/>
        <v>132</v>
      </c>
    </row>
    <row r="269" spans="2:14">
      <c r="B269" s="11" t="s">
        <v>532</v>
      </c>
      <c r="C269" s="10" t="s">
        <v>533</v>
      </c>
      <c r="D269" s="30" t="s">
        <v>281</v>
      </c>
      <c r="E269" s="31">
        <f t="shared" ref="E269:E328" si="9">G269+(G269*0.05)</f>
        <v>4.7879999999999994</v>
      </c>
      <c r="F269" s="32" t="s">
        <v>16</v>
      </c>
      <c r="G269" s="27">
        <v>4.5599999999999996</v>
      </c>
      <c r="H269" s="225">
        <f>_xlfn.XLOOKUP(B269,MLGN!A:A,MLGN!K:K)</f>
        <v>25</v>
      </c>
      <c r="I269" s="224">
        <f>VLOOKUP(B269,'Query Daten'!A:R,15,0)</f>
        <v>25</v>
      </c>
      <c r="J269" s="33">
        <v>0.5</v>
      </c>
      <c r="K269" s="28">
        <v>2.63</v>
      </c>
      <c r="L269" s="29">
        <v>2800</v>
      </c>
      <c r="M269" s="165" t="s">
        <v>17</v>
      </c>
      <c r="N269" s="231">
        <f t="shared" si="8"/>
        <v>0</v>
      </c>
    </row>
    <row r="270" spans="2:14">
      <c r="B270" s="11" t="s">
        <v>5496</v>
      </c>
      <c r="C270" s="10" t="s">
        <v>5497</v>
      </c>
      <c r="D270" s="30" t="s">
        <v>281</v>
      </c>
      <c r="E270" s="31">
        <f t="shared" si="9"/>
        <v>4.7879999999999994</v>
      </c>
      <c r="F270" s="32"/>
      <c r="G270" s="27">
        <v>4.5599999999999996</v>
      </c>
      <c r="H270" s="225">
        <f>_xlfn.XLOOKUP(B270,MLGN!A:A,MLGN!K:K)</f>
        <v>20</v>
      </c>
      <c r="I270" s="224">
        <f>VLOOKUP(B270,'Query Daten'!A:R,15,0)</f>
        <v>20</v>
      </c>
      <c r="J270" s="33">
        <v>0.5</v>
      </c>
      <c r="K270" s="28">
        <v>2.63</v>
      </c>
      <c r="L270" s="29">
        <v>2240</v>
      </c>
      <c r="M270" s="165" t="s">
        <v>218</v>
      </c>
      <c r="N270" s="231">
        <f t="shared" si="8"/>
        <v>0</v>
      </c>
    </row>
    <row r="271" spans="2:14">
      <c r="B271" s="11" t="s">
        <v>534</v>
      </c>
      <c r="C271" s="10" t="s">
        <v>535</v>
      </c>
      <c r="D271" s="30" t="s">
        <v>281</v>
      </c>
      <c r="E271" s="31">
        <f t="shared" si="9"/>
        <v>3.9375</v>
      </c>
      <c r="F271" s="32" t="s">
        <v>16</v>
      </c>
      <c r="G271" s="27">
        <v>3.75</v>
      </c>
      <c r="H271" s="225">
        <f>_xlfn.XLOOKUP(B271,MLGN!A:A,MLGN!K:K)</f>
        <v>25</v>
      </c>
      <c r="I271" s="224">
        <f>VLOOKUP(B271,'Query Daten'!A:R,15,0)</f>
        <v>25</v>
      </c>
      <c r="J271" s="33">
        <v>1</v>
      </c>
      <c r="K271" s="28">
        <v>2.16</v>
      </c>
      <c r="L271" s="29">
        <v>2800</v>
      </c>
      <c r="M271" s="165" t="s">
        <v>17</v>
      </c>
      <c r="N271" s="231">
        <f t="shared" si="8"/>
        <v>0</v>
      </c>
    </row>
    <row r="272" spans="2:14">
      <c r="B272" s="11" t="s">
        <v>5490</v>
      </c>
      <c r="C272" s="10" t="s">
        <v>5492</v>
      </c>
      <c r="D272" s="30" t="s">
        <v>281</v>
      </c>
      <c r="E272" s="31">
        <f t="shared" si="9"/>
        <v>12.9465</v>
      </c>
      <c r="F272" s="32"/>
      <c r="G272" s="27">
        <v>12.33</v>
      </c>
      <c r="H272" s="225">
        <f>_xlfn.XLOOKUP(B272,MLGN!A:A,MLGN!K:K)</f>
        <v>45</v>
      </c>
      <c r="I272" s="224">
        <f>VLOOKUP(B272,'Query Daten'!A:R,15,0)</f>
        <v>45</v>
      </c>
      <c r="J272" s="33"/>
      <c r="K272" s="28"/>
      <c r="L272" s="29"/>
      <c r="M272" s="165" t="s">
        <v>218</v>
      </c>
      <c r="N272" s="231">
        <f t="shared" si="8"/>
        <v>0</v>
      </c>
    </row>
    <row r="273" spans="2:14">
      <c r="B273" s="11" t="s">
        <v>5491</v>
      </c>
      <c r="C273" s="10" t="s">
        <v>5493</v>
      </c>
      <c r="D273" s="30" t="s">
        <v>281</v>
      </c>
      <c r="E273" s="31">
        <f t="shared" si="9"/>
        <v>16.883999999999997</v>
      </c>
      <c r="F273" s="32"/>
      <c r="G273" s="27">
        <v>16.079999999999998</v>
      </c>
      <c r="H273" s="225">
        <f>_xlfn.XLOOKUP(B273,MLGN!A:A,MLGN!K:K)</f>
        <v>30</v>
      </c>
      <c r="I273" s="224">
        <f>VLOOKUP(B273,'Query Daten'!A:R,15,0)</f>
        <v>30</v>
      </c>
      <c r="J273" s="33"/>
      <c r="K273" s="28"/>
      <c r="L273" s="29"/>
      <c r="M273" s="165" t="s">
        <v>218</v>
      </c>
      <c r="N273" s="231">
        <f t="shared" si="8"/>
        <v>0</v>
      </c>
    </row>
    <row r="274" spans="2:14">
      <c r="B274" s="11" t="s">
        <v>536</v>
      </c>
      <c r="C274" s="10" t="s">
        <v>537</v>
      </c>
      <c r="D274" s="30" t="s">
        <v>199</v>
      </c>
      <c r="E274" s="31">
        <f t="shared" si="9"/>
        <v>3.3285</v>
      </c>
      <c r="F274" s="32"/>
      <c r="G274" s="27">
        <v>3.17</v>
      </c>
      <c r="H274" s="225">
        <f>_xlfn.XLOOKUP(B274,MLGN!A:A,MLGN!K:K)</f>
        <v>100</v>
      </c>
      <c r="I274" s="224">
        <f>VLOOKUP(B274,'Query Daten'!A:R,15,0)</f>
        <v>100</v>
      </c>
      <c r="J274" s="33"/>
      <c r="K274" s="28"/>
      <c r="L274" s="29"/>
      <c r="M274" s="165" t="s">
        <v>17</v>
      </c>
      <c r="N274" s="231">
        <f t="shared" si="8"/>
        <v>0</v>
      </c>
    </row>
    <row r="275" spans="2:14">
      <c r="B275" s="11" t="s">
        <v>3326</v>
      </c>
      <c r="C275" s="10" t="s">
        <v>5489</v>
      </c>
      <c r="D275" s="30" t="s">
        <v>199</v>
      </c>
      <c r="E275" s="31">
        <f t="shared" si="9"/>
        <v>3.5175000000000001</v>
      </c>
      <c r="F275" s="32"/>
      <c r="G275" s="27">
        <v>3.35</v>
      </c>
      <c r="H275" s="225">
        <f>_xlfn.XLOOKUP(B275,MLGN!A:A,MLGN!K:K)</f>
        <v>70</v>
      </c>
      <c r="I275" s="224">
        <f>VLOOKUP(B275,'Query Daten'!A:R,15,0)</f>
        <v>70</v>
      </c>
      <c r="J275" s="33"/>
      <c r="K275" s="28"/>
      <c r="L275" s="29"/>
      <c r="M275" s="165" t="s">
        <v>218</v>
      </c>
      <c r="N275" s="231">
        <f t="shared" si="8"/>
        <v>0</v>
      </c>
    </row>
    <row r="276" spans="2:14">
      <c r="B276" s="11" t="s">
        <v>538</v>
      </c>
      <c r="C276" s="10" t="s">
        <v>539</v>
      </c>
      <c r="D276" s="30" t="s">
        <v>199</v>
      </c>
      <c r="E276" s="31">
        <f t="shared" si="9"/>
        <v>8.410499999999999</v>
      </c>
      <c r="F276" s="32"/>
      <c r="G276" s="27">
        <v>8.01</v>
      </c>
      <c r="H276" s="225">
        <f>_xlfn.XLOOKUP(B276,MLGN!A:A,MLGN!K:K)</f>
        <v>25</v>
      </c>
      <c r="I276" s="224">
        <f>VLOOKUP(B276,'Query Daten'!A:R,15,0)</f>
        <v>25</v>
      </c>
      <c r="J276" s="33">
        <v>1</v>
      </c>
      <c r="K276" s="28">
        <v>4.17</v>
      </c>
      <c r="L276" s="29">
        <v>1200</v>
      </c>
      <c r="M276" s="165" t="s">
        <v>17</v>
      </c>
      <c r="N276" s="231">
        <f t="shared" si="8"/>
        <v>0</v>
      </c>
    </row>
    <row r="277" spans="2:14">
      <c r="B277" s="11" t="s">
        <v>540</v>
      </c>
      <c r="C277" s="10" t="s">
        <v>541</v>
      </c>
      <c r="D277" s="30" t="s">
        <v>281</v>
      </c>
      <c r="E277" s="31">
        <f t="shared" si="9"/>
        <v>2.6880000000000002</v>
      </c>
      <c r="F277" s="32" t="s">
        <v>16</v>
      </c>
      <c r="G277" s="27">
        <v>2.56</v>
      </c>
      <c r="H277" s="225">
        <f>_xlfn.XLOOKUP(B277,MLGN!A:A,MLGN!K:K)</f>
        <v>25</v>
      </c>
      <c r="I277" s="224">
        <f>VLOOKUP(B277,'Query Daten'!A:R,15,0)</f>
        <v>25</v>
      </c>
      <c r="J277" s="33">
        <v>0.5</v>
      </c>
      <c r="K277" s="28">
        <v>1.1200000000000001</v>
      </c>
      <c r="L277" s="29">
        <v>2800</v>
      </c>
      <c r="M277" s="165" t="s">
        <v>17</v>
      </c>
      <c r="N277" s="231">
        <f t="shared" si="8"/>
        <v>0</v>
      </c>
    </row>
    <row r="278" spans="2:14">
      <c r="B278" s="11" t="s">
        <v>542</v>
      </c>
      <c r="C278" s="10" t="s">
        <v>543</v>
      </c>
      <c r="D278" s="30" t="s">
        <v>281</v>
      </c>
      <c r="E278" s="31">
        <f t="shared" si="9"/>
        <v>3.8010000000000002</v>
      </c>
      <c r="F278" s="32" t="s">
        <v>16</v>
      </c>
      <c r="G278" s="27">
        <v>3.62</v>
      </c>
      <c r="H278" s="225">
        <f>_xlfn.XLOOKUP(B278,MLGN!A:A,MLGN!K:K)</f>
        <v>25</v>
      </c>
      <c r="I278" s="224">
        <f>VLOOKUP(B278,'Query Daten'!A:R,15,0)</f>
        <v>25</v>
      </c>
      <c r="J278" s="33">
        <v>1</v>
      </c>
      <c r="K278" s="28">
        <v>2.09</v>
      </c>
      <c r="L278" s="29">
        <v>2800</v>
      </c>
      <c r="M278" s="165" t="s">
        <v>17</v>
      </c>
      <c r="N278" s="231">
        <f t="shared" si="8"/>
        <v>0</v>
      </c>
    </row>
    <row r="279" spans="2:14">
      <c r="B279" s="11" t="s">
        <v>5494</v>
      </c>
      <c r="C279" s="10" t="s">
        <v>5495</v>
      </c>
      <c r="D279" s="30" t="s">
        <v>281</v>
      </c>
      <c r="E279" s="31">
        <f t="shared" si="9"/>
        <v>3.8010000000000002</v>
      </c>
      <c r="F279" s="32"/>
      <c r="G279" s="27">
        <v>3.62</v>
      </c>
      <c r="H279" s="225">
        <f>_xlfn.XLOOKUP(B279,MLGN!A:A,MLGN!K:K)</f>
        <v>20</v>
      </c>
      <c r="I279" s="224">
        <f>VLOOKUP(B279,'Query Daten'!A:R,15,0)</f>
        <v>20</v>
      </c>
      <c r="J279" s="33">
        <v>1</v>
      </c>
      <c r="K279" s="28">
        <v>2.09</v>
      </c>
      <c r="L279" s="29">
        <v>2240</v>
      </c>
      <c r="M279" s="165" t="s">
        <v>218</v>
      </c>
      <c r="N279" s="231">
        <f t="shared" si="8"/>
        <v>0</v>
      </c>
    </row>
    <row r="280" spans="2:14">
      <c r="B280" s="11" t="s">
        <v>544</v>
      </c>
      <c r="C280" s="10" t="s">
        <v>545</v>
      </c>
      <c r="D280" s="30" t="s">
        <v>82</v>
      </c>
      <c r="E280" s="31">
        <f t="shared" si="9"/>
        <v>3.6749999999999998</v>
      </c>
      <c r="F280" s="32" t="s">
        <v>16</v>
      </c>
      <c r="G280" s="27">
        <v>3.5</v>
      </c>
      <c r="H280" s="225">
        <f>_xlfn.XLOOKUP(B280,MLGN!A:A,MLGN!K:K)</f>
        <v>25</v>
      </c>
      <c r="I280" s="224">
        <f>VLOOKUP(B280,'Query Daten'!A:R,15,0)</f>
        <v>25</v>
      </c>
      <c r="J280" s="33">
        <v>0.5</v>
      </c>
      <c r="K280" s="28">
        <v>2.02</v>
      </c>
      <c r="L280" s="29">
        <v>900</v>
      </c>
      <c r="M280" s="165" t="s">
        <v>17</v>
      </c>
      <c r="N280" s="231">
        <f t="shared" si="8"/>
        <v>0</v>
      </c>
    </row>
    <row r="281" spans="2:14">
      <c r="B281" s="11" t="s">
        <v>546</v>
      </c>
      <c r="C281" s="10" t="s">
        <v>547</v>
      </c>
      <c r="D281" s="30" t="s">
        <v>82</v>
      </c>
      <c r="E281" s="31">
        <f t="shared" si="9"/>
        <v>5.1764999999999999</v>
      </c>
      <c r="F281" s="32" t="s">
        <v>16</v>
      </c>
      <c r="G281" s="27">
        <v>4.93</v>
      </c>
      <c r="H281" s="225">
        <f>_xlfn.XLOOKUP(B281,MLGN!A:A,MLGN!K:K)</f>
        <v>25</v>
      </c>
      <c r="I281" s="224">
        <f>VLOOKUP(B281,'Query Daten'!A:R,15,0)</f>
        <v>25</v>
      </c>
      <c r="J281" s="33" t="s">
        <v>16</v>
      </c>
      <c r="K281" s="28" t="s">
        <v>16</v>
      </c>
      <c r="L281" s="29" t="s">
        <v>16</v>
      </c>
      <c r="M281" s="165" t="s">
        <v>17</v>
      </c>
      <c r="N281" s="231">
        <f t="shared" si="8"/>
        <v>0</v>
      </c>
    </row>
    <row r="282" spans="2:14">
      <c r="B282" s="11" t="s">
        <v>548</v>
      </c>
      <c r="C282" s="10" t="s">
        <v>549</v>
      </c>
      <c r="D282" s="30" t="s">
        <v>82</v>
      </c>
      <c r="E282" s="31">
        <f t="shared" si="9"/>
        <v>2.0369999999999999</v>
      </c>
      <c r="F282" s="32" t="s">
        <v>16</v>
      </c>
      <c r="G282" s="27">
        <v>1.94</v>
      </c>
      <c r="H282" s="225">
        <f>_xlfn.XLOOKUP(B282,MLGN!A:A,MLGN!K:K)</f>
        <v>100</v>
      </c>
      <c r="I282" s="224">
        <f>VLOOKUP(B282,'Query Daten'!A:R,15,0)</f>
        <v>100</v>
      </c>
      <c r="J282" s="33" t="s">
        <v>16</v>
      </c>
      <c r="K282" s="28" t="s">
        <v>16</v>
      </c>
      <c r="L282" s="29" t="s">
        <v>16</v>
      </c>
      <c r="M282" s="165" t="s">
        <v>17</v>
      </c>
      <c r="N282" s="231">
        <f t="shared" si="8"/>
        <v>0</v>
      </c>
    </row>
    <row r="283" spans="2:14">
      <c r="B283" s="11" t="s">
        <v>550</v>
      </c>
      <c r="C283" s="10" t="s">
        <v>551</v>
      </c>
      <c r="D283" s="30" t="s">
        <v>82</v>
      </c>
      <c r="E283" s="31">
        <f t="shared" si="9"/>
        <v>75.337500000000006</v>
      </c>
      <c r="F283" s="32" t="s">
        <v>16</v>
      </c>
      <c r="G283" s="27">
        <v>71.75</v>
      </c>
      <c r="H283" s="225">
        <f>_xlfn.XLOOKUP(B283,MLGN!A:A,MLGN!K:K)</f>
        <v>2</v>
      </c>
      <c r="I283" s="224">
        <f>VLOOKUP(B283,'Query Daten'!A:R,15,0)</f>
        <v>2</v>
      </c>
      <c r="J283" s="33" t="s">
        <v>16</v>
      </c>
      <c r="K283" s="28" t="s">
        <v>16</v>
      </c>
      <c r="L283" s="29"/>
      <c r="M283" s="165" t="s">
        <v>17</v>
      </c>
      <c r="N283" s="231">
        <f t="shared" si="8"/>
        <v>0</v>
      </c>
    </row>
    <row r="284" spans="2:14">
      <c r="B284" s="11" t="s">
        <v>552</v>
      </c>
      <c r="C284" s="10" t="s">
        <v>553</v>
      </c>
      <c r="D284" s="30" t="s">
        <v>82</v>
      </c>
      <c r="E284" s="31">
        <f t="shared" si="9"/>
        <v>13.314</v>
      </c>
      <c r="F284" s="32" t="s">
        <v>16</v>
      </c>
      <c r="G284" s="27">
        <v>12.68</v>
      </c>
      <c r="H284" s="225">
        <f>_xlfn.XLOOKUP(B284,MLGN!A:A,MLGN!K:K)</f>
        <v>50</v>
      </c>
      <c r="I284" s="224">
        <f>VLOOKUP(B284,'Query Daten'!A:R,15,0)</f>
        <v>50</v>
      </c>
      <c r="J284" s="33" t="s">
        <v>16</v>
      </c>
      <c r="K284" s="28" t="s">
        <v>16</v>
      </c>
      <c r="L284" s="29" t="s">
        <v>16</v>
      </c>
      <c r="M284" s="165" t="s">
        <v>17</v>
      </c>
      <c r="N284" s="231">
        <f t="shared" si="8"/>
        <v>0</v>
      </c>
    </row>
    <row r="285" spans="2:14">
      <c r="B285" s="11" t="s">
        <v>554</v>
      </c>
      <c r="C285" s="10" t="s">
        <v>555</v>
      </c>
      <c r="D285" s="30" t="s">
        <v>281</v>
      </c>
      <c r="E285" s="32">
        <v>42.52</v>
      </c>
      <c r="F285" s="32">
        <v>42.52</v>
      </c>
      <c r="G285" s="27">
        <v>40.39</v>
      </c>
      <c r="H285" s="225">
        <f>_xlfn.XLOOKUP(B285,MLGN!A:A,MLGN!K:K)</f>
        <v>50</v>
      </c>
      <c r="I285" s="224">
        <f>VLOOKUP(B285,'Query Daten'!A:R,15,0)</f>
        <v>1</v>
      </c>
      <c r="J285" s="33" t="s">
        <v>16</v>
      </c>
      <c r="K285" s="28" t="s">
        <v>16</v>
      </c>
      <c r="L285" s="29" t="s">
        <v>16</v>
      </c>
      <c r="M285" s="165" t="s">
        <v>17</v>
      </c>
      <c r="N285" s="233">
        <f t="shared" si="8"/>
        <v>49</v>
      </c>
    </row>
    <row r="286" spans="2:14">
      <c r="B286" s="11" t="s">
        <v>556</v>
      </c>
      <c r="C286" s="10" t="s">
        <v>557</v>
      </c>
      <c r="D286" s="30" t="s">
        <v>281</v>
      </c>
      <c r="E286" s="32">
        <v>47.36</v>
      </c>
      <c r="F286" s="32">
        <v>47.36</v>
      </c>
      <c r="G286" s="27">
        <v>42.62</v>
      </c>
      <c r="H286" s="225">
        <f>_xlfn.XLOOKUP(B286,MLGN!A:A,MLGN!K:K)</f>
        <v>50</v>
      </c>
      <c r="I286" s="224">
        <f>VLOOKUP(B286,'Query Daten'!A:R,15,0)</f>
        <v>1</v>
      </c>
      <c r="J286" s="33" t="s">
        <v>16</v>
      </c>
      <c r="K286" s="28" t="s">
        <v>16</v>
      </c>
      <c r="L286" s="29" t="s">
        <v>16</v>
      </c>
      <c r="M286" s="165" t="s">
        <v>17</v>
      </c>
      <c r="N286" s="233">
        <f t="shared" si="8"/>
        <v>49</v>
      </c>
    </row>
    <row r="287" spans="2:14">
      <c r="B287" s="11" t="s">
        <v>558</v>
      </c>
      <c r="C287" s="10" t="s">
        <v>559</v>
      </c>
      <c r="D287" s="30" t="s">
        <v>281</v>
      </c>
      <c r="E287" s="32">
        <v>50.04</v>
      </c>
      <c r="F287" s="32">
        <v>50.04</v>
      </c>
      <c r="G287" s="27">
        <v>47.53</v>
      </c>
      <c r="H287" s="225">
        <f>_xlfn.XLOOKUP(B287,MLGN!A:A,MLGN!K:K)</f>
        <v>50</v>
      </c>
      <c r="I287" s="224">
        <f>VLOOKUP(B287,'Query Daten'!A:R,15,0)</f>
        <v>1</v>
      </c>
      <c r="J287" s="33" t="s">
        <v>16</v>
      </c>
      <c r="K287" s="28" t="s">
        <v>16</v>
      </c>
      <c r="L287" s="29" t="s">
        <v>16</v>
      </c>
      <c r="M287" s="165" t="s">
        <v>17</v>
      </c>
      <c r="N287" s="233">
        <f t="shared" si="8"/>
        <v>49</v>
      </c>
    </row>
    <row r="288" spans="2:14">
      <c r="B288" s="11" t="s">
        <v>560</v>
      </c>
      <c r="C288" s="10" t="s">
        <v>561</v>
      </c>
      <c r="D288" s="30" t="s">
        <v>281</v>
      </c>
      <c r="E288" s="32">
        <v>20.94</v>
      </c>
      <c r="F288" s="32">
        <v>20.94</v>
      </c>
      <c r="G288" s="27">
        <v>18.84</v>
      </c>
      <c r="H288" s="225">
        <f>_xlfn.XLOOKUP(B288,MLGN!A:A,MLGN!K:K)</f>
        <v>50</v>
      </c>
      <c r="I288" s="224">
        <f>VLOOKUP(B288,'Query Daten'!A:R,15,0)</f>
        <v>1</v>
      </c>
      <c r="J288" s="33" t="s">
        <v>16</v>
      </c>
      <c r="K288" s="28" t="s">
        <v>16</v>
      </c>
      <c r="L288" s="29" t="s">
        <v>16</v>
      </c>
      <c r="M288" s="165" t="s">
        <v>17</v>
      </c>
      <c r="N288" s="233">
        <f t="shared" si="8"/>
        <v>49</v>
      </c>
    </row>
    <row r="289" spans="2:14">
      <c r="B289" s="11" t="s">
        <v>562</v>
      </c>
      <c r="C289" s="10" t="s">
        <v>563</v>
      </c>
      <c r="D289" s="30" t="s">
        <v>281</v>
      </c>
      <c r="E289" s="32">
        <v>26.15</v>
      </c>
      <c r="F289" s="32">
        <v>26.15</v>
      </c>
      <c r="G289" s="27">
        <v>23.53</v>
      </c>
      <c r="H289" s="225">
        <f>_xlfn.XLOOKUP(B289,MLGN!A:A,MLGN!K:K)</f>
        <v>50</v>
      </c>
      <c r="I289" s="224">
        <f>VLOOKUP(B289,'Query Daten'!A:R,15,0)</f>
        <v>1</v>
      </c>
      <c r="J289" s="33" t="s">
        <v>16</v>
      </c>
      <c r="K289" s="28" t="s">
        <v>16</v>
      </c>
      <c r="L289" s="29" t="s">
        <v>16</v>
      </c>
      <c r="M289" s="165" t="s">
        <v>17</v>
      </c>
      <c r="N289" s="233">
        <f t="shared" si="8"/>
        <v>49</v>
      </c>
    </row>
    <row r="290" spans="2:14">
      <c r="B290" s="11" t="s">
        <v>564</v>
      </c>
      <c r="C290" s="10" t="s">
        <v>565</v>
      </c>
      <c r="D290" s="30" t="s">
        <v>281</v>
      </c>
      <c r="E290" s="32">
        <v>45.29</v>
      </c>
      <c r="F290" s="32">
        <v>45.29</v>
      </c>
      <c r="G290" s="27">
        <v>40.76</v>
      </c>
      <c r="H290" s="225">
        <f>_xlfn.XLOOKUP(B290,MLGN!A:A,MLGN!K:K)</f>
        <v>50</v>
      </c>
      <c r="I290" s="224">
        <f>VLOOKUP(B290,'Query Daten'!A:R,15,0)</f>
        <v>1</v>
      </c>
      <c r="J290" s="33" t="s">
        <v>16</v>
      </c>
      <c r="K290" s="28" t="s">
        <v>16</v>
      </c>
      <c r="L290" s="29" t="s">
        <v>16</v>
      </c>
      <c r="M290" s="165" t="s">
        <v>17</v>
      </c>
      <c r="N290" s="233">
        <f t="shared" si="8"/>
        <v>49</v>
      </c>
    </row>
    <row r="291" spans="2:14">
      <c r="B291" s="11" t="s">
        <v>566</v>
      </c>
      <c r="C291" s="10" t="s">
        <v>567</v>
      </c>
      <c r="D291" s="30" t="s">
        <v>281</v>
      </c>
      <c r="E291" s="32">
        <v>47.55</v>
      </c>
      <c r="F291" s="32">
        <v>47.55</v>
      </c>
      <c r="G291" s="27">
        <v>42.8</v>
      </c>
      <c r="H291" s="225">
        <f>_xlfn.XLOOKUP(B291,MLGN!A:A,MLGN!K:K)</f>
        <v>50</v>
      </c>
      <c r="I291" s="224">
        <f>VLOOKUP(B291,'Query Daten'!A:R,15,0)</f>
        <v>1</v>
      </c>
      <c r="J291" s="33" t="s">
        <v>16</v>
      </c>
      <c r="K291" s="28" t="s">
        <v>16</v>
      </c>
      <c r="L291" s="29" t="s">
        <v>16</v>
      </c>
      <c r="M291" s="165" t="s">
        <v>17</v>
      </c>
      <c r="N291" s="233">
        <f t="shared" si="8"/>
        <v>49</v>
      </c>
    </row>
    <row r="292" spans="2:14">
      <c r="B292" s="11" t="s">
        <v>568</v>
      </c>
      <c r="C292" s="10" t="s">
        <v>569</v>
      </c>
      <c r="D292" s="30" t="s">
        <v>281</v>
      </c>
      <c r="E292" s="32">
        <v>50.21</v>
      </c>
      <c r="F292" s="32">
        <v>50.21</v>
      </c>
      <c r="G292" s="27">
        <v>47.7</v>
      </c>
      <c r="H292" s="225">
        <f>_xlfn.XLOOKUP(B292,MLGN!A:A,MLGN!K:K)</f>
        <v>50</v>
      </c>
      <c r="I292" s="224">
        <f>VLOOKUP(B292,'Query Daten'!A:R,15,0)</f>
        <v>1</v>
      </c>
      <c r="J292" s="33" t="s">
        <v>16</v>
      </c>
      <c r="K292" s="28" t="s">
        <v>16</v>
      </c>
      <c r="L292" s="29" t="s">
        <v>16</v>
      </c>
      <c r="M292" s="165" t="s">
        <v>17</v>
      </c>
      <c r="N292" s="233">
        <f t="shared" si="8"/>
        <v>49</v>
      </c>
    </row>
    <row r="293" spans="2:14">
      <c r="B293" s="11" t="s">
        <v>570</v>
      </c>
      <c r="C293" s="10" t="s">
        <v>571</v>
      </c>
      <c r="D293" s="30" t="s">
        <v>82</v>
      </c>
      <c r="E293" s="31">
        <f t="shared" si="9"/>
        <v>7.5600000000000005</v>
      </c>
      <c r="F293" s="32"/>
      <c r="G293" s="27">
        <v>7.2</v>
      </c>
      <c r="H293" s="225">
        <f>_xlfn.XLOOKUP(B293,MLGN!A:A,MLGN!K:K)</f>
        <v>20</v>
      </c>
      <c r="I293" s="224">
        <f>VLOOKUP(B293,'Query Daten'!A:R,15,0)</f>
        <v>20</v>
      </c>
      <c r="J293" s="33" t="s">
        <v>16</v>
      </c>
      <c r="K293" s="28" t="s">
        <v>16</v>
      </c>
      <c r="L293" s="29" t="s">
        <v>16</v>
      </c>
      <c r="M293" s="165" t="s">
        <v>17</v>
      </c>
      <c r="N293" s="231">
        <f t="shared" si="8"/>
        <v>0</v>
      </c>
    </row>
    <row r="294" spans="2:14">
      <c r="B294" s="11" t="s">
        <v>572</v>
      </c>
      <c r="C294" s="10" t="s">
        <v>573</v>
      </c>
      <c r="D294" s="30" t="s">
        <v>82</v>
      </c>
      <c r="E294" s="31">
        <f t="shared" si="9"/>
        <v>7.0350000000000001</v>
      </c>
      <c r="F294" s="32"/>
      <c r="G294" s="27">
        <v>6.7</v>
      </c>
      <c r="H294" s="225">
        <f>_xlfn.XLOOKUP(B294,MLGN!A:A,MLGN!K:K)</f>
        <v>20</v>
      </c>
      <c r="I294" s="224">
        <f>VLOOKUP(B294,'Query Daten'!A:R,15,0)</f>
        <v>20</v>
      </c>
      <c r="J294" s="33" t="s">
        <v>16</v>
      </c>
      <c r="K294" s="28" t="s">
        <v>16</v>
      </c>
      <c r="L294" s="29" t="s">
        <v>16</v>
      </c>
      <c r="M294" s="165" t="s">
        <v>17</v>
      </c>
      <c r="N294" s="231">
        <f t="shared" si="8"/>
        <v>0</v>
      </c>
    </row>
    <row r="295" spans="2:14">
      <c r="B295" s="11" t="s">
        <v>574</v>
      </c>
      <c r="C295" s="10" t="s">
        <v>575</v>
      </c>
      <c r="D295" s="30" t="s">
        <v>281</v>
      </c>
      <c r="E295" s="31">
        <f t="shared" si="9"/>
        <v>48.7515</v>
      </c>
      <c r="F295" s="32"/>
      <c r="G295" s="27">
        <v>46.43</v>
      </c>
      <c r="H295" s="225">
        <f>_xlfn.XLOOKUP(B295,MLGN!A:A,MLGN!K:K)</f>
        <v>150</v>
      </c>
      <c r="I295" s="224">
        <f>VLOOKUP(B295,'Query Daten'!A:R,15,0)</f>
        <v>1</v>
      </c>
      <c r="J295" s="33" t="s">
        <v>16</v>
      </c>
      <c r="K295" s="28" t="s">
        <v>16</v>
      </c>
      <c r="L295" s="29" t="s">
        <v>16</v>
      </c>
      <c r="M295" s="165" t="s">
        <v>17</v>
      </c>
      <c r="N295" s="233">
        <f t="shared" si="8"/>
        <v>149</v>
      </c>
    </row>
    <row r="296" spans="2:14">
      <c r="B296" s="11" t="s">
        <v>576</v>
      </c>
      <c r="C296" s="10" t="s">
        <v>577</v>
      </c>
      <c r="D296" s="30" t="s">
        <v>281</v>
      </c>
      <c r="E296" s="32">
        <v>48.66</v>
      </c>
      <c r="F296" s="32">
        <v>48.66</v>
      </c>
      <c r="G296" s="27">
        <v>46.23</v>
      </c>
      <c r="H296" s="225">
        <f>_xlfn.XLOOKUP(B296,MLGN!A:A,MLGN!K:K)</f>
        <v>50</v>
      </c>
      <c r="I296" s="224">
        <f>VLOOKUP(B296,'Query Daten'!A:R,15,0)</f>
        <v>1</v>
      </c>
      <c r="J296" s="33" t="s">
        <v>16</v>
      </c>
      <c r="K296" s="28" t="s">
        <v>16</v>
      </c>
      <c r="L296" s="29" t="s">
        <v>16</v>
      </c>
      <c r="M296" s="165" t="s">
        <v>17</v>
      </c>
      <c r="N296" s="233">
        <f t="shared" si="8"/>
        <v>49</v>
      </c>
    </row>
    <row r="297" spans="2:14">
      <c r="B297" s="11" t="s">
        <v>578</v>
      </c>
      <c r="C297" s="10" t="s">
        <v>579</v>
      </c>
      <c r="D297" s="30" t="s">
        <v>281</v>
      </c>
      <c r="E297" s="32">
        <v>54</v>
      </c>
      <c r="F297" s="32">
        <v>54</v>
      </c>
      <c r="G297" s="27">
        <v>48.6</v>
      </c>
      <c r="H297" s="225">
        <f>_xlfn.XLOOKUP(B297,MLGN!A:A,MLGN!K:K)</f>
        <v>50</v>
      </c>
      <c r="I297" s="224">
        <f>VLOOKUP(B297,'Query Daten'!A:R,15,0)</f>
        <v>1</v>
      </c>
      <c r="J297" s="33">
        <v>1</v>
      </c>
      <c r="K297" s="28">
        <v>28.08</v>
      </c>
      <c r="L297" s="29">
        <v>50</v>
      </c>
      <c r="M297" s="165" t="s">
        <v>17</v>
      </c>
      <c r="N297" s="233">
        <f t="shared" si="8"/>
        <v>49</v>
      </c>
    </row>
    <row r="298" spans="2:14">
      <c r="B298" s="11" t="s">
        <v>580</v>
      </c>
      <c r="C298" s="10" t="s">
        <v>581</v>
      </c>
      <c r="D298" s="30" t="s">
        <v>82</v>
      </c>
      <c r="E298" s="32">
        <v>75.42</v>
      </c>
      <c r="F298" s="32">
        <v>75.42</v>
      </c>
      <c r="G298" s="27">
        <v>67.88</v>
      </c>
      <c r="H298" s="225">
        <f>_xlfn.XLOOKUP(B298,MLGN!A:A,MLGN!K:K)</f>
        <v>50</v>
      </c>
      <c r="I298" s="224">
        <f>VLOOKUP(B298,'Query Daten'!A:R,15,0)</f>
        <v>1</v>
      </c>
      <c r="J298" s="33" t="s">
        <v>16</v>
      </c>
      <c r="K298" s="28" t="s">
        <v>16</v>
      </c>
      <c r="L298" s="29" t="s">
        <v>16</v>
      </c>
      <c r="M298" s="165" t="s">
        <v>17</v>
      </c>
      <c r="N298" s="233">
        <f t="shared" si="8"/>
        <v>49</v>
      </c>
    </row>
    <row r="299" spans="2:14">
      <c r="B299" s="11" t="s">
        <v>582</v>
      </c>
      <c r="C299" s="10" t="s">
        <v>583</v>
      </c>
      <c r="D299" s="30" t="s">
        <v>82</v>
      </c>
      <c r="E299" s="32">
        <v>50.72</v>
      </c>
      <c r="F299" s="32">
        <v>50.72</v>
      </c>
      <c r="G299" s="27">
        <v>45.65</v>
      </c>
      <c r="H299" s="225">
        <f>_xlfn.XLOOKUP(B299,MLGN!A:A,MLGN!K:K)</f>
        <v>150</v>
      </c>
      <c r="I299" s="224">
        <f>VLOOKUP(B299,'Query Daten'!A:R,15,0)</f>
        <v>1</v>
      </c>
      <c r="J299" s="33" t="s">
        <v>16</v>
      </c>
      <c r="K299" s="28" t="s">
        <v>16</v>
      </c>
      <c r="L299" s="29" t="s">
        <v>16</v>
      </c>
      <c r="M299" s="165" t="s">
        <v>340</v>
      </c>
      <c r="N299" s="233">
        <f t="shared" si="8"/>
        <v>149</v>
      </c>
    </row>
    <row r="300" spans="2:14">
      <c r="B300" s="11" t="s">
        <v>584</v>
      </c>
      <c r="C300" s="10" t="s">
        <v>585</v>
      </c>
      <c r="D300" s="30" t="s">
        <v>82</v>
      </c>
      <c r="E300" s="32">
        <v>63.68</v>
      </c>
      <c r="F300" s="32">
        <v>63.68</v>
      </c>
      <c r="G300" s="27">
        <v>60.5</v>
      </c>
      <c r="H300" s="225">
        <f>_xlfn.XLOOKUP(B300,MLGN!A:A,MLGN!K:K)</f>
        <v>150</v>
      </c>
      <c r="I300" s="224">
        <f>VLOOKUP(B300,'Query Daten'!A:R,15,0)</f>
        <v>1</v>
      </c>
      <c r="J300" s="33" t="s">
        <v>16</v>
      </c>
      <c r="K300" s="28" t="s">
        <v>16</v>
      </c>
      <c r="L300" s="29" t="s">
        <v>16</v>
      </c>
      <c r="M300" s="165" t="s">
        <v>340</v>
      </c>
      <c r="N300" s="233">
        <f t="shared" si="8"/>
        <v>149</v>
      </c>
    </row>
    <row r="301" spans="2:14">
      <c r="B301" s="11" t="s">
        <v>586</v>
      </c>
      <c r="C301" s="10" t="s">
        <v>587</v>
      </c>
      <c r="D301" s="30" t="s">
        <v>281</v>
      </c>
      <c r="E301" s="32">
        <v>70.05</v>
      </c>
      <c r="F301" s="32">
        <v>70.05</v>
      </c>
      <c r="G301" s="27">
        <v>66.55</v>
      </c>
      <c r="H301" s="225">
        <f>_xlfn.XLOOKUP(B301,MLGN!A:A,MLGN!K:K)</f>
        <v>150</v>
      </c>
      <c r="I301" s="224">
        <f>VLOOKUP(B301,'Query Daten'!A:R,15,0)</f>
        <v>1</v>
      </c>
      <c r="J301" s="33" t="s">
        <v>16</v>
      </c>
      <c r="K301" s="28" t="s">
        <v>16</v>
      </c>
      <c r="L301" s="29"/>
      <c r="M301" s="165" t="s">
        <v>340</v>
      </c>
      <c r="N301" s="233">
        <f t="shared" si="8"/>
        <v>149</v>
      </c>
    </row>
    <row r="302" spans="2:14">
      <c r="B302" s="11" t="s">
        <v>588</v>
      </c>
      <c r="C302" s="10" t="s">
        <v>589</v>
      </c>
      <c r="D302" s="30" t="s">
        <v>82</v>
      </c>
      <c r="E302" s="32">
        <v>31.97</v>
      </c>
      <c r="F302" s="32">
        <v>31.97</v>
      </c>
      <c r="G302" s="27">
        <v>30.37</v>
      </c>
      <c r="H302" s="225">
        <f>_xlfn.XLOOKUP(B302,MLGN!A:A,MLGN!K:K)</f>
        <v>300</v>
      </c>
      <c r="I302" s="224">
        <f>VLOOKUP(B302,'Query Daten'!A:R,15,0)</f>
        <v>1</v>
      </c>
      <c r="J302" s="33" t="s">
        <v>16</v>
      </c>
      <c r="K302" s="28" t="s">
        <v>16</v>
      </c>
      <c r="L302" s="29" t="s">
        <v>16</v>
      </c>
      <c r="M302" s="165" t="s">
        <v>340</v>
      </c>
      <c r="N302" s="233">
        <f t="shared" si="8"/>
        <v>299</v>
      </c>
    </row>
    <row r="303" spans="2:14">
      <c r="B303" s="11" t="s">
        <v>590</v>
      </c>
      <c r="C303" s="10" t="s">
        <v>591</v>
      </c>
      <c r="D303" s="30" t="s">
        <v>82</v>
      </c>
      <c r="E303" s="32">
        <v>35.72</v>
      </c>
      <c r="F303" s="32">
        <v>35.72</v>
      </c>
      <c r="G303" s="27">
        <v>33.94</v>
      </c>
      <c r="H303" s="225">
        <f>_xlfn.XLOOKUP(B303,MLGN!A:A,MLGN!K:K)</f>
        <v>300</v>
      </c>
      <c r="I303" s="224">
        <f>VLOOKUP(B303,'Query Daten'!A:R,15,0)</f>
        <v>1</v>
      </c>
      <c r="J303" s="33" t="s">
        <v>16</v>
      </c>
      <c r="K303" s="28" t="s">
        <v>16</v>
      </c>
      <c r="L303" s="29" t="s">
        <v>16</v>
      </c>
      <c r="M303" s="165" t="s">
        <v>340</v>
      </c>
      <c r="N303" s="233">
        <f t="shared" si="8"/>
        <v>299</v>
      </c>
    </row>
    <row r="304" spans="2:14">
      <c r="B304" s="11" t="s">
        <v>592</v>
      </c>
      <c r="C304" s="10" t="s">
        <v>593</v>
      </c>
      <c r="D304" s="30" t="s">
        <v>82</v>
      </c>
      <c r="E304" s="32">
        <v>41.14</v>
      </c>
      <c r="F304" s="32">
        <v>41.14</v>
      </c>
      <c r="G304" s="27">
        <v>37.020000000000003</v>
      </c>
      <c r="H304" s="225">
        <f>_xlfn.XLOOKUP(B304,MLGN!A:A,MLGN!K:K)</f>
        <v>300</v>
      </c>
      <c r="I304" s="224">
        <f>VLOOKUP(B304,'Query Daten'!A:R,15,0)</f>
        <v>1</v>
      </c>
      <c r="J304" s="33" t="s">
        <v>16</v>
      </c>
      <c r="K304" s="28" t="s">
        <v>16</v>
      </c>
      <c r="L304" s="29" t="s">
        <v>16</v>
      </c>
      <c r="M304" s="165" t="s">
        <v>340</v>
      </c>
      <c r="N304" s="233">
        <f t="shared" si="8"/>
        <v>299</v>
      </c>
    </row>
    <row r="305" spans="2:14">
      <c r="B305" s="11" t="s">
        <v>594</v>
      </c>
      <c r="C305" s="10" t="s">
        <v>595</v>
      </c>
      <c r="D305" s="30" t="s">
        <v>82</v>
      </c>
      <c r="E305" s="32">
        <v>54.28</v>
      </c>
      <c r="F305" s="32">
        <v>54.28</v>
      </c>
      <c r="G305" s="27">
        <v>51.56</v>
      </c>
      <c r="H305" s="225">
        <f>_xlfn.XLOOKUP(B305,MLGN!A:A,MLGN!K:K)</f>
        <v>150</v>
      </c>
      <c r="I305" s="224">
        <f>VLOOKUP(B305,'Query Daten'!A:R,15,0)</f>
        <v>1</v>
      </c>
      <c r="J305" s="33" t="s">
        <v>16</v>
      </c>
      <c r="K305" s="28" t="s">
        <v>16</v>
      </c>
      <c r="L305" s="29" t="s">
        <v>16</v>
      </c>
      <c r="M305" s="165" t="s">
        <v>340</v>
      </c>
      <c r="N305" s="233">
        <f t="shared" si="8"/>
        <v>149</v>
      </c>
    </row>
    <row r="306" spans="2:14">
      <c r="B306" s="11" t="s">
        <v>596</v>
      </c>
      <c r="C306" s="10" t="s">
        <v>597</v>
      </c>
      <c r="D306" s="30" t="s">
        <v>82</v>
      </c>
      <c r="E306" s="32">
        <v>61.79</v>
      </c>
      <c r="F306" s="32">
        <v>61.79</v>
      </c>
      <c r="G306" s="27">
        <v>58.7</v>
      </c>
      <c r="H306" s="225">
        <f>_xlfn.XLOOKUP(B306,MLGN!A:A,MLGN!K:K)</f>
        <v>150</v>
      </c>
      <c r="I306" s="224">
        <f>VLOOKUP(B306,'Query Daten'!A:R,15,0)</f>
        <v>1</v>
      </c>
      <c r="J306" s="33" t="s">
        <v>16</v>
      </c>
      <c r="K306" s="28" t="s">
        <v>16</v>
      </c>
      <c r="L306" s="29" t="s">
        <v>16</v>
      </c>
      <c r="M306" s="165" t="s">
        <v>340</v>
      </c>
      <c r="N306" s="233">
        <f t="shared" si="8"/>
        <v>149</v>
      </c>
    </row>
    <row r="307" spans="2:14">
      <c r="B307" s="11" t="s">
        <v>598</v>
      </c>
      <c r="C307" s="10" t="s">
        <v>599</v>
      </c>
      <c r="D307" s="30" t="s">
        <v>82</v>
      </c>
      <c r="E307" s="32">
        <v>70.819999999999993</v>
      </c>
      <c r="F307" s="32">
        <v>70.819999999999993</v>
      </c>
      <c r="G307" s="27">
        <v>63.74</v>
      </c>
      <c r="H307" s="225">
        <f>_xlfn.XLOOKUP(B307,MLGN!A:A,MLGN!K:K)</f>
        <v>150</v>
      </c>
      <c r="I307" s="224">
        <f>VLOOKUP(B307,'Query Daten'!A:R,15,0)</f>
        <v>1</v>
      </c>
      <c r="J307" s="33" t="s">
        <v>16</v>
      </c>
      <c r="K307" s="28" t="s">
        <v>16</v>
      </c>
      <c r="L307" s="29" t="s">
        <v>16</v>
      </c>
      <c r="M307" s="165" t="s">
        <v>340</v>
      </c>
      <c r="N307" s="233">
        <f t="shared" si="8"/>
        <v>149</v>
      </c>
    </row>
    <row r="308" spans="2:14">
      <c r="B308" s="11" t="s">
        <v>600</v>
      </c>
      <c r="C308" s="10" t="s">
        <v>601</v>
      </c>
      <c r="D308" s="30" t="s">
        <v>82</v>
      </c>
      <c r="E308" s="31">
        <f t="shared" si="9"/>
        <v>3.0135000000000001</v>
      </c>
      <c r="F308" s="32"/>
      <c r="G308" s="27">
        <v>2.87</v>
      </c>
      <c r="H308" s="225">
        <f>_xlfn.XLOOKUP(B308,MLGN!A:A,MLGN!K:K)</f>
        <v>10</v>
      </c>
      <c r="I308" s="224">
        <f>VLOOKUP(B308,'Query Daten'!A:R,15,0)</f>
        <v>10</v>
      </c>
      <c r="J308" s="33" t="s">
        <v>16</v>
      </c>
      <c r="K308" s="28" t="s">
        <v>16</v>
      </c>
      <c r="L308" s="29" t="s">
        <v>16</v>
      </c>
      <c r="M308" s="165" t="s">
        <v>17</v>
      </c>
      <c r="N308" s="231">
        <f t="shared" si="8"/>
        <v>0</v>
      </c>
    </row>
    <row r="309" spans="2:14">
      <c r="B309" s="11" t="s">
        <v>602</v>
      </c>
      <c r="C309" s="10" t="s">
        <v>603</v>
      </c>
      <c r="D309" s="30" t="s">
        <v>281</v>
      </c>
      <c r="E309" s="32">
        <v>33.08</v>
      </c>
      <c r="F309" s="32">
        <v>33.08</v>
      </c>
      <c r="G309" s="27">
        <v>31.42</v>
      </c>
      <c r="H309" s="225">
        <f>_xlfn.XLOOKUP(B309,MLGN!A:A,MLGN!K:K)</f>
        <v>50</v>
      </c>
      <c r="I309" s="224">
        <f>VLOOKUP(B309,'Query Daten'!A:R,15,0)</f>
        <v>1</v>
      </c>
      <c r="J309" s="33" t="s">
        <v>16</v>
      </c>
      <c r="K309" s="28" t="s">
        <v>16</v>
      </c>
      <c r="L309" s="29"/>
      <c r="M309" s="165" t="s">
        <v>17</v>
      </c>
      <c r="N309" s="233">
        <f t="shared" si="8"/>
        <v>49</v>
      </c>
    </row>
    <row r="310" spans="2:14">
      <c r="B310" s="11" t="s">
        <v>604</v>
      </c>
      <c r="C310" s="10" t="s">
        <v>605</v>
      </c>
      <c r="D310" s="30" t="s">
        <v>281</v>
      </c>
      <c r="E310" s="32">
        <v>37.03</v>
      </c>
      <c r="F310" s="32">
        <v>37.03</v>
      </c>
      <c r="G310" s="27">
        <v>35.18</v>
      </c>
      <c r="H310" s="225">
        <f>_xlfn.XLOOKUP(B310,MLGN!A:A,MLGN!K:K)</f>
        <v>50</v>
      </c>
      <c r="I310" s="224">
        <f>VLOOKUP(B310,'Query Daten'!A:R,15,0)</f>
        <v>1</v>
      </c>
      <c r="J310" s="33" t="s">
        <v>16</v>
      </c>
      <c r="K310" s="28" t="s">
        <v>16</v>
      </c>
      <c r="L310" s="29"/>
      <c r="M310" s="165" t="s">
        <v>17</v>
      </c>
      <c r="N310" s="233">
        <f t="shared" si="8"/>
        <v>49</v>
      </c>
    </row>
    <row r="311" spans="2:14">
      <c r="B311" s="11" t="s">
        <v>606</v>
      </c>
      <c r="C311" s="10" t="s">
        <v>607</v>
      </c>
      <c r="D311" s="30" t="s">
        <v>281</v>
      </c>
      <c r="E311" s="32">
        <v>41.15</v>
      </c>
      <c r="F311" s="32">
        <v>41.15</v>
      </c>
      <c r="G311" s="27">
        <v>39.090000000000003</v>
      </c>
      <c r="H311" s="225">
        <f>_xlfn.XLOOKUP(B311,MLGN!A:A,MLGN!K:K)</f>
        <v>50</v>
      </c>
      <c r="I311" s="224">
        <f>VLOOKUP(B311,'Query Daten'!A:R,15,0)</f>
        <v>1</v>
      </c>
      <c r="J311" s="33" t="s">
        <v>16</v>
      </c>
      <c r="K311" s="28" t="s">
        <v>16</v>
      </c>
      <c r="L311" s="29"/>
      <c r="M311" s="165" t="s">
        <v>17</v>
      </c>
      <c r="N311" s="233">
        <f t="shared" si="8"/>
        <v>49</v>
      </c>
    </row>
    <row r="312" spans="2:14">
      <c r="B312" s="11" t="s">
        <v>608</v>
      </c>
      <c r="C312" s="10" t="s">
        <v>609</v>
      </c>
      <c r="D312" s="30" t="s">
        <v>281</v>
      </c>
      <c r="E312" s="32">
        <v>44.16</v>
      </c>
      <c r="F312" s="32">
        <v>44.16</v>
      </c>
      <c r="G312" s="27">
        <v>41.95</v>
      </c>
      <c r="H312" s="225">
        <f>_xlfn.XLOOKUP(B312,MLGN!A:A,MLGN!K:K)</f>
        <v>50</v>
      </c>
      <c r="I312" s="224">
        <f>VLOOKUP(B312,'Query Daten'!A:R,15,0)</f>
        <v>1</v>
      </c>
      <c r="J312" s="33" t="s">
        <v>16</v>
      </c>
      <c r="K312" s="28" t="s">
        <v>16</v>
      </c>
      <c r="L312" s="29"/>
      <c r="M312" s="165" t="s">
        <v>17</v>
      </c>
      <c r="N312" s="233">
        <f t="shared" si="8"/>
        <v>49</v>
      </c>
    </row>
    <row r="313" spans="2:14">
      <c r="B313" s="11" t="s">
        <v>610</v>
      </c>
      <c r="C313" s="10" t="s">
        <v>611</v>
      </c>
      <c r="D313" s="30" t="s">
        <v>281</v>
      </c>
      <c r="E313" s="32">
        <v>35.200000000000003</v>
      </c>
      <c r="F313" s="32">
        <v>35.200000000000003</v>
      </c>
      <c r="G313" s="27">
        <v>33.44</v>
      </c>
      <c r="H313" s="225">
        <f>_xlfn.XLOOKUP(B313,MLGN!A:A,MLGN!K:K)</f>
        <v>50</v>
      </c>
      <c r="I313" s="224">
        <f>VLOOKUP(B313,'Query Daten'!A:R,15,0)</f>
        <v>1</v>
      </c>
      <c r="J313" s="33" t="s">
        <v>16</v>
      </c>
      <c r="K313" s="28" t="s">
        <v>16</v>
      </c>
      <c r="L313" s="29" t="s">
        <v>16</v>
      </c>
      <c r="M313" s="165" t="s">
        <v>17</v>
      </c>
      <c r="N313" s="233">
        <f t="shared" si="8"/>
        <v>49</v>
      </c>
    </row>
    <row r="314" spans="2:14">
      <c r="B314" s="11" t="s">
        <v>612</v>
      </c>
      <c r="C314" s="10" t="s">
        <v>613</v>
      </c>
      <c r="D314" s="30" t="s">
        <v>281</v>
      </c>
      <c r="E314" s="32">
        <v>40.17</v>
      </c>
      <c r="F314" s="32">
        <v>40.17</v>
      </c>
      <c r="G314" s="27">
        <v>38.159999999999997</v>
      </c>
      <c r="H314" s="225">
        <f>_xlfn.XLOOKUP(B314,MLGN!A:A,MLGN!K:K)</f>
        <v>50</v>
      </c>
      <c r="I314" s="224">
        <f>VLOOKUP(B314,'Query Daten'!A:R,15,0)</f>
        <v>1</v>
      </c>
      <c r="J314" s="33" t="s">
        <v>16</v>
      </c>
      <c r="K314" s="28" t="s">
        <v>16</v>
      </c>
      <c r="L314" s="29" t="s">
        <v>16</v>
      </c>
      <c r="M314" s="165" t="s">
        <v>17</v>
      </c>
      <c r="N314" s="233">
        <f t="shared" si="8"/>
        <v>49</v>
      </c>
    </row>
    <row r="315" spans="2:14">
      <c r="B315" s="11" t="s">
        <v>614</v>
      </c>
      <c r="C315" s="10" t="s">
        <v>615</v>
      </c>
      <c r="D315" s="30" t="s">
        <v>281</v>
      </c>
      <c r="E315" s="32">
        <v>45.22</v>
      </c>
      <c r="F315" s="32">
        <v>45.22</v>
      </c>
      <c r="G315" s="27">
        <v>42.96</v>
      </c>
      <c r="H315" s="225">
        <f>_xlfn.XLOOKUP(B315,MLGN!A:A,MLGN!K:K)</f>
        <v>50</v>
      </c>
      <c r="I315" s="224">
        <f>VLOOKUP(B315,'Query Daten'!A:R,15,0)</f>
        <v>1</v>
      </c>
      <c r="J315" s="33" t="s">
        <v>16</v>
      </c>
      <c r="K315" s="28" t="s">
        <v>16</v>
      </c>
      <c r="L315" s="29"/>
      <c r="M315" s="165" t="s">
        <v>17</v>
      </c>
      <c r="N315" s="233">
        <f t="shared" si="8"/>
        <v>49</v>
      </c>
    </row>
    <row r="316" spans="2:14">
      <c r="B316" s="11" t="s">
        <v>616</v>
      </c>
      <c r="C316" s="10" t="s">
        <v>617</v>
      </c>
      <c r="D316" s="30" t="s">
        <v>281</v>
      </c>
      <c r="E316" s="32">
        <v>49</v>
      </c>
      <c r="F316" s="32">
        <v>49</v>
      </c>
      <c r="G316" s="27">
        <v>46.55</v>
      </c>
      <c r="H316" s="225">
        <f>_xlfn.XLOOKUP(B316,MLGN!A:A,MLGN!K:K)</f>
        <v>50</v>
      </c>
      <c r="I316" s="224">
        <f>VLOOKUP(B316,'Query Daten'!A:R,15,0)</f>
        <v>1</v>
      </c>
      <c r="J316" s="33" t="s">
        <v>16</v>
      </c>
      <c r="K316" s="28" t="s">
        <v>16</v>
      </c>
      <c r="L316" s="29" t="s">
        <v>16</v>
      </c>
      <c r="M316" s="165" t="s">
        <v>17</v>
      </c>
      <c r="N316" s="233">
        <f t="shared" si="8"/>
        <v>49</v>
      </c>
    </row>
    <row r="317" spans="2:14">
      <c r="B317" s="11" t="s">
        <v>618</v>
      </c>
      <c r="C317" s="10" t="s">
        <v>619</v>
      </c>
      <c r="D317" s="30" t="s">
        <v>281</v>
      </c>
      <c r="E317" s="32">
        <v>41.24</v>
      </c>
      <c r="F317" s="32">
        <v>41.24</v>
      </c>
      <c r="G317" s="27">
        <v>39.18</v>
      </c>
      <c r="H317" s="225">
        <f>_xlfn.XLOOKUP(B317,MLGN!A:A,MLGN!K:K)</f>
        <v>50</v>
      </c>
      <c r="I317" s="224">
        <f>VLOOKUP(B317,'Query Daten'!A:R,15,0)</f>
        <v>1</v>
      </c>
      <c r="J317" s="33" t="s">
        <v>16</v>
      </c>
      <c r="K317" s="28" t="s">
        <v>16</v>
      </c>
      <c r="L317" s="29" t="s">
        <v>16</v>
      </c>
      <c r="M317" s="165" t="s">
        <v>17</v>
      </c>
      <c r="N317" s="233">
        <f t="shared" si="8"/>
        <v>49</v>
      </c>
    </row>
    <row r="318" spans="2:14">
      <c r="B318" s="11" t="s">
        <v>620</v>
      </c>
      <c r="C318" s="10" t="s">
        <v>621</v>
      </c>
      <c r="D318" s="30" t="s">
        <v>281</v>
      </c>
      <c r="E318" s="32">
        <v>47.81</v>
      </c>
      <c r="F318" s="32">
        <v>47.81</v>
      </c>
      <c r="G318" s="27">
        <v>45.42</v>
      </c>
      <c r="H318" s="225">
        <f>_xlfn.XLOOKUP(B318,MLGN!A:A,MLGN!K:K)</f>
        <v>50</v>
      </c>
      <c r="I318" s="224">
        <f>VLOOKUP(B318,'Query Daten'!A:R,15,0)</f>
        <v>1</v>
      </c>
      <c r="J318" s="33" t="s">
        <v>16</v>
      </c>
      <c r="K318" s="28" t="s">
        <v>16</v>
      </c>
      <c r="L318" s="29" t="s">
        <v>16</v>
      </c>
      <c r="M318" s="165" t="s">
        <v>17</v>
      </c>
      <c r="N318" s="233">
        <f t="shared" si="8"/>
        <v>49</v>
      </c>
    </row>
    <row r="319" spans="2:14">
      <c r="B319" s="11" t="s">
        <v>622</v>
      </c>
      <c r="C319" s="10" t="s">
        <v>623</v>
      </c>
      <c r="D319" s="30" t="s">
        <v>281</v>
      </c>
      <c r="E319" s="32">
        <v>54.64</v>
      </c>
      <c r="F319" s="32">
        <v>54.64</v>
      </c>
      <c r="G319" s="27">
        <v>51.91</v>
      </c>
      <c r="H319" s="225">
        <f>_xlfn.XLOOKUP(B319,MLGN!A:A,MLGN!K:K)</f>
        <v>50</v>
      </c>
      <c r="I319" s="224">
        <f>VLOOKUP(B319,'Query Daten'!A:R,15,0)</f>
        <v>1</v>
      </c>
      <c r="J319" s="33" t="s">
        <v>16</v>
      </c>
      <c r="K319" s="28" t="s">
        <v>16</v>
      </c>
      <c r="L319" s="29" t="s">
        <v>16</v>
      </c>
      <c r="M319" s="165" t="s">
        <v>17</v>
      </c>
      <c r="N319" s="233">
        <f t="shared" si="8"/>
        <v>49</v>
      </c>
    </row>
    <row r="320" spans="2:14">
      <c r="B320" s="11" t="s">
        <v>624</v>
      </c>
      <c r="C320" s="10" t="s">
        <v>625</v>
      </c>
      <c r="D320" s="30" t="s">
        <v>281</v>
      </c>
      <c r="E320" s="32">
        <v>59.7</v>
      </c>
      <c r="F320" s="32">
        <v>59.7</v>
      </c>
      <c r="G320" s="27">
        <v>56.71</v>
      </c>
      <c r="H320" s="225">
        <f>_xlfn.XLOOKUP(B320,MLGN!A:A,MLGN!K:K)</f>
        <v>50</v>
      </c>
      <c r="I320" s="224">
        <f>VLOOKUP(B320,'Query Daten'!A:R,15,0)</f>
        <v>1</v>
      </c>
      <c r="J320" s="33" t="s">
        <v>16</v>
      </c>
      <c r="K320" s="28" t="s">
        <v>16</v>
      </c>
      <c r="L320" s="29"/>
      <c r="M320" s="165" t="s">
        <v>17</v>
      </c>
      <c r="N320" s="233">
        <f t="shared" si="8"/>
        <v>49</v>
      </c>
    </row>
    <row r="321" spans="2:14">
      <c r="B321" s="11" t="s">
        <v>626</v>
      </c>
      <c r="C321" s="10" t="s">
        <v>627</v>
      </c>
      <c r="D321" s="30" t="s">
        <v>82</v>
      </c>
      <c r="E321" s="31">
        <f t="shared" si="9"/>
        <v>210</v>
      </c>
      <c r="F321" s="32"/>
      <c r="G321" s="27">
        <v>200</v>
      </c>
      <c r="H321" s="225">
        <v>1</v>
      </c>
      <c r="I321" s="224">
        <f>VLOOKUP(B321,'Query Daten'!A:R,15,0)</f>
        <v>1</v>
      </c>
      <c r="J321" s="33"/>
      <c r="K321" s="28"/>
      <c r="L321" s="29"/>
      <c r="M321" s="165" t="s">
        <v>17</v>
      </c>
      <c r="N321" s="231">
        <f t="shared" si="8"/>
        <v>0</v>
      </c>
    </row>
    <row r="322" spans="2:14">
      <c r="B322" s="11" t="s">
        <v>628</v>
      </c>
      <c r="C322" s="10" t="s">
        <v>629</v>
      </c>
      <c r="D322" s="30" t="s">
        <v>82</v>
      </c>
      <c r="E322" s="32">
        <v>33.04</v>
      </c>
      <c r="F322" s="32">
        <v>33.04</v>
      </c>
      <c r="G322" s="27">
        <v>32.380000000000003</v>
      </c>
      <c r="H322" s="225">
        <f>_xlfn.XLOOKUP(B322,MLGN!A:A,MLGN!K:K)</f>
        <v>15</v>
      </c>
      <c r="I322" s="224">
        <f>VLOOKUP(B322,'Query Daten'!A:R,15,0)</f>
        <v>1</v>
      </c>
      <c r="J322" s="33" t="s">
        <v>16</v>
      </c>
      <c r="K322" s="28" t="s">
        <v>16</v>
      </c>
      <c r="L322" s="29" t="s">
        <v>16</v>
      </c>
      <c r="M322" s="165" t="s">
        <v>17</v>
      </c>
      <c r="N322" s="232">
        <f t="shared" si="8"/>
        <v>14</v>
      </c>
    </row>
    <row r="323" spans="2:14">
      <c r="B323" s="11" t="s">
        <v>630</v>
      </c>
      <c r="C323" s="10" t="s">
        <v>631</v>
      </c>
      <c r="D323" s="30" t="s">
        <v>82</v>
      </c>
      <c r="E323" s="31">
        <f t="shared" si="9"/>
        <v>0.441</v>
      </c>
      <c r="F323" s="32" t="s">
        <v>16</v>
      </c>
      <c r="G323" s="27">
        <v>0.42</v>
      </c>
      <c r="H323" s="225">
        <f>_xlfn.XLOOKUP(B323,MLGN!A:A,MLGN!K:K)</f>
        <v>100</v>
      </c>
      <c r="I323" s="224">
        <f>VLOOKUP(B323,'Query Daten'!A:R,15,0)</f>
        <v>100</v>
      </c>
      <c r="J323" s="33">
        <v>0.25</v>
      </c>
      <c r="K323" s="28">
        <v>0.23</v>
      </c>
      <c r="L323" s="29">
        <v>9600</v>
      </c>
      <c r="M323" s="165" t="s">
        <v>17</v>
      </c>
      <c r="N323" s="231">
        <f t="shared" si="8"/>
        <v>0</v>
      </c>
    </row>
    <row r="324" spans="2:14">
      <c r="B324" s="11" t="s">
        <v>632</v>
      </c>
      <c r="C324" s="10" t="s">
        <v>633</v>
      </c>
      <c r="D324" s="30" t="s">
        <v>82</v>
      </c>
      <c r="E324" s="31">
        <f t="shared" si="9"/>
        <v>0.38850000000000001</v>
      </c>
      <c r="F324" s="32" t="s">
        <v>16</v>
      </c>
      <c r="G324" s="27">
        <v>0.37</v>
      </c>
      <c r="H324" s="225">
        <f>_xlfn.XLOOKUP(B324,MLGN!A:A,MLGN!K:K)</f>
        <v>50</v>
      </c>
      <c r="I324" s="224">
        <f>VLOOKUP(B324,'Query Daten'!A:R,15,0)</f>
        <v>50</v>
      </c>
      <c r="J324" s="33" t="s">
        <v>16</v>
      </c>
      <c r="K324" s="28" t="s">
        <v>16</v>
      </c>
      <c r="L324" s="29" t="s">
        <v>16</v>
      </c>
      <c r="M324" s="165" t="s">
        <v>17</v>
      </c>
      <c r="N324" s="231">
        <f t="shared" si="8"/>
        <v>0</v>
      </c>
    </row>
    <row r="325" spans="2:14">
      <c r="B325" s="11" t="s">
        <v>634</v>
      </c>
      <c r="C325" s="10" t="s">
        <v>635</v>
      </c>
      <c r="D325" s="30" t="s">
        <v>82</v>
      </c>
      <c r="E325" s="31">
        <f t="shared" si="9"/>
        <v>0.38850000000000001</v>
      </c>
      <c r="F325" s="32" t="s">
        <v>16</v>
      </c>
      <c r="G325" s="27">
        <v>0.37</v>
      </c>
      <c r="H325" s="225">
        <f>_xlfn.XLOOKUP(B325,MLGN!A:A,MLGN!K:K)</f>
        <v>50</v>
      </c>
      <c r="I325" s="224">
        <f>VLOOKUP(B325,'Query Daten'!A:R,15,0)</f>
        <v>50</v>
      </c>
      <c r="J325" s="33" t="s">
        <v>16</v>
      </c>
      <c r="K325" s="28" t="s">
        <v>16</v>
      </c>
      <c r="L325" s="29" t="s">
        <v>16</v>
      </c>
      <c r="M325" s="165" t="s">
        <v>17</v>
      </c>
      <c r="N325" s="231">
        <f t="shared" si="8"/>
        <v>0</v>
      </c>
    </row>
    <row r="326" spans="2:14">
      <c r="B326" s="11" t="s">
        <v>636</v>
      </c>
      <c r="C326" s="10" t="s">
        <v>637</v>
      </c>
      <c r="D326" s="30" t="s">
        <v>82</v>
      </c>
      <c r="E326" s="31">
        <f t="shared" si="9"/>
        <v>0.45150000000000001</v>
      </c>
      <c r="F326" s="32" t="s">
        <v>16</v>
      </c>
      <c r="G326" s="27">
        <v>0.43</v>
      </c>
      <c r="H326" s="225">
        <f>_xlfn.XLOOKUP(B326,MLGN!A:A,MLGN!K:K)</f>
        <v>50</v>
      </c>
      <c r="I326" s="224">
        <f>VLOOKUP(B326,'Query Daten'!A:R,15,0)</f>
        <v>50</v>
      </c>
      <c r="J326" s="33" t="s">
        <v>16</v>
      </c>
      <c r="K326" s="28" t="s">
        <v>16</v>
      </c>
      <c r="L326" s="29" t="s">
        <v>16</v>
      </c>
      <c r="M326" s="165" t="s">
        <v>17</v>
      </c>
      <c r="N326" s="231">
        <f t="shared" si="8"/>
        <v>0</v>
      </c>
    </row>
    <row r="327" spans="2:14">
      <c r="B327" s="11" t="s">
        <v>638</v>
      </c>
      <c r="C327" s="10" t="s">
        <v>639</v>
      </c>
      <c r="D327" s="30" t="s">
        <v>82</v>
      </c>
      <c r="E327" s="31">
        <f t="shared" si="9"/>
        <v>0.16800000000000001</v>
      </c>
      <c r="F327" s="32" t="s">
        <v>16</v>
      </c>
      <c r="G327" s="27">
        <v>0.16</v>
      </c>
      <c r="H327" s="225">
        <f>_xlfn.XLOOKUP(B327,MLGN!A:A,MLGN!K:K)</f>
        <v>100</v>
      </c>
      <c r="I327" s="224">
        <v>100</v>
      </c>
      <c r="J327" s="33" t="s">
        <v>16</v>
      </c>
      <c r="K327" s="28" t="s">
        <v>16</v>
      </c>
      <c r="L327" s="29"/>
      <c r="M327" s="165" t="s">
        <v>17</v>
      </c>
      <c r="N327" s="231">
        <f t="shared" si="8"/>
        <v>0</v>
      </c>
    </row>
    <row r="328" spans="2:14">
      <c r="B328" s="11" t="s">
        <v>640</v>
      </c>
      <c r="C328" s="10" t="s">
        <v>641</v>
      </c>
      <c r="D328" s="30" t="s">
        <v>82</v>
      </c>
      <c r="E328" s="31">
        <f t="shared" si="9"/>
        <v>0.32550000000000001</v>
      </c>
      <c r="F328" s="32" t="s">
        <v>16</v>
      </c>
      <c r="G328" s="27">
        <v>0.31</v>
      </c>
      <c r="H328" s="225">
        <f>_xlfn.XLOOKUP(B328,MLGN!A:A,MLGN!K:K)</f>
        <v>100</v>
      </c>
      <c r="I328" s="224">
        <f>VLOOKUP(B328,'Query Daten'!A:R,15,0)</f>
        <v>100</v>
      </c>
      <c r="J328" s="33" t="s">
        <v>16</v>
      </c>
      <c r="K328" s="28" t="s">
        <v>16</v>
      </c>
      <c r="L328" s="29" t="s">
        <v>16</v>
      </c>
      <c r="M328" s="165" t="s">
        <v>17</v>
      </c>
      <c r="N328" s="231">
        <f t="shared" si="8"/>
        <v>0</v>
      </c>
    </row>
    <row r="329" spans="2:14">
      <c r="B329" s="11" t="s">
        <v>642</v>
      </c>
      <c r="C329" s="10" t="s">
        <v>643</v>
      </c>
      <c r="D329" s="30" t="s">
        <v>82</v>
      </c>
      <c r="E329" s="31">
        <f t="shared" ref="E329:E366" si="10">G329+(G329*0.05)</f>
        <v>0.252</v>
      </c>
      <c r="F329" s="32" t="s">
        <v>16</v>
      </c>
      <c r="G329" s="27">
        <v>0.24</v>
      </c>
      <c r="H329" s="225">
        <f>_xlfn.XLOOKUP(B329,MLGN!A:A,MLGN!K:K)</f>
        <v>100</v>
      </c>
      <c r="I329" s="224">
        <f>VLOOKUP(B329,'Query Daten'!A:R,15,0)</f>
        <v>100</v>
      </c>
      <c r="J329" s="33" t="s">
        <v>16</v>
      </c>
      <c r="K329" s="28" t="s">
        <v>16</v>
      </c>
      <c r="L329" s="29" t="s">
        <v>16</v>
      </c>
      <c r="M329" s="165" t="s">
        <v>17</v>
      </c>
      <c r="N329" s="231">
        <f t="shared" ref="N329:N366" si="11">H329-I329</f>
        <v>0</v>
      </c>
    </row>
    <row r="330" spans="2:14">
      <c r="B330" s="11" t="s">
        <v>644</v>
      </c>
      <c r="C330" s="10" t="s">
        <v>645</v>
      </c>
      <c r="D330" s="30" t="s">
        <v>82</v>
      </c>
      <c r="E330" s="31">
        <f t="shared" si="10"/>
        <v>0.29400000000000004</v>
      </c>
      <c r="F330" s="32"/>
      <c r="G330" s="27">
        <v>0.28000000000000003</v>
      </c>
      <c r="H330" s="225">
        <f>_xlfn.XLOOKUP(B330,MLGN!A:A,MLGN!K:K)</f>
        <v>100</v>
      </c>
      <c r="I330" s="224">
        <f>VLOOKUP(B330,'Query Daten'!A:R,15,0)</f>
        <v>100</v>
      </c>
      <c r="J330" s="33"/>
      <c r="K330" s="28"/>
      <c r="L330" s="29"/>
      <c r="M330" s="165" t="s">
        <v>17</v>
      </c>
      <c r="N330" s="231">
        <f t="shared" si="11"/>
        <v>0</v>
      </c>
    </row>
    <row r="331" spans="2:14">
      <c r="B331" s="11" t="s">
        <v>646</v>
      </c>
      <c r="C331" s="10" t="s">
        <v>647</v>
      </c>
      <c r="D331" s="30" t="s">
        <v>82</v>
      </c>
      <c r="E331" s="31">
        <f t="shared" si="10"/>
        <v>0.39900000000000002</v>
      </c>
      <c r="F331" s="32" t="s">
        <v>16</v>
      </c>
      <c r="G331" s="27">
        <v>0.38</v>
      </c>
      <c r="H331" s="225">
        <f>_xlfn.XLOOKUP(B331,MLGN!A:A,MLGN!K:K)</f>
        <v>100</v>
      </c>
      <c r="I331" s="224">
        <f>VLOOKUP(B331,'Query Daten'!A:R,15,0)</f>
        <v>100</v>
      </c>
      <c r="J331" s="33" t="s">
        <v>16</v>
      </c>
      <c r="K331" s="28" t="s">
        <v>16</v>
      </c>
      <c r="L331" s="29" t="s">
        <v>16</v>
      </c>
      <c r="M331" s="165" t="s">
        <v>17</v>
      </c>
      <c r="N331" s="231">
        <f t="shared" si="11"/>
        <v>0</v>
      </c>
    </row>
    <row r="332" spans="2:14">
      <c r="B332" s="11" t="s">
        <v>648</v>
      </c>
      <c r="C332" s="10" t="s">
        <v>649</v>
      </c>
      <c r="D332" s="30" t="s">
        <v>82</v>
      </c>
      <c r="E332" s="31">
        <f t="shared" si="10"/>
        <v>0.43049999999999999</v>
      </c>
      <c r="F332" s="32" t="s">
        <v>16</v>
      </c>
      <c r="G332" s="27">
        <v>0.41</v>
      </c>
      <c r="H332" s="225">
        <f>_xlfn.XLOOKUP(B332,MLGN!A:A,MLGN!K:K)</f>
        <v>100</v>
      </c>
      <c r="I332" s="224">
        <f>VLOOKUP(B332,'Query Daten'!A:R,15,0)</f>
        <v>100</v>
      </c>
      <c r="J332" s="33" t="s">
        <v>16</v>
      </c>
      <c r="K332" s="28" t="s">
        <v>16</v>
      </c>
      <c r="L332" s="29" t="s">
        <v>16</v>
      </c>
      <c r="M332" s="165" t="s">
        <v>17</v>
      </c>
      <c r="N332" s="231">
        <f t="shared" si="11"/>
        <v>0</v>
      </c>
    </row>
    <row r="333" spans="2:14">
      <c r="B333" s="11" t="s">
        <v>650</v>
      </c>
      <c r="C333" s="10" t="s">
        <v>651</v>
      </c>
      <c r="D333" s="30" t="s">
        <v>82</v>
      </c>
      <c r="E333" s="31">
        <f t="shared" si="10"/>
        <v>9.4500000000000001E-2</v>
      </c>
      <c r="F333" s="32" t="s">
        <v>16</v>
      </c>
      <c r="G333" s="27">
        <v>0.09</v>
      </c>
      <c r="H333" s="225">
        <f>_xlfn.XLOOKUP(B333,MLGN!A:A,MLGN!K:K)</f>
        <v>100</v>
      </c>
      <c r="I333" s="224">
        <v>100</v>
      </c>
      <c r="J333" s="33" t="s">
        <v>16</v>
      </c>
      <c r="K333" s="28" t="s">
        <v>16</v>
      </c>
      <c r="L333" s="29" t="s">
        <v>16</v>
      </c>
      <c r="M333" s="165" t="s">
        <v>17</v>
      </c>
      <c r="N333" s="231">
        <f t="shared" si="11"/>
        <v>0</v>
      </c>
    </row>
    <row r="334" spans="2:14">
      <c r="B334" s="11" t="s">
        <v>652</v>
      </c>
      <c r="C334" s="12" t="s">
        <v>653</v>
      </c>
      <c r="D334" s="30" t="s">
        <v>82</v>
      </c>
      <c r="E334" s="31">
        <f t="shared" si="10"/>
        <v>0.1575</v>
      </c>
      <c r="F334" s="32" t="s">
        <v>16</v>
      </c>
      <c r="G334" s="27">
        <v>0.15</v>
      </c>
      <c r="H334" s="225">
        <f>_xlfn.XLOOKUP(B334,MLGN!A:A,MLGN!K:K)</f>
        <v>100</v>
      </c>
      <c r="I334" s="224">
        <v>100</v>
      </c>
      <c r="J334" s="35" t="s">
        <v>16</v>
      </c>
      <c r="K334" s="28" t="s">
        <v>16</v>
      </c>
      <c r="L334" s="26" t="s">
        <v>16</v>
      </c>
      <c r="M334" s="165" t="s">
        <v>17</v>
      </c>
      <c r="N334" s="231">
        <f t="shared" si="11"/>
        <v>0</v>
      </c>
    </row>
    <row r="335" spans="2:14">
      <c r="B335" s="11" t="s">
        <v>654</v>
      </c>
      <c r="C335" s="10" t="s">
        <v>655</v>
      </c>
      <c r="D335" s="30" t="s">
        <v>82</v>
      </c>
      <c r="E335" s="31">
        <f t="shared" si="10"/>
        <v>0.378</v>
      </c>
      <c r="F335" s="32"/>
      <c r="G335" s="27">
        <v>0.36</v>
      </c>
      <c r="H335" s="225">
        <f>_xlfn.XLOOKUP(B335,MLGN!A:A,MLGN!K:K)</f>
        <v>100</v>
      </c>
      <c r="I335" s="224">
        <f>VLOOKUP(B335,'Query Daten'!A:R,15,0)</f>
        <v>100</v>
      </c>
      <c r="J335" s="33"/>
      <c r="K335" s="28"/>
      <c r="L335" s="29"/>
      <c r="M335" s="165" t="s">
        <v>17</v>
      </c>
      <c r="N335" s="231">
        <f t="shared" si="11"/>
        <v>0</v>
      </c>
    </row>
    <row r="336" spans="2:14">
      <c r="B336" s="11" t="s">
        <v>656</v>
      </c>
      <c r="C336" s="10" t="s">
        <v>657</v>
      </c>
      <c r="D336" s="30" t="s">
        <v>82</v>
      </c>
      <c r="E336" s="31">
        <f t="shared" si="10"/>
        <v>0.51449999999999996</v>
      </c>
      <c r="F336" s="32" t="s">
        <v>16</v>
      </c>
      <c r="G336" s="27">
        <v>0.49</v>
      </c>
      <c r="H336" s="225">
        <f>_xlfn.XLOOKUP(B336,MLGN!A:A,MLGN!K:K)</f>
        <v>100</v>
      </c>
      <c r="I336" s="224">
        <f>VLOOKUP(B336,'Query Daten'!A:R,15,0)</f>
        <v>100</v>
      </c>
      <c r="J336" s="33">
        <v>1</v>
      </c>
      <c r="K336" s="28">
        <v>0.24</v>
      </c>
      <c r="L336" s="29">
        <v>100</v>
      </c>
      <c r="M336" s="165" t="s">
        <v>17</v>
      </c>
      <c r="N336" s="231">
        <f t="shared" si="11"/>
        <v>0</v>
      </c>
    </row>
    <row r="337" spans="2:14">
      <c r="B337" s="11" t="s">
        <v>658</v>
      </c>
      <c r="C337" s="10" t="s">
        <v>659</v>
      </c>
      <c r="D337" s="30" t="s">
        <v>82</v>
      </c>
      <c r="E337" s="31">
        <f t="shared" si="10"/>
        <v>0.43049999999999999</v>
      </c>
      <c r="F337" s="32" t="s">
        <v>16</v>
      </c>
      <c r="G337" s="27">
        <v>0.41</v>
      </c>
      <c r="H337" s="225">
        <f>_xlfn.XLOOKUP(B337,MLGN!A:A,MLGN!K:K)</f>
        <v>100</v>
      </c>
      <c r="I337" s="224">
        <f>VLOOKUP(B337,'Query Daten'!A:R,15,0)</f>
        <v>100</v>
      </c>
      <c r="J337" s="33">
        <v>1</v>
      </c>
      <c r="K337" s="28">
        <v>0.23</v>
      </c>
      <c r="L337" s="29">
        <v>100</v>
      </c>
      <c r="M337" s="165" t="s">
        <v>17</v>
      </c>
      <c r="N337" s="231">
        <f t="shared" si="11"/>
        <v>0</v>
      </c>
    </row>
    <row r="338" spans="2:14">
      <c r="B338" s="11" t="s">
        <v>660</v>
      </c>
      <c r="C338" s="10" t="s">
        <v>661</v>
      </c>
      <c r="D338" s="30" t="s">
        <v>82</v>
      </c>
      <c r="E338" s="31">
        <f t="shared" si="10"/>
        <v>0.43049999999999999</v>
      </c>
      <c r="F338" s="32" t="s">
        <v>16</v>
      </c>
      <c r="G338" s="27">
        <v>0.41</v>
      </c>
      <c r="H338" s="225">
        <f>_xlfn.XLOOKUP(B338,MLGN!A:A,MLGN!K:K)</f>
        <v>100</v>
      </c>
      <c r="I338" s="224">
        <f>VLOOKUP(B338,'Query Daten'!A:R,15,0)</f>
        <v>100</v>
      </c>
      <c r="J338" s="33" t="s">
        <v>16</v>
      </c>
      <c r="K338" s="28" t="s">
        <v>16</v>
      </c>
      <c r="L338" s="29" t="s">
        <v>16</v>
      </c>
      <c r="M338" s="165" t="s">
        <v>17</v>
      </c>
      <c r="N338" s="231">
        <f t="shared" si="11"/>
        <v>0</v>
      </c>
    </row>
    <row r="339" spans="2:14">
      <c r="B339" s="11" t="s">
        <v>662</v>
      </c>
      <c r="C339" s="10" t="s">
        <v>663</v>
      </c>
      <c r="D339" s="30" t="s">
        <v>82</v>
      </c>
      <c r="E339" s="31">
        <f t="shared" si="10"/>
        <v>0.1575</v>
      </c>
      <c r="F339" s="32"/>
      <c r="G339" s="27">
        <v>0.15</v>
      </c>
      <c r="H339" s="225">
        <f>_xlfn.XLOOKUP(B339,MLGN!A:A,MLGN!K:K)</f>
        <v>100</v>
      </c>
      <c r="I339" s="224">
        <f>VLOOKUP(B339,'Query Daten'!A:R,15,0)</f>
        <v>100</v>
      </c>
      <c r="J339" s="33"/>
      <c r="K339" s="28"/>
      <c r="L339" s="29"/>
      <c r="M339" s="165" t="s">
        <v>17</v>
      </c>
      <c r="N339" s="231">
        <f t="shared" si="11"/>
        <v>0</v>
      </c>
    </row>
    <row r="340" spans="2:14">
      <c r="B340" s="11" t="s">
        <v>664</v>
      </c>
      <c r="C340" s="10" t="s">
        <v>665</v>
      </c>
      <c r="D340" s="30" t="s">
        <v>82</v>
      </c>
      <c r="E340" s="31">
        <f t="shared" si="10"/>
        <v>0.1575</v>
      </c>
      <c r="F340" s="32" t="s">
        <v>16</v>
      </c>
      <c r="G340" s="27">
        <v>0.15</v>
      </c>
      <c r="H340" s="225">
        <f>_xlfn.XLOOKUP(B340,MLGN!A:A,MLGN!K:K)</f>
        <v>500</v>
      </c>
      <c r="I340" s="224">
        <f>VLOOKUP(B340,'Query Daten'!A:R,15,0)</f>
        <v>500</v>
      </c>
      <c r="J340" s="33" t="s">
        <v>16</v>
      </c>
      <c r="K340" s="28" t="s">
        <v>16</v>
      </c>
      <c r="L340" s="29"/>
      <c r="M340" s="165" t="s">
        <v>17</v>
      </c>
      <c r="N340" s="231">
        <f t="shared" si="11"/>
        <v>0</v>
      </c>
    </row>
    <row r="341" spans="2:14">
      <c r="B341" s="11" t="s">
        <v>666</v>
      </c>
      <c r="C341" s="10" t="s">
        <v>667</v>
      </c>
      <c r="D341" s="30" t="s">
        <v>82</v>
      </c>
      <c r="E341" s="31">
        <f t="shared" si="10"/>
        <v>0.378</v>
      </c>
      <c r="F341" s="32"/>
      <c r="G341" s="27">
        <v>0.36</v>
      </c>
      <c r="H341" s="225">
        <f>_xlfn.XLOOKUP(B341,MLGN!A:A,MLGN!K:K)</f>
        <v>100</v>
      </c>
      <c r="I341" s="224">
        <f>VLOOKUP(B341,'Query Daten'!A:R,15,0)</f>
        <v>100</v>
      </c>
      <c r="J341" s="33"/>
      <c r="K341" s="28"/>
      <c r="L341" s="29"/>
      <c r="M341" s="165" t="s">
        <v>17</v>
      </c>
      <c r="N341" s="231">
        <f t="shared" si="11"/>
        <v>0</v>
      </c>
    </row>
    <row r="342" spans="2:14">
      <c r="B342" s="11" t="s">
        <v>668</v>
      </c>
      <c r="C342" s="10" t="s">
        <v>669</v>
      </c>
      <c r="D342" s="30" t="s">
        <v>82</v>
      </c>
      <c r="E342" s="31">
        <f t="shared" si="10"/>
        <v>0.69300000000000006</v>
      </c>
      <c r="F342" s="32" t="s">
        <v>16</v>
      </c>
      <c r="G342" s="27">
        <v>0.66</v>
      </c>
      <c r="H342" s="225">
        <f>_xlfn.XLOOKUP(B342,MLGN!A:A,MLGN!K:K)</f>
        <v>100</v>
      </c>
      <c r="I342" s="224">
        <f>VLOOKUP(B342,'Query Daten'!A:R,15,0)</f>
        <v>100</v>
      </c>
      <c r="J342" s="33" t="s">
        <v>16</v>
      </c>
      <c r="K342" s="28" t="s">
        <v>16</v>
      </c>
      <c r="L342" s="29" t="s">
        <v>16</v>
      </c>
      <c r="M342" s="165" t="s">
        <v>17</v>
      </c>
      <c r="N342" s="231">
        <f t="shared" si="11"/>
        <v>0</v>
      </c>
    </row>
    <row r="343" spans="2:14">
      <c r="B343" s="11" t="s">
        <v>670</v>
      </c>
      <c r="C343" s="10" t="s">
        <v>671</v>
      </c>
      <c r="D343" s="30" t="s">
        <v>82</v>
      </c>
      <c r="E343" s="31">
        <f t="shared" si="10"/>
        <v>0.78749999999999998</v>
      </c>
      <c r="F343" s="32" t="s">
        <v>16</v>
      </c>
      <c r="G343" s="27">
        <v>0.75</v>
      </c>
      <c r="H343" s="225">
        <f>_xlfn.XLOOKUP(B343,MLGN!A:A,MLGN!K:K)</f>
        <v>100</v>
      </c>
      <c r="I343" s="224">
        <f>VLOOKUP(B343,'Query Daten'!A:R,15,0)</f>
        <v>100</v>
      </c>
      <c r="J343" s="33" t="s">
        <v>16</v>
      </c>
      <c r="K343" s="28" t="s">
        <v>16</v>
      </c>
      <c r="L343" s="29" t="s">
        <v>16</v>
      </c>
      <c r="M343" s="165" t="s">
        <v>17</v>
      </c>
      <c r="N343" s="231">
        <f t="shared" si="11"/>
        <v>0</v>
      </c>
    </row>
    <row r="344" spans="2:14">
      <c r="B344" s="11" t="s">
        <v>672</v>
      </c>
      <c r="C344" s="10" t="s">
        <v>673</v>
      </c>
      <c r="D344" s="30" t="s">
        <v>82</v>
      </c>
      <c r="E344" s="31">
        <f t="shared" si="10"/>
        <v>0.9345</v>
      </c>
      <c r="F344" s="32" t="s">
        <v>16</v>
      </c>
      <c r="G344" s="27">
        <v>0.89</v>
      </c>
      <c r="H344" s="225">
        <f>_xlfn.XLOOKUP(B344,MLGN!A:A,MLGN!K:K)</f>
        <v>50</v>
      </c>
      <c r="I344" s="224">
        <f>VLOOKUP(B344,'Query Daten'!A:R,15,0)</f>
        <v>50</v>
      </c>
      <c r="J344" s="33" t="s">
        <v>16</v>
      </c>
      <c r="K344" s="28" t="s">
        <v>16</v>
      </c>
      <c r="L344" s="29" t="s">
        <v>16</v>
      </c>
      <c r="M344" s="165" t="s">
        <v>17</v>
      </c>
      <c r="N344" s="231">
        <f t="shared" si="11"/>
        <v>0</v>
      </c>
    </row>
    <row r="345" spans="2:14">
      <c r="B345" s="11" t="s">
        <v>674</v>
      </c>
      <c r="C345" s="10" t="s">
        <v>675</v>
      </c>
      <c r="D345" s="30" t="s">
        <v>82</v>
      </c>
      <c r="E345" s="31">
        <f t="shared" si="10"/>
        <v>0.76649999999999996</v>
      </c>
      <c r="F345" s="32"/>
      <c r="G345" s="27">
        <v>0.73</v>
      </c>
      <c r="H345" s="225">
        <f>_xlfn.XLOOKUP(B345,MLGN!A:A,MLGN!K:K)</f>
        <v>100</v>
      </c>
      <c r="I345" s="224">
        <f>VLOOKUP(B345,'Query Daten'!A:R,15,0)</f>
        <v>100</v>
      </c>
      <c r="J345" s="33"/>
      <c r="K345" s="28"/>
      <c r="L345" s="29"/>
      <c r="M345" s="165" t="s">
        <v>17</v>
      </c>
      <c r="N345" s="231">
        <f t="shared" si="11"/>
        <v>0</v>
      </c>
    </row>
    <row r="346" spans="2:14">
      <c r="B346" s="11" t="s">
        <v>676</v>
      </c>
      <c r="C346" s="10" t="s">
        <v>677</v>
      </c>
      <c r="D346" s="30" t="s">
        <v>82</v>
      </c>
      <c r="E346" s="31">
        <f t="shared" si="10"/>
        <v>0.86099999999999999</v>
      </c>
      <c r="F346" s="32"/>
      <c r="G346" s="27">
        <v>0.82</v>
      </c>
      <c r="H346" s="225">
        <f>_xlfn.XLOOKUP(B346,MLGN!A:A,MLGN!K:K)</f>
        <v>100</v>
      </c>
      <c r="I346" s="224">
        <f>VLOOKUP(B346,'Query Daten'!A:R,15,0)</f>
        <v>100</v>
      </c>
      <c r="J346" s="33"/>
      <c r="K346" s="28"/>
      <c r="L346" s="29"/>
      <c r="M346" s="165" t="s">
        <v>17</v>
      </c>
      <c r="N346" s="231">
        <f t="shared" si="11"/>
        <v>0</v>
      </c>
    </row>
    <row r="347" spans="2:14">
      <c r="B347" s="11" t="s">
        <v>678</v>
      </c>
      <c r="C347" s="10" t="s">
        <v>679</v>
      </c>
      <c r="D347" s="30" t="s">
        <v>82</v>
      </c>
      <c r="E347" s="31">
        <f t="shared" si="10"/>
        <v>1.0289999999999999</v>
      </c>
      <c r="F347" s="32"/>
      <c r="G347" s="27">
        <v>0.98</v>
      </c>
      <c r="H347" s="225">
        <f>_xlfn.XLOOKUP(B347,MLGN!A:A,MLGN!K:K)</f>
        <v>50</v>
      </c>
      <c r="I347" s="224">
        <f>VLOOKUP(B347,'Query Daten'!A:R,15,0)</f>
        <v>50</v>
      </c>
      <c r="J347" s="33"/>
      <c r="K347" s="28"/>
      <c r="L347" s="29"/>
      <c r="M347" s="165" t="s">
        <v>17</v>
      </c>
      <c r="N347" s="231">
        <f t="shared" si="11"/>
        <v>0</v>
      </c>
    </row>
    <row r="348" spans="2:14">
      <c r="B348" s="11" t="s">
        <v>680</v>
      </c>
      <c r="C348" s="10" t="s">
        <v>681</v>
      </c>
      <c r="D348" s="30" t="s">
        <v>82</v>
      </c>
      <c r="E348" s="31">
        <f t="shared" si="10"/>
        <v>0.54600000000000004</v>
      </c>
      <c r="F348" s="32" t="s">
        <v>16</v>
      </c>
      <c r="G348" s="27">
        <v>0.52</v>
      </c>
      <c r="H348" s="225">
        <f>_xlfn.XLOOKUP(B348,MLGN!A:A,MLGN!K:K)</f>
        <v>100</v>
      </c>
      <c r="I348" s="224">
        <f>VLOOKUP(B348,'Query Daten'!A:R,15,0)</f>
        <v>100</v>
      </c>
      <c r="J348" s="33" t="s">
        <v>16</v>
      </c>
      <c r="K348" s="28" t="s">
        <v>16</v>
      </c>
      <c r="L348" s="29" t="s">
        <v>16</v>
      </c>
      <c r="M348" s="165" t="s">
        <v>17</v>
      </c>
      <c r="N348" s="231">
        <f t="shared" si="11"/>
        <v>0</v>
      </c>
    </row>
    <row r="349" spans="2:14">
      <c r="B349" s="11" t="s">
        <v>682</v>
      </c>
      <c r="C349" s="10" t="s">
        <v>683</v>
      </c>
      <c r="D349" s="30" t="s">
        <v>82</v>
      </c>
      <c r="E349" s="31">
        <f t="shared" si="10"/>
        <v>0.29400000000000004</v>
      </c>
      <c r="F349" s="32" t="s">
        <v>16</v>
      </c>
      <c r="G349" s="27">
        <v>0.28000000000000003</v>
      </c>
      <c r="H349" s="225">
        <f>_xlfn.XLOOKUP(B349,MLGN!A:A,MLGN!K:K)</f>
        <v>100</v>
      </c>
      <c r="I349" s="224">
        <f>VLOOKUP(B349,'Query Daten'!A:R,15,0)</f>
        <v>100</v>
      </c>
      <c r="J349" s="33" t="s">
        <v>16</v>
      </c>
      <c r="K349" s="28" t="s">
        <v>16</v>
      </c>
      <c r="L349" s="29" t="s">
        <v>16</v>
      </c>
      <c r="M349" s="165" t="s">
        <v>17</v>
      </c>
      <c r="N349" s="231">
        <f t="shared" si="11"/>
        <v>0</v>
      </c>
    </row>
    <row r="350" spans="2:14">
      <c r="B350" s="11" t="s">
        <v>684</v>
      </c>
      <c r="C350" s="10" t="s">
        <v>685</v>
      </c>
      <c r="D350" s="30" t="s">
        <v>82</v>
      </c>
      <c r="E350" s="31">
        <f t="shared" si="10"/>
        <v>0.47250000000000003</v>
      </c>
      <c r="F350" s="32" t="s">
        <v>16</v>
      </c>
      <c r="G350" s="27">
        <v>0.45</v>
      </c>
      <c r="H350" s="225">
        <f>_xlfn.XLOOKUP(B350,MLGN!A:A,MLGN!K:K)</f>
        <v>100</v>
      </c>
      <c r="I350" s="224">
        <f>VLOOKUP(B350,'Query Daten'!A:R,15,0)</f>
        <v>100</v>
      </c>
      <c r="J350" s="33" t="s">
        <v>16</v>
      </c>
      <c r="K350" s="28" t="s">
        <v>16</v>
      </c>
      <c r="L350" s="29" t="s">
        <v>16</v>
      </c>
      <c r="M350" s="165" t="s">
        <v>17</v>
      </c>
      <c r="N350" s="231">
        <f t="shared" si="11"/>
        <v>0</v>
      </c>
    </row>
    <row r="351" spans="2:14">
      <c r="B351" s="11" t="s">
        <v>686</v>
      </c>
      <c r="C351" s="10" t="s">
        <v>687</v>
      </c>
      <c r="D351" s="30" t="s">
        <v>82</v>
      </c>
      <c r="E351" s="31">
        <f t="shared" si="10"/>
        <v>0.32550000000000001</v>
      </c>
      <c r="F351" s="32" t="s">
        <v>16</v>
      </c>
      <c r="G351" s="27">
        <v>0.31</v>
      </c>
      <c r="H351" s="225">
        <f>_xlfn.XLOOKUP(B351,MLGN!A:A,MLGN!K:K)</f>
        <v>100</v>
      </c>
      <c r="I351" s="224">
        <f>VLOOKUP(B351,'Query Daten'!A:R,15,0)</f>
        <v>100</v>
      </c>
      <c r="J351" s="33" t="s">
        <v>16</v>
      </c>
      <c r="K351" s="28" t="s">
        <v>16</v>
      </c>
      <c r="L351" s="29" t="s">
        <v>16</v>
      </c>
      <c r="M351" s="165" t="s">
        <v>17</v>
      </c>
      <c r="N351" s="231">
        <f t="shared" si="11"/>
        <v>0</v>
      </c>
    </row>
    <row r="352" spans="2:14">
      <c r="B352" s="11" t="s">
        <v>688</v>
      </c>
      <c r="C352" s="10" t="s">
        <v>689</v>
      </c>
      <c r="D352" s="30" t="s">
        <v>82</v>
      </c>
      <c r="E352" s="31">
        <f t="shared" si="10"/>
        <v>0.58800000000000008</v>
      </c>
      <c r="F352" s="32" t="s">
        <v>16</v>
      </c>
      <c r="G352" s="27">
        <v>0.56000000000000005</v>
      </c>
      <c r="H352" s="225">
        <f>_xlfn.XLOOKUP(B352,MLGN!A:A,MLGN!K:K)</f>
        <v>100</v>
      </c>
      <c r="I352" s="224">
        <f>VLOOKUP(B352,'Query Daten'!A:R,15,0)</f>
        <v>100</v>
      </c>
      <c r="J352" s="33" t="s">
        <v>16</v>
      </c>
      <c r="K352" s="28" t="s">
        <v>16</v>
      </c>
      <c r="L352" s="29" t="s">
        <v>16</v>
      </c>
      <c r="M352" s="165" t="s">
        <v>17</v>
      </c>
      <c r="N352" s="231">
        <f t="shared" si="11"/>
        <v>0</v>
      </c>
    </row>
    <row r="353" spans="2:14">
      <c r="B353" s="11" t="s">
        <v>690</v>
      </c>
      <c r="C353" s="10" t="s">
        <v>691</v>
      </c>
      <c r="D353" s="30" t="s">
        <v>82</v>
      </c>
      <c r="E353" s="31">
        <f t="shared" si="10"/>
        <v>0.73499999999999999</v>
      </c>
      <c r="F353" s="32" t="s">
        <v>16</v>
      </c>
      <c r="G353" s="27">
        <v>0.7</v>
      </c>
      <c r="H353" s="225">
        <f>_xlfn.XLOOKUP(B353,MLGN!A:A,MLGN!K:K)</f>
        <v>100</v>
      </c>
      <c r="I353" s="224">
        <f>VLOOKUP(B353,'Query Daten'!A:R,15,0)</f>
        <v>100</v>
      </c>
      <c r="J353" s="33" t="s">
        <v>16</v>
      </c>
      <c r="K353" s="28" t="s">
        <v>16</v>
      </c>
      <c r="L353" s="29" t="s">
        <v>16</v>
      </c>
      <c r="M353" s="165" t="s">
        <v>17</v>
      </c>
      <c r="N353" s="231">
        <f t="shared" si="11"/>
        <v>0</v>
      </c>
    </row>
    <row r="354" spans="2:14">
      <c r="B354" s="11" t="s">
        <v>692</v>
      </c>
      <c r="C354" s="10" t="s">
        <v>693</v>
      </c>
      <c r="D354" s="30" t="s">
        <v>82</v>
      </c>
      <c r="E354" s="31">
        <f t="shared" si="10"/>
        <v>1.1235000000000002</v>
      </c>
      <c r="F354" s="32" t="s">
        <v>16</v>
      </c>
      <c r="G354" s="27">
        <v>1.07</v>
      </c>
      <c r="H354" s="225">
        <f>_xlfn.XLOOKUP(B354,MLGN!A:A,MLGN!K:K)</f>
        <v>50</v>
      </c>
      <c r="I354" s="224">
        <f>VLOOKUP(B354,'Query Daten'!A:R,15,0)</f>
        <v>50</v>
      </c>
      <c r="J354" s="33" t="s">
        <v>16</v>
      </c>
      <c r="K354" s="28" t="s">
        <v>16</v>
      </c>
      <c r="L354" s="29" t="s">
        <v>16</v>
      </c>
      <c r="M354" s="165" t="s">
        <v>17</v>
      </c>
      <c r="N354" s="231">
        <f t="shared" si="11"/>
        <v>0</v>
      </c>
    </row>
    <row r="355" spans="2:14">
      <c r="B355" s="11" t="s">
        <v>5082</v>
      </c>
      <c r="C355" s="10" t="s">
        <v>5083</v>
      </c>
      <c r="D355" s="30" t="s">
        <v>82</v>
      </c>
      <c r="E355" s="31">
        <f t="shared" si="10"/>
        <v>1.071</v>
      </c>
      <c r="F355" s="32"/>
      <c r="G355" s="27">
        <v>1.02</v>
      </c>
      <c r="H355" s="225">
        <f>_xlfn.XLOOKUP(B355,MLGN!A:A,MLGN!K:K)</f>
        <v>100</v>
      </c>
      <c r="I355" s="224">
        <f>VLOOKUP(B355,'Query Daten'!A:R,15,0)</f>
        <v>100</v>
      </c>
      <c r="J355" s="33"/>
      <c r="K355" s="28"/>
      <c r="L355" s="29"/>
      <c r="M355" s="165" t="s">
        <v>218</v>
      </c>
      <c r="N355" s="231">
        <f t="shared" si="11"/>
        <v>0</v>
      </c>
    </row>
    <row r="356" spans="2:14">
      <c r="B356" s="11" t="s">
        <v>5084</v>
      </c>
      <c r="C356" s="10" t="s">
        <v>5085</v>
      </c>
      <c r="D356" s="30" t="s">
        <v>82</v>
      </c>
      <c r="E356" s="31">
        <f t="shared" si="10"/>
        <v>1.1235000000000002</v>
      </c>
      <c r="F356" s="32"/>
      <c r="G356" s="27">
        <v>1.07</v>
      </c>
      <c r="H356" s="225">
        <f>_xlfn.XLOOKUP(B356,MLGN!A:A,MLGN!K:K)</f>
        <v>50</v>
      </c>
      <c r="I356" s="224">
        <f>VLOOKUP(B356,'Query Daten'!A:R,15,0)</f>
        <v>100</v>
      </c>
      <c r="J356" s="33"/>
      <c r="K356" s="28"/>
      <c r="L356" s="29"/>
      <c r="M356" s="165" t="s">
        <v>218</v>
      </c>
      <c r="N356" s="233">
        <f t="shared" si="11"/>
        <v>-50</v>
      </c>
    </row>
    <row r="357" spans="2:14">
      <c r="B357" s="11" t="s">
        <v>5086</v>
      </c>
      <c r="C357" s="10" t="s">
        <v>5087</v>
      </c>
      <c r="D357" s="30" t="s">
        <v>82</v>
      </c>
      <c r="E357" s="31">
        <f t="shared" si="10"/>
        <v>1.2915000000000001</v>
      </c>
      <c r="F357" s="32"/>
      <c r="G357" s="27">
        <v>1.23</v>
      </c>
      <c r="H357" s="225">
        <f>_xlfn.XLOOKUP(B357,MLGN!A:A,MLGN!K:K)</f>
        <v>50</v>
      </c>
      <c r="I357" s="224">
        <f>VLOOKUP(B357,'Query Daten'!A:R,15,0)</f>
        <v>100</v>
      </c>
      <c r="J357" s="33"/>
      <c r="K357" s="28"/>
      <c r="L357" s="29"/>
      <c r="M357" s="165" t="s">
        <v>218</v>
      </c>
      <c r="N357" s="233">
        <f t="shared" si="11"/>
        <v>-50</v>
      </c>
    </row>
    <row r="358" spans="2:14">
      <c r="B358" s="11" t="s">
        <v>5088</v>
      </c>
      <c r="C358" s="10" t="s">
        <v>5089</v>
      </c>
      <c r="D358" s="30" t="s">
        <v>82</v>
      </c>
      <c r="E358" s="31">
        <f t="shared" si="10"/>
        <v>1.7429999999999999</v>
      </c>
      <c r="F358" s="32"/>
      <c r="G358" s="27">
        <v>1.66</v>
      </c>
      <c r="H358" s="225">
        <f>_xlfn.XLOOKUP(B358,MLGN!A:A,MLGN!K:K)</f>
        <v>50</v>
      </c>
      <c r="I358" s="224">
        <f>VLOOKUP(B358,'Query Daten'!A:R,15,0)</f>
        <v>50</v>
      </c>
      <c r="J358" s="33"/>
      <c r="K358" s="28"/>
      <c r="L358" s="29"/>
      <c r="M358" s="165" t="s">
        <v>218</v>
      </c>
      <c r="N358" s="231">
        <f t="shared" si="11"/>
        <v>0</v>
      </c>
    </row>
    <row r="359" spans="2:14">
      <c r="B359" s="11" t="s">
        <v>694</v>
      </c>
      <c r="C359" s="10" t="s">
        <v>695</v>
      </c>
      <c r="D359" s="30" t="s">
        <v>82</v>
      </c>
      <c r="E359" s="31">
        <f t="shared" si="10"/>
        <v>0.57750000000000001</v>
      </c>
      <c r="F359" s="32" t="s">
        <v>16</v>
      </c>
      <c r="G359" s="27">
        <v>0.55000000000000004</v>
      </c>
      <c r="H359" s="225">
        <f>_xlfn.XLOOKUP(B359,MLGN!A:A,MLGN!K:K)</f>
        <v>500</v>
      </c>
      <c r="I359" s="224">
        <f>VLOOKUP(B359,'Query Daten'!A:R,15,0)</f>
        <v>500</v>
      </c>
      <c r="J359" s="33" t="s">
        <v>16</v>
      </c>
      <c r="K359" s="28" t="s">
        <v>16</v>
      </c>
      <c r="L359" s="29" t="s">
        <v>16</v>
      </c>
      <c r="M359" s="165" t="s">
        <v>17</v>
      </c>
      <c r="N359" s="231">
        <f t="shared" si="11"/>
        <v>0</v>
      </c>
    </row>
    <row r="360" spans="2:14">
      <c r="B360" s="11" t="s">
        <v>696</v>
      </c>
      <c r="C360" s="10" t="s">
        <v>697</v>
      </c>
      <c r="D360" s="30" t="s">
        <v>82</v>
      </c>
      <c r="E360" s="31">
        <f t="shared" si="10"/>
        <v>0.16800000000000001</v>
      </c>
      <c r="F360" s="32" t="s">
        <v>16</v>
      </c>
      <c r="G360" s="27">
        <v>0.16</v>
      </c>
      <c r="H360" s="225">
        <f>_xlfn.XLOOKUP(B360,MLGN!A:A,MLGN!K:K)</f>
        <v>100</v>
      </c>
      <c r="I360" s="224">
        <f>VLOOKUP(B360,'Query Daten'!A:R,15,0)</f>
        <v>100</v>
      </c>
      <c r="J360" s="33" t="s">
        <v>16</v>
      </c>
      <c r="K360" s="28" t="s">
        <v>16</v>
      </c>
      <c r="L360" s="29" t="s">
        <v>16</v>
      </c>
      <c r="M360" s="165" t="s">
        <v>340</v>
      </c>
      <c r="N360" s="231">
        <f t="shared" si="11"/>
        <v>0</v>
      </c>
    </row>
    <row r="361" spans="2:14">
      <c r="B361" s="11" t="s">
        <v>698</v>
      </c>
      <c r="C361" s="10" t="s">
        <v>699</v>
      </c>
      <c r="D361" s="30" t="s">
        <v>82</v>
      </c>
      <c r="E361" s="31">
        <f t="shared" si="10"/>
        <v>0.30449999999999999</v>
      </c>
      <c r="F361" s="32" t="s">
        <v>16</v>
      </c>
      <c r="G361" s="27">
        <v>0.28999999999999998</v>
      </c>
      <c r="H361" s="225">
        <v>200</v>
      </c>
      <c r="I361" s="224">
        <f>VLOOKUP(B361,'Query Daten'!A:R,15,0)</f>
        <v>200</v>
      </c>
      <c r="J361" s="33" t="s">
        <v>16</v>
      </c>
      <c r="K361" s="28" t="s">
        <v>16</v>
      </c>
      <c r="L361" s="29" t="s">
        <v>16</v>
      </c>
      <c r="M361" s="165" t="s">
        <v>17</v>
      </c>
      <c r="N361" s="231">
        <f t="shared" si="11"/>
        <v>0</v>
      </c>
    </row>
    <row r="362" spans="2:14">
      <c r="B362" s="11" t="s">
        <v>700</v>
      </c>
      <c r="C362" s="10" t="s">
        <v>701</v>
      </c>
      <c r="D362" s="30" t="s">
        <v>82</v>
      </c>
      <c r="E362" s="31">
        <f t="shared" si="10"/>
        <v>0.1575</v>
      </c>
      <c r="F362" s="32" t="s">
        <v>16</v>
      </c>
      <c r="G362" s="27">
        <v>0.15</v>
      </c>
      <c r="H362" s="225">
        <f>_xlfn.XLOOKUP(B362,MLGN!A:A,MLGN!K:K)</f>
        <v>100</v>
      </c>
      <c r="I362" s="224">
        <f>VLOOKUP(B362,'Query Daten'!A:R,15,0)</f>
        <v>100</v>
      </c>
      <c r="J362" s="33" t="s">
        <v>16</v>
      </c>
      <c r="K362" s="28" t="s">
        <v>16</v>
      </c>
      <c r="L362" s="29" t="s">
        <v>16</v>
      </c>
      <c r="M362" s="165" t="s">
        <v>17</v>
      </c>
      <c r="N362" s="231">
        <f t="shared" si="11"/>
        <v>0</v>
      </c>
    </row>
    <row r="363" spans="2:14">
      <c r="B363" s="11" t="s">
        <v>702</v>
      </c>
      <c r="C363" s="10" t="s">
        <v>703</v>
      </c>
      <c r="D363" s="30" t="s">
        <v>82</v>
      </c>
      <c r="E363" s="31">
        <f t="shared" si="10"/>
        <v>0.26250000000000001</v>
      </c>
      <c r="F363" s="32" t="s">
        <v>16</v>
      </c>
      <c r="G363" s="27">
        <v>0.25</v>
      </c>
      <c r="H363" s="225">
        <f>_xlfn.XLOOKUP(B363,MLGN!A:A,MLGN!K:K)</f>
        <v>100</v>
      </c>
      <c r="I363" s="224">
        <f>VLOOKUP(B363,'Query Daten'!A:R,15,0)</f>
        <v>100</v>
      </c>
      <c r="J363" s="33" t="s">
        <v>16</v>
      </c>
      <c r="K363" s="28" t="s">
        <v>16</v>
      </c>
      <c r="L363" s="29" t="s">
        <v>16</v>
      </c>
      <c r="M363" s="165" t="s">
        <v>17</v>
      </c>
      <c r="N363" s="231">
        <f t="shared" si="11"/>
        <v>0</v>
      </c>
    </row>
    <row r="364" spans="2:14">
      <c r="B364" s="11" t="s">
        <v>704</v>
      </c>
      <c r="C364" s="10" t="s">
        <v>705</v>
      </c>
      <c r="D364" s="30" t="s">
        <v>82</v>
      </c>
      <c r="E364" s="31">
        <f t="shared" si="10"/>
        <v>66.801000000000002</v>
      </c>
      <c r="F364" s="32" t="s">
        <v>16</v>
      </c>
      <c r="G364" s="27">
        <v>63.62</v>
      </c>
      <c r="H364" s="225">
        <f>_xlfn.XLOOKUP(B364,MLGN!A:A,MLGN!K:K)</f>
        <v>1</v>
      </c>
      <c r="I364" s="224">
        <f>VLOOKUP(B364,'Query Daten'!A:R,15,0)</f>
        <v>1</v>
      </c>
      <c r="J364" s="33" t="s">
        <v>16</v>
      </c>
      <c r="K364" s="28" t="s">
        <v>16</v>
      </c>
      <c r="L364" s="29" t="s">
        <v>16</v>
      </c>
      <c r="M364" s="165" t="s">
        <v>17</v>
      </c>
      <c r="N364" s="231">
        <f t="shared" si="11"/>
        <v>0</v>
      </c>
    </row>
    <row r="365" spans="2:14">
      <c r="B365" s="11" t="s">
        <v>706</v>
      </c>
      <c r="C365" s="10" t="s">
        <v>707</v>
      </c>
      <c r="D365" s="30" t="s">
        <v>82</v>
      </c>
      <c r="E365" s="31">
        <f t="shared" si="10"/>
        <v>0.76649999999999996</v>
      </c>
      <c r="F365" s="32" t="s">
        <v>16</v>
      </c>
      <c r="G365" s="27">
        <v>0.73</v>
      </c>
      <c r="H365" s="225">
        <f>_xlfn.XLOOKUP(B365,MLGN!A:A,MLGN!K:K)</f>
        <v>100</v>
      </c>
      <c r="I365" s="224">
        <f>VLOOKUP(B365,'Query Daten'!A:R,15,0)</f>
        <v>100</v>
      </c>
      <c r="J365" s="33">
        <v>0.5</v>
      </c>
      <c r="K365" s="28">
        <v>0.41</v>
      </c>
      <c r="L365" s="29">
        <v>11200</v>
      </c>
      <c r="M365" s="165" t="s">
        <v>17</v>
      </c>
      <c r="N365" s="231">
        <f t="shared" si="11"/>
        <v>0</v>
      </c>
    </row>
    <row r="366" spans="2:14">
      <c r="B366" s="11" t="s">
        <v>708</v>
      </c>
      <c r="C366" s="10" t="s">
        <v>709</v>
      </c>
      <c r="D366" s="30" t="s">
        <v>82</v>
      </c>
      <c r="E366" s="31">
        <f t="shared" si="10"/>
        <v>57.707999999999998</v>
      </c>
      <c r="F366" s="32" t="s">
        <v>16</v>
      </c>
      <c r="G366" s="27">
        <v>54.96</v>
      </c>
      <c r="H366" s="225">
        <f>_xlfn.XLOOKUP(B366,MLGN!A:A,MLGN!K:K)</f>
        <v>15</v>
      </c>
      <c r="I366" s="224">
        <f>VLOOKUP(B366,'Query Daten'!A:R,15,0)</f>
        <v>15</v>
      </c>
      <c r="J366" s="33" t="s">
        <v>16</v>
      </c>
      <c r="K366" s="28" t="s">
        <v>16</v>
      </c>
      <c r="L366" s="29" t="s">
        <v>16</v>
      </c>
      <c r="M366" s="165" t="s">
        <v>17</v>
      </c>
      <c r="N366" s="231">
        <f t="shared" si="11"/>
        <v>0</v>
      </c>
    </row>
  </sheetData>
  <autoFilter ref="B7:M366" xr:uid="{5A1340FB-3AF5-4CE2-A371-1184260D4762}"/>
  <mergeCells count="3">
    <mergeCell ref="G6:H6"/>
    <mergeCell ref="J6:L6"/>
    <mergeCell ref="F5:H5"/>
  </mergeCells>
  <conditionalFormatting sqref="B1:B1048576">
    <cfRule type="duplicateValues" dxfId="6" priority="1"/>
    <cfRule type="duplicateValues" dxfId="5" priority="2"/>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03C26-F75B-4938-9F4F-25B0F11F96B8}">
  <sheetPr codeName="Tabelle3">
    <tabColor rgb="FFD6EADE"/>
  </sheetPr>
  <dimension ref="B2:Q356"/>
  <sheetViews>
    <sheetView showGridLines="0" tabSelected="1" zoomScaleNormal="100" workbookViewId="0">
      <pane ySplit="7" topLeftCell="A8" activePane="bottomLeft" state="frozen"/>
      <selection activeCell="J169" sqref="J169"/>
      <selection pane="bottomLeft" activeCell="E280" sqref="E280:E283"/>
    </sheetView>
  </sheetViews>
  <sheetFormatPr baseColWidth="10" defaultColWidth="9" defaultRowHeight="14.25"/>
  <cols>
    <col min="1" max="1" width="2.375" style="57" customWidth="1"/>
    <col min="2" max="2" width="15.625" style="57" customWidth="1"/>
    <col min="3" max="3" width="45.625" style="57" customWidth="1"/>
    <col min="4" max="4" width="35.625" style="57" customWidth="1"/>
    <col min="5" max="6" width="15.625" style="83" customWidth="1"/>
    <col min="7" max="8" width="15.625" style="57" customWidth="1"/>
    <col min="9" max="9" width="11.875" style="84" customWidth="1"/>
    <col min="10" max="10" width="12.25" style="84" customWidth="1"/>
    <col min="11" max="11" width="13.25" style="57" customWidth="1"/>
    <col min="12" max="12" width="19.75" style="57" customWidth="1"/>
    <col min="13" max="14" width="9" style="57" hidden="1" customWidth="1"/>
    <col min="15" max="15" width="11" style="57" hidden="1" customWidth="1"/>
    <col min="16" max="17" width="9" style="57" hidden="1" customWidth="1"/>
    <col min="18" max="16384" width="9" style="57"/>
  </cols>
  <sheetData>
    <row r="2" spans="2:17" ht="26.25">
      <c r="B2" s="53" t="str">
        <f>'Language Layout'!$B$64</f>
        <v>Price List</v>
      </c>
      <c r="C2" s="54"/>
      <c r="D2" s="54"/>
      <c r="E2" s="104"/>
      <c r="F2" s="104"/>
      <c r="G2" s="54"/>
      <c r="H2" s="54"/>
      <c r="I2" s="159"/>
      <c r="J2" s="159"/>
      <c r="K2" s="212" t="str">
        <f>'Language Layout'!$B$99</f>
        <v>Cost estimate</v>
      </c>
      <c r="L2" s="166"/>
    </row>
    <row r="3" spans="2:17" ht="21.95" customHeight="1">
      <c r="B3" s="58" t="str">
        <f>'Language Layout'!$B$76</f>
        <v xml:space="preserve">Language: </v>
      </c>
      <c r="C3" s="59"/>
      <c r="D3" s="103" t="str">
        <f>'Language Layout'!$B$49</f>
        <v>Your discount (%):</v>
      </c>
      <c r="G3" s="55">
        <v>0</v>
      </c>
      <c r="H3" s="61"/>
      <c r="K3" s="213"/>
      <c r="L3" s="167"/>
    </row>
    <row r="4" spans="2:17" ht="14.25" customHeight="1">
      <c r="B4" s="183" t="str">
        <f>'Language Layout'!$B$47</f>
        <v>Valid from 01.05.2025 (subject to modifications)</v>
      </c>
      <c r="C4" s="59"/>
      <c r="E4" s="60"/>
      <c r="F4" s="60"/>
      <c r="H4" s="61"/>
      <c r="K4" s="213" t="str">
        <f>'Language Layout'!$B$43</f>
        <v>Total</v>
      </c>
      <c r="L4" s="167"/>
    </row>
    <row r="5" spans="2:17" ht="25.5" customHeight="1">
      <c r="B5" s="184"/>
      <c r="C5" s="63"/>
      <c r="D5" s="63"/>
      <c r="E5" s="64"/>
      <c r="F5" s="64"/>
      <c r="G5" s="181" t="str">
        <f>'Language Layout'!$B$103</f>
        <v>Piece</v>
      </c>
      <c r="H5" s="262" t="str">
        <f>'Language Layout'!B85</f>
        <v>Packing unit</v>
      </c>
      <c r="I5" s="263"/>
      <c r="J5" s="263"/>
      <c r="K5" s="252">
        <f>SUM(K7:K1048576)</f>
        <v>0</v>
      </c>
      <c r="L5" s="182">
        <f>SUM(L7:L1048576)</f>
        <v>0</v>
      </c>
    </row>
    <row r="6" spans="2:17" s="67" customFormat="1" ht="14.25" customHeight="1">
      <c r="B6" s="65" t="str">
        <f>'Language Layout'!$B$17</f>
        <v>Item No.</v>
      </c>
      <c r="C6" s="65" t="str">
        <f>'Language Layout'!$B$14</f>
        <v>Material short text</v>
      </c>
      <c r="D6" s="65" t="str">
        <f>'Language Layout'!$B$98</f>
        <v>Product family</v>
      </c>
      <c r="E6" s="66" t="str">
        <f>'Language Layout'!$B$62</f>
        <v>Net (€)</v>
      </c>
      <c r="F6" s="66" t="str">
        <f>'Language Layout'!$B$62</f>
        <v>Net (€)</v>
      </c>
      <c r="G6" s="168" t="str">
        <f>'Language Layout'!$B$59</f>
        <v>With discount</v>
      </c>
      <c r="H6" s="168" t="str">
        <f>'Language Layout'!$B$59</f>
        <v>With discount</v>
      </c>
      <c r="I6" s="260" t="str">
        <f>'Language Layout'!$B$85</f>
        <v>Packing unit</v>
      </c>
      <c r="J6" s="207"/>
      <c r="K6" s="259" t="str">
        <f>'Language Layout'!$B$57</f>
        <v>Quantity</v>
      </c>
      <c r="L6" s="170" t="str">
        <f>'Language Layout'!$B$43</f>
        <v>Total</v>
      </c>
    </row>
    <row r="7" spans="2:17" s="67" customFormat="1" ht="28.5">
      <c r="B7" s="68"/>
      <c r="C7" s="68"/>
      <c r="D7" s="68"/>
      <c r="E7" s="69" t="str">
        <f>'Language Layout'!$B$108</f>
        <v>RRP</v>
      </c>
      <c r="F7" s="69" t="str">
        <f>'Language Layout'!$B$56</f>
        <v>List price per piece</v>
      </c>
      <c r="G7" s="169" t="str">
        <f>'Language Layout'!$B$104</f>
        <v>Price (€) per piece</v>
      </c>
      <c r="H7" s="169" t="str">
        <f>'Language Layout'!$B$104</f>
        <v>Price (€) per piece</v>
      </c>
      <c r="I7" s="261"/>
      <c r="J7" s="208" t="str">
        <f>'Language Layout'!$B$100</f>
        <v>Quantity per pallet</v>
      </c>
      <c r="K7" s="259"/>
      <c r="L7" s="171" t="str">
        <f>'Language Layout'!$B$62</f>
        <v>Net (€)</v>
      </c>
      <c r="M7" s="67" t="s">
        <v>710</v>
      </c>
      <c r="N7" s="67" t="s">
        <v>711</v>
      </c>
      <c r="O7" s="67" t="s">
        <v>712</v>
      </c>
    </row>
    <row r="8" spans="2:17">
      <c r="B8" s="70" t="s">
        <v>18</v>
      </c>
      <c r="C8" s="71" t="str">
        <f>VLOOKUP(B8,'Language Articles'!A:B,2,0)</f>
        <v>Roof hook Eco S 135</v>
      </c>
      <c r="D8" s="72" t="str">
        <f>VLOOKUP(B8,'Language Portfolio'!A:B,2,0)</f>
        <v>Roof hooks</v>
      </c>
      <c r="E8" s="73">
        <f>VLOOKUP(B8,Basis_Preisliste!B:E,4,0)</f>
        <v>12.347999999999999</v>
      </c>
      <c r="F8" s="73">
        <f>IF(_xlfn.XLOOKUP(B8,Basis_Preisliste!B:B,Basis_Preisliste!F:F)="",_xlfn.XLOOKUP(B8,Basis_Preisliste!B:B,Basis_Preisliste!G:G),_xlfn.XLOOKUP(B8,Basis_Preisliste!B:B,Basis_Preisliste!F:F))</f>
        <v>11.76</v>
      </c>
      <c r="G8" s="74" t="str">
        <f>IF(_xlfn.XLOOKUP(B8,Basis_Preisliste!B:B,Basis_Preisliste!F:F)="","", _xlfn.XLOOKUP(B8,Basis_Preisliste!B:B,Basis_Preisliste!F:F)*(1-$G$3))</f>
        <v/>
      </c>
      <c r="H8" s="75">
        <f>IF(_xlfn.XLOOKUP(B8,Basis_Preisliste!B:B,Basis_Preisliste!G:G)="","to be defined",_xlfn.XLOOKUP(B8,Basis_Preisliste!B:B,Basis_Preisliste!G:G)*(1-$G$3))</f>
        <v>11.76</v>
      </c>
      <c r="I8" s="160">
        <f>IF(INDEX(Basis_Preisliste!H:H,MATCH(B8,Basis_Preisliste!B:B,0))=0,"",INDEX(Basis_Preisliste!H:H,MATCH(B8,Basis_Preisliste!B:B,0)))</f>
        <v>20</v>
      </c>
      <c r="J8" s="209">
        <f>_xlfn.XLOOKUP(B8,'Article Master Data'!B:B,'Article Master Data'!R:R)</f>
        <v>480</v>
      </c>
      <c r="K8" s="248"/>
      <c r="L8" s="246" t="str">
        <f>IF(O8&gt;0,O8,"")</f>
        <v/>
      </c>
      <c r="M8" s="57">
        <f>ROUNDDOWN(K8/I8,0)</f>
        <v>0</v>
      </c>
      <c r="N8" s="57">
        <f>K8-(M8*I8)</f>
        <v>0</v>
      </c>
      <c r="O8" s="57">
        <f>IF(AND(N8&lt;&gt;0,G8=""),'Language Layout'!$B$106,M8*I8*H8+N8*IF(G8="",0,G8))</f>
        <v>0</v>
      </c>
      <c r="P8" s="57" t="b">
        <f t="shared" ref="P8:P72" si="0">K8&gt;0</f>
        <v>0</v>
      </c>
      <c r="Q8" s="57">
        <f>P8*(MAX($Q$7:Q7)+1)</f>
        <v>0</v>
      </c>
    </row>
    <row r="9" spans="2:17">
      <c r="B9" s="76" t="s">
        <v>20</v>
      </c>
      <c r="C9" s="52" t="str">
        <f>VLOOKUP(B9,'Language Articles'!A:B,2,0)</f>
        <v>Roof hook EcoA 45 Max</v>
      </c>
      <c r="D9" s="77" t="str">
        <f>VLOOKUP(B9,'Language Portfolio'!A:B,2,0)</f>
        <v>Roof hooks</v>
      </c>
      <c r="E9" s="73">
        <f>VLOOKUP(B9,Basis_Preisliste!B:E,4,0)</f>
        <v>7.9485000000000001</v>
      </c>
      <c r="F9" s="73">
        <f>IF(_xlfn.XLOOKUP(B9,Basis_Preisliste!B:B,Basis_Preisliste!F:F)="",_xlfn.XLOOKUP(B9,Basis_Preisliste!B:B,Basis_Preisliste!G:G),_xlfn.XLOOKUP(B9,Basis_Preisliste!B:B,Basis_Preisliste!F:F))</f>
        <v>7.57</v>
      </c>
      <c r="G9" s="74" t="str">
        <f>IF(_xlfn.XLOOKUP(B9,Basis_Preisliste!B:B,Basis_Preisliste!F:F)="","", _xlfn.XLOOKUP(B9,Basis_Preisliste!B:B,Basis_Preisliste!F:F)*(1-$G$3))</f>
        <v/>
      </c>
      <c r="H9" s="75">
        <f>IF(_xlfn.XLOOKUP(B9,Basis_Preisliste!B:B,Basis_Preisliste!G:G)="","to be defined",_xlfn.XLOOKUP(B9,Basis_Preisliste!B:B,Basis_Preisliste!G:G)*(1-$G$3))</f>
        <v>7.57</v>
      </c>
      <c r="I9" s="160">
        <f>IF(INDEX(Basis_Preisliste!H:H,MATCH(B9,Basis_Preisliste!B:B,0))=0,"",INDEX(Basis_Preisliste!H:H,MATCH(B9,Basis_Preisliste!B:B,0)))</f>
        <v>20</v>
      </c>
      <c r="J9" s="209">
        <f>_xlfn.XLOOKUP(B9,'Article Master Data'!B:B,'Article Master Data'!R:R)</f>
        <v>1280</v>
      </c>
      <c r="K9" s="249"/>
      <c r="L9" s="246" t="str">
        <f t="shared" ref="L9:L72" si="1">IF(O9&gt;0,O9,"")</f>
        <v/>
      </c>
      <c r="M9" s="57">
        <f t="shared" ref="M9:M72" si="2">ROUNDDOWN(K9/I9,0)</f>
        <v>0</v>
      </c>
      <c r="N9" s="57">
        <f t="shared" ref="N9:N72" si="3">K9-(M9*I9)</f>
        <v>0</v>
      </c>
      <c r="O9" s="57">
        <f>IF(AND(N9&lt;&gt;0,G9=""),'Language Layout'!$B$106,M9*I9*H9+N9*IF(G9="",0,G9))</f>
        <v>0</v>
      </c>
      <c r="P9" s="57" t="b">
        <f t="shared" si="0"/>
        <v>0</v>
      </c>
      <c r="Q9" s="57">
        <f>P9*(MAX($Q$7:Q8)+1)</f>
        <v>0</v>
      </c>
    </row>
    <row r="10" spans="2:17">
      <c r="B10" s="76" t="s">
        <v>13</v>
      </c>
      <c r="C10" s="52" t="str">
        <f>VLOOKUP(B10,'Language Articles'!A:B,2,0)</f>
        <v>Universal Roof hook</v>
      </c>
      <c r="D10" s="77" t="str">
        <f>VLOOKUP(B10,'Language Portfolio'!A:B,2,0)</f>
        <v>Roof hooks</v>
      </c>
      <c r="E10" s="73">
        <f>VLOOKUP(B10,Basis_Preisliste!B:E,4,0)</f>
        <v>18.217500000000001</v>
      </c>
      <c r="F10" s="73">
        <f>IF(_xlfn.XLOOKUP(B10,Basis_Preisliste!B:B,Basis_Preisliste!F:F)="",_xlfn.XLOOKUP(B10,Basis_Preisliste!B:B,Basis_Preisliste!G:G),_xlfn.XLOOKUP(B10,Basis_Preisliste!B:B,Basis_Preisliste!F:F))</f>
        <v>17.350000000000001</v>
      </c>
      <c r="G10" s="74" t="str">
        <f>IF(_xlfn.XLOOKUP(B10,Basis_Preisliste!B:B,Basis_Preisliste!F:F)="","", _xlfn.XLOOKUP(B10,Basis_Preisliste!B:B,Basis_Preisliste!F:F)*(1-$G$3))</f>
        <v/>
      </c>
      <c r="H10" s="75">
        <f>IF(_xlfn.XLOOKUP(B10,Basis_Preisliste!B:B,Basis_Preisliste!G:G)="","to be defined",_xlfn.XLOOKUP(B10,Basis_Preisliste!B:B,Basis_Preisliste!G:G)*(1-$G$3))</f>
        <v>17.350000000000001</v>
      </c>
      <c r="I10" s="160">
        <f>IF(INDEX(Basis_Preisliste!H:H,MATCH(B10,Basis_Preisliste!B:B,0))=0,"",INDEX(Basis_Preisliste!H:H,MATCH(B10,Basis_Preisliste!B:B,0)))</f>
        <v>20</v>
      </c>
      <c r="J10" s="209">
        <f>_xlfn.XLOOKUP(B10,'Article Master Data'!B:B,'Article Master Data'!R:R)</f>
        <v>480</v>
      </c>
      <c r="K10" s="249"/>
      <c r="L10" s="246" t="str">
        <f t="shared" si="1"/>
        <v/>
      </c>
      <c r="M10" s="57">
        <f t="shared" si="2"/>
        <v>0</v>
      </c>
      <c r="N10" s="57">
        <f t="shared" si="3"/>
        <v>0</v>
      </c>
      <c r="O10" s="57">
        <f>IF(AND(N10&lt;&gt;0,G10=""),'Language Layout'!$B$106,M10*I10*H10+N10*IF(G10="",0,G10))</f>
        <v>0</v>
      </c>
      <c r="P10" s="57" t="b">
        <f t="shared" si="0"/>
        <v>0</v>
      </c>
      <c r="Q10" s="57">
        <f>P10*(MAX($Q$7:Q9)+1)</f>
        <v>0</v>
      </c>
    </row>
    <row r="11" spans="2:17">
      <c r="B11" s="76" t="s">
        <v>91</v>
      </c>
      <c r="C11" s="52" t="str">
        <f>VLOOKUP(B11,'Language Articles'!A:B,2,0)</f>
        <v>Plain tile for BEZ Rapid Alu</v>
      </c>
      <c r="D11" s="77" t="str">
        <f>VLOOKUP(B11,'Language Portfolio'!A:B,2,0)</f>
        <v>Roof hooks</v>
      </c>
      <c r="E11" s="73">
        <f>VLOOKUP(B11,Basis_Preisliste!B:E,4,0)</f>
        <v>9.4919999999999991</v>
      </c>
      <c r="F11" s="73">
        <f>IF(_xlfn.XLOOKUP(B11,Basis_Preisliste!B:B,Basis_Preisliste!F:F)="",_xlfn.XLOOKUP(B11,Basis_Preisliste!B:B,Basis_Preisliste!G:G),_xlfn.XLOOKUP(B11,Basis_Preisliste!B:B,Basis_Preisliste!F:F))</f>
        <v>9.0399999999999991</v>
      </c>
      <c r="G11" s="74" t="str">
        <f>IF(_xlfn.XLOOKUP(B11,Basis_Preisliste!B:B,Basis_Preisliste!F:F)="","", _xlfn.XLOOKUP(B11,Basis_Preisliste!B:B,Basis_Preisliste!F:F)*(1-$G$3))</f>
        <v/>
      </c>
      <c r="H11" s="75">
        <f>IF(_xlfn.XLOOKUP(B11,Basis_Preisliste!B:B,Basis_Preisliste!G:G)="","to be defined",_xlfn.XLOOKUP(B11,Basis_Preisliste!B:B,Basis_Preisliste!G:G)*(1-$G$3))</f>
        <v>9.0399999999999991</v>
      </c>
      <c r="I11" s="160">
        <f>IF(INDEX(Basis_Preisliste!H:H,MATCH(B11,Basis_Preisliste!B:B,0))=0,"",INDEX(Basis_Preisliste!H:H,MATCH(B11,Basis_Preisliste!B:B,0)))</f>
        <v>20</v>
      </c>
      <c r="J11" s="209">
        <f>_xlfn.XLOOKUP(B11,'Article Master Data'!B:B,'Article Master Data'!R:R)</f>
        <v>480</v>
      </c>
      <c r="K11" s="248"/>
      <c r="L11" s="246" t="str">
        <f t="shared" si="1"/>
        <v/>
      </c>
      <c r="M11" s="57">
        <f t="shared" si="2"/>
        <v>0</v>
      </c>
      <c r="N11" s="57">
        <f t="shared" si="3"/>
        <v>0</v>
      </c>
      <c r="O11" s="57">
        <f>IF(AND(N11&lt;&gt;0,G11=""),'Language Layout'!$B$106,M11*I11*H11+N11*IF(G11="",0,G11))</f>
        <v>0</v>
      </c>
      <c r="P11" s="57" t="b">
        <f t="shared" si="0"/>
        <v>0</v>
      </c>
      <c r="Q11" s="57">
        <f>P11*(MAX($Q$7:Q10)+1)</f>
        <v>0</v>
      </c>
    </row>
    <row r="12" spans="2:17">
      <c r="B12" s="76" t="s">
        <v>93</v>
      </c>
      <c r="C12" s="52" t="str">
        <f>VLOOKUP(B12,'Language Articles'!A:B,2,0)</f>
        <v>Plain tile for BEZ Rapid Cu</v>
      </c>
      <c r="D12" s="77" t="str">
        <f>VLOOKUP(B12,'Language Portfolio'!A:B,2,0)</f>
        <v>Roof hooks</v>
      </c>
      <c r="E12" s="73">
        <f>VLOOKUP(B12,Basis_Preisliste!B:E,4,0)</f>
        <v>34.765500000000003</v>
      </c>
      <c r="F12" s="73">
        <f>IF(_xlfn.XLOOKUP(B12,Basis_Preisliste!B:B,Basis_Preisliste!F:F)="",_xlfn.XLOOKUP(B12,Basis_Preisliste!B:B,Basis_Preisliste!G:G),_xlfn.XLOOKUP(B12,Basis_Preisliste!B:B,Basis_Preisliste!F:F))</f>
        <v>33.11</v>
      </c>
      <c r="G12" s="74" t="str">
        <f>IF(_xlfn.XLOOKUP(B12,Basis_Preisliste!B:B,Basis_Preisliste!F:F)="","", _xlfn.XLOOKUP(B12,Basis_Preisliste!B:B,Basis_Preisliste!F:F)*(1-$G$3))</f>
        <v/>
      </c>
      <c r="H12" s="75">
        <f>IF(_xlfn.XLOOKUP(B12,Basis_Preisliste!B:B,Basis_Preisliste!G:G)="","to be defined",_xlfn.XLOOKUP(B12,Basis_Preisliste!B:B,Basis_Preisliste!G:G)*(1-$G$3))</f>
        <v>33.11</v>
      </c>
      <c r="I12" s="160">
        <f>IF(INDEX(Basis_Preisliste!H:H,MATCH(B12,Basis_Preisliste!B:B,0))=0,"",INDEX(Basis_Preisliste!H:H,MATCH(B12,Basis_Preisliste!B:B,0)))</f>
        <v>20</v>
      </c>
      <c r="J12" s="209">
        <f>_xlfn.XLOOKUP(B12,'Article Master Data'!B:B,'Article Master Data'!R:R)</f>
        <v>480</v>
      </c>
      <c r="K12" s="249"/>
      <c r="L12" s="246" t="str">
        <f t="shared" si="1"/>
        <v/>
      </c>
      <c r="M12" s="57">
        <f t="shared" si="2"/>
        <v>0</v>
      </c>
      <c r="N12" s="57">
        <f t="shared" si="3"/>
        <v>0</v>
      </c>
      <c r="O12" s="57">
        <f>IF(AND(N12&lt;&gt;0,G12=""),'Language Layout'!$B$106,M12*I12*H12+N12*IF(G12="",0,G12))</f>
        <v>0</v>
      </c>
      <c r="P12" s="57" t="b">
        <f t="shared" si="0"/>
        <v>0</v>
      </c>
      <c r="Q12" s="57">
        <f>P12*(MAX($Q$7:Q11)+1)</f>
        <v>0</v>
      </c>
    </row>
    <row r="13" spans="2:17" ht="14.25" customHeight="1">
      <c r="B13" s="76" t="s">
        <v>95</v>
      </c>
      <c r="C13" s="52" t="str">
        <f>VLOOKUP(B13,'Language Articles'!A:B,2,0)</f>
        <v>Plain tile BEZ Rapid alum. 170x380</v>
      </c>
      <c r="D13" s="77" t="str">
        <f>VLOOKUP(B13,'Language Portfolio'!A:B,2,0)</f>
        <v>Roof hooks</v>
      </c>
      <c r="E13" s="73">
        <f>VLOOKUP(B13,Basis_Preisliste!B:E,4,0)</f>
        <v>11.298</v>
      </c>
      <c r="F13" s="73">
        <f>IF(_xlfn.XLOOKUP(B13,Basis_Preisliste!B:B,Basis_Preisliste!F:F)="",_xlfn.XLOOKUP(B13,Basis_Preisliste!B:B,Basis_Preisliste!G:G),_xlfn.XLOOKUP(B13,Basis_Preisliste!B:B,Basis_Preisliste!F:F))</f>
        <v>10.76</v>
      </c>
      <c r="G13" s="74" t="str">
        <f>IF(_xlfn.XLOOKUP(B13,Basis_Preisliste!B:B,Basis_Preisliste!F:F)="","", _xlfn.XLOOKUP(B13,Basis_Preisliste!B:B,Basis_Preisliste!F:F)*(1-$G$3))</f>
        <v/>
      </c>
      <c r="H13" s="75">
        <f>IF(_xlfn.XLOOKUP(B13,Basis_Preisliste!B:B,Basis_Preisliste!G:G)="","to be defined",_xlfn.XLOOKUP(B13,Basis_Preisliste!B:B,Basis_Preisliste!G:G)*(1-$G$3))</f>
        <v>10.76</v>
      </c>
      <c r="I13" s="160">
        <f>IF(INDEX(Basis_Preisliste!H:H,MATCH(B13,Basis_Preisliste!B:B,0))=0,"",INDEX(Basis_Preisliste!H:H,MATCH(B13,Basis_Preisliste!B:B,0)))</f>
        <v>20</v>
      </c>
      <c r="J13" s="209">
        <f>_xlfn.XLOOKUP(B13,'Article Master Data'!B:B,'Article Master Data'!R:R)</f>
        <v>480</v>
      </c>
      <c r="K13" s="249"/>
      <c r="L13" s="246" t="str">
        <f t="shared" si="1"/>
        <v/>
      </c>
      <c r="M13" s="57">
        <f t="shared" si="2"/>
        <v>0</v>
      </c>
      <c r="N13" s="57">
        <f t="shared" si="3"/>
        <v>0</v>
      </c>
      <c r="O13" s="57">
        <f>IF(AND(N13&lt;&gt;0,G13=""),'Language Layout'!$B$106,M13*I13*H13+N13*IF(G13="",0,G13))</f>
        <v>0</v>
      </c>
      <c r="P13" s="57" t="b">
        <f t="shared" si="0"/>
        <v>0</v>
      </c>
      <c r="Q13" s="57">
        <f>P13*(MAX($Q$7:Q12)+1)</f>
        <v>0</v>
      </c>
    </row>
    <row r="14" spans="2:17" ht="14.25" customHeight="1">
      <c r="B14" s="76" t="s">
        <v>97</v>
      </c>
      <c r="C14" s="52" t="str">
        <f>VLOOKUP(B14,'Language Articles'!A:B,2,0)</f>
        <v>Plain tile BEZ Rapid alum. 190x400 KIT</v>
      </c>
      <c r="D14" s="77" t="str">
        <f>VLOOKUP(B14,'Language Portfolio'!A:B,2,0)</f>
        <v>Roof hooks</v>
      </c>
      <c r="E14" s="73">
        <f>VLOOKUP(B14,Basis_Preisliste!B:E,4,0)</f>
        <v>12.369</v>
      </c>
      <c r="F14" s="73">
        <f>IF(_xlfn.XLOOKUP(B14,Basis_Preisliste!B:B,Basis_Preisliste!F:F)="",_xlfn.XLOOKUP(B14,Basis_Preisliste!B:B,Basis_Preisliste!G:G),_xlfn.XLOOKUP(B14,Basis_Preisliste!B:B,Basis_Preisliste!F:F))</f>
        <v>11.78</v>
      </c>
      <c r="G14" s="74" t="str">
        <f>IF(_xlfn.XLOOKUP(B14,Basis_Preisliste!B:B,Basis_Preisliste!F:F)="","", _xlfn.XLOOKUP(B14,Basis_Preisliste!B:B,Basis_Preisliste!F:F)*(1-$G$3))</f>
        <v/>
      </c>
      <c r="H14" s="75">
        <f>IF(_xlfn.XLOOKUP(B14,Basis_Preisliste!B:B,Basis_Preisliste!G:G)="","to be defined",_xlfn.XLOOKUP(B14,Basis_Preisliste!B:B,Basis_Preisliste!G:G)*(1-$G$3))</f>
        <v>11.78</v>
      </c>
      <c r="I14" s="160">
        <f>IF(INDEX(Basis_Preisliste!H:H,MATCH(B14,Basis_Preisliste!B:B,0))=0,"",INDEX(Basis_Preisliste!H:H,MATCH(B14,Basis_Preisliste!B:B,0)))</f>
        <v>20</v>
      </c>
      <c r="J14" s="209">
        <f>_xlfn.XLOOKUP(B14,'Article Master Data'!B:B,'Article Master Data'!R:R)</f>
        <v>480</v>
      </c>
      <c r="K14" s="248"/>
      <c r="L14" s="246" t="str">
        <f t="shared" si="1"/>
        <v/>
      </c>
      <c r="M14" s="57">
        <f t="shared" si="2"/>
        <v>0</v>
      </c>
      <c r="N14" s="57">
        <f t="shared" si="3"/>
        <v>0</v>
      </c>
      <c r="O14" s="57">
        <f>IF(AND(N14&lt;&gt;0,G14=""),'Language Layout'!$B$106,M14*I14*H14+N14*IF(G14="",0,G14))</f>
        <v>0</v>
      </c>
      <c r="P14" s="57" t="b">
        <f t="shared" si="0"/>
        <v>0</v>
      </c>
      <c r="Q14" s="57">
        <f>P14*(MAX($Q$7:Q13)+1)</f>
        <v>0</v>
      </c>
    </row>
    <row r="15" spans="2:17">
      <c r="B15" s="76" t="s">
        <v>105</v>
      </c>
      <c r="C15" s="52" t="str">
        <f>VLOOKUP(B15,'Language Articles'!A:B,2,0)</f>
        <v>Roof hook plain tile for Rapid Pro Alu</v>
      </c>
      <c r="D15" s="77" t="str">
        <f>VLOOKUP(B15,'Language Portfolio'!A:B,2,0)</f>
        <v>Roof hooks</v>
      </c>
      <c r="E15" s="73">
        <f>VLOOKUP(B15,Basis_Preisliste!B:E,4,0)</f>
        <v>11.927999999999999</v>
      </c>
      <c r="F15" s="73">
        <f>IF(_xlfn.XLOOKUP(B15,Basis_Preisliste!B:B,Basis_Preisliste!F:F)="",_xlfn.XLOOKUP(B15,Basis_Preisliste!B:B,Basis_Preisliste!G:G),_xlfn.XLOOKUP(B15,Basis_Preisliste!B:B,Basis_Preisliste!F:F))</f>
        <v>11.36</v>
      </c>
      <c r="G15" s="74" t="str">
        <f>IF(_xlfn.XLOOKUP(B15,Basis_Preisliste!B:B,Basis_Preisliste!F:F)="","", _xlfn.XLOOKUP(B15,Basis_Preisliste!B:B,Basis_Preisliste!F:F)*(1-$G$3))</f>
        <v/>
      </c>
      <c r="H15" s="75">
        <f>IF(_xlfn.XLOOKUP(B15,Basis_Preisliste!B:B,Basis_Preisliste!G:G)="","to be defined",_xlfn.XLOOKUP(B15,Basis_Preisliste!B:B,Basis_Preisliste!G:G)*(1-$G$3))</f>
        <v>11.36</v>
      </c>
      <c r="I15" s="160">
        <f>IF(INDEX(Basis_Preisliste!H:H,MATCH(B15,Basis_Preisliste!B:B,0))=0,"",INDEX(Basis_Preisliste!H:H,MATCH(B15,Basis_Preisliste!B:B,0)))</f>
        <v>20</v>
      </c>
      <c r="J15" s="209">
        <f>_xlfn.XLOOKUP(B15,'Article Master Data'!B:B,'Article Master Data'!R:R)</f>
        <v>960</v>
      </c>
      <c r="K15" s="249"/>
      <c r="L15" s="246" t="str">
        <f t="shared" si="1"/>
        <v/>
      </c>
      <c r="M15" s="57">
        <f t="shared" si="2"/>
        <v>0</v>
      </c>
      <c r="N15" s="57">
        <f t="shared" si="3"/>
        <v>0</v>
      </c>
      <c r="O15" s="57">
        <f>IF(AND(N15&lt;&gt;0,G15=""),'Language Layout'!$B$106,M15*I15*H15+N15*IF(G15="",0,G15))</f>
        <v>0</v>
      </c>
      <c r="P15" s="57" t="b">
        <f t="shared" si="0"/>
        <v>0</v>
      </c>
      <c r="Q15" s="57">
        <f>P15*(MAX($Q$7:Q14)+1)</f>
        <v>0</v>
      </c>
    </row>
    <row r="16" spans="2:17" ht="14.25" customHeight="1">
      <c r="B16" s="76" t="s">
        <v>107</v>
      </c>
      <c r="C16" s="52" t="str">
        <f>VLOOKUP(B16,'Language Articles'!A:B,2,0)</f>
        <v>Roof hook plain tile for Rapid Pro</v>
      </c>
      <c r="D16" s="77" t="str">
        <f>VLOOKUP(B16,'Language Portfolio'!A:B,2,0)</f>
        <v>Roof hooks</v>
      </c>
      <c r="E16" s="73">
        <f>VLOOKUP(B16,Basis_Preisliste!B:E,4,0)</f>
        <v>15.487500000000001</v>
      </c>
      <c r="F16" s="73">
        <f>IF(_xlfn.XLOOKUP(B16,Basis_Preisliste!B:B,Basis_Preisliste!F:F)="",_xlfn.XLOOKUP(B16,Basis_Preisliste!B:B,Basis_Preisliste!G:G),_xlfn.XLOOKUP(B16,Basis_Preisliste!B:B,Basis_Preisliste!F:F))</f>
        <v>14.75</v>
      </c>
      <c r="G16" s="74" t="str">
        <f>IF(_xlfn.XLOOKUP(B16,Basis_Preisliste!B:B,Basis_Preisliste!F:F)="","", _xlfn.XLOOKUP(B16,Basis_Preisliste!B:B,Basis_Preisliste!F:F)*(1-$G$3))</f>
        <v/>
      </c>
      <c r="H16" s="75">
        <f>IF(_xlfn.XLOOKUP(B16,Basis_Preisliste!B:B,Basis_Preisliste!G:G)="","to be defined",_xlfn.XLOOKUP(B16,Basis_Preisliste!B:B,Basis_Preisliste!G:G)*(1-$G$3))</f>
        <v>14.75</v>
      </c>
      <c r="I16" s="160">
        <f>IF(INDEX(Basis_Preisliste!H:H,MATCH(B16,Basis_Preisliste!B:B,0))=0,"",INDEX(Basis_Preisliste!H:H,MATCH(B16,Basis_Preisliste!B:B,0)))</f>
        <v>20</v>
      </c>
      <c r="J16" s="209">
        <f>_xlfn.XLOOKUP(B16,'Article Master Data'!B:B,'Article Master Data'!R:R)</f>
        <v>960</v>
      </c>
      <c r="K16" s="249"/>
      <c r="L16" s="246" t="str">
        <f t="shared" si="1"/>
        <v/>
      </c>
      <c r="M16" s="57">
        <f t="shared" si="2"/>
        <v>0</v>
      </c>
      <c r="N16" s="57">
        <f t="shared" si="3"/>
        <v>0</v>
      </c>
      <c r="O16" s="57">
        <f>IF(AND(N16&lt;&gt;0,G16=""),'Language Layout'!$B$106,M16*I16*H16+N16*IF(G16="",0,G16))</f>
        <v>0</v>
      </c>
      <c r="P16" s="57" t="b">
        <f t="shared" si="0"/>
        <v>0</v>
      </c>
      <c r="Q16" s="57">
        <f>P16*(MAX($Q$7:Q15)+1)</f>
        <v>0</v>
      </c>
    </row>
    <row r="17" spans="2:17">
      <c r="B17" s="76" t="s">
        <v>109</v>
      </c>
      <c r="C17" s="52" t="str">
        <f>VLOOKUP(B17,'Language Articles'!A:B,2,0)</f>
        <v>Rook hook plain tile Rapid Pro 190x400</v>
      </c>
      <c r="D17" s="77" t="str">
        <f>VLOOKUP(B17,'Language Portfolio'!A:B,2,0)</f>
        <v>Roof hooks</v>
      </c>
      <c r="E17" s="73">
        <f>VLOOKUP(B17,Basis_Preisliste!B:E,4,0)</f>
        <v>16.359000000000002</v>
      </c>
      <c r="F17" s="73">
        <f>IF(_xlfn.XLOOKUP(B17,Basis_Preisliste!B:B,Basis_Preisliste!F:F)="",_xlfn.XLOOKUP(B17,Basis_Preisliste!B:B,Basis_Preisliste!G:G),_xlfn.XLOOKUP(B17,Basis_Preisliste!B:B,Basis_Preisliste!F:F))</f>
        <v>15.58</v>
      </c>
      <c r="G17" s="74" t="str">
        <f>IF(_xlfn.XLOOKUP(B17,Basis_Preisliste!B:B,Basis_Preisliste!F:F)="","", _xlfn.XLOOKUP(B17,Basis_Preisliste!B:B,Basis_Preisliste!F:F)*(1-$G$3))</f>
        <v/>
      </c>
      <c r="H17" s="75">
        <f>IF(_xlfn.XLOOKUP(B17,Basis_Preisliste!B:B,Basis_Preisliste!G:G)="","to be defined",_xlfn.XLOOKUP(B17,Basis_Preisliste!B:B,Basis_Preisliste!G:G)*(1-$G$3))</f>
        <v>15.58</v>
      </c>
      <c r="I17" s="160">
        <f>IF(INDEX(Basis_Preisliste!H:H,MATCH(B17,Basis_Preisliste!B:B,0))=0,"",INDEX(Basis_Preisliste!H:H,MATCH(B17,Basis_Preisliste!B:B,0)))</f>
        <v>20</v>
      </c>
      <c r="J17" s="209">
        <f>_xlfn.XLOOKUP(B17,'Article Master Data'!B:B,'Article Master Data'!R:R)</f>
        <v>960</v>
      </c>
      <c r="K17" s="248"/>
      <c r="L17" s="246" t="str">
        <f t="shared" si="1"/>
        <v/>
      </c>
      <c r="M17" s="57">
        <f t="shared" si="2"/>
        <v>0</v>
      </c>
      <c r="N17" s="57">
        <f t="shared" si="3"/>
        <v>0</v>
      </c>
      <c r="O17" s="57">
        <f>IF(AND(N17&lt;&gt;0,G17=""),'Language Layout'!$B$106,M17*I17*H17+N17*IF(G17="",0,G17))</f>
        <v>0</v>
      </c>
      <c r="P17" s="57" t="b">
        <f t="shared" si="0"/>
        <v>0</v>
      </c>
      <c r="Q17" s="57">
        <f>P17*(MAX($Q$7:Q16)+1)</f>
        <v>0</v>
      </c>
    </row>
    <row r="18" spans="2:17">
      <c r="B18" s="76" t="s">
        <v>187</v>
      </c>
      <c r="C18" s="52" t="str">
        <f>VLOOKUP(B18,'Language Articles'!A:B,2,0)</f>
        <v>Rapid2+Pro SML</v>
      </c>
      <c r="D18" s="77" t="str">
        <f>VLOOKUP(B18,'Language Portfolio'!A:B,2,0)</f>
        <v>Roof hooks</v>
      </c>
      <c r="E18" s="73">
        <f>VLOOKUP(B18,Basis_Preisliste!B:E,4,0)</f>
        <v>4.8929999999999998</v>
      </c>
      <c r="F18" s="73">
        <f>IF(_xlfn.XLOOKUP(B18,Basis_Preisliste!B:B,Basis_Preisliste!F:F)="",_xlfn.XLOOKUP(B18,Basis_Preisliste!B:B,Basis_Preisliste!G:G),_xlfn.XLOOKUP(B18,Basis_Preisliste!B:B,Basis_Preisliste!F:F))</f>
        <v>4.66</v>
      </c>
      <c r="G18" s="74" t="str">
        <f>IF(_xlfn.XLOOKUP(B18,Basis_Preisliste!B:B,Basis_Preisliste!F:F)="","", _xlfn.XLOOKUP(B18,Basis_Preisliste!B:B,Basis_Preisliste!F:F)*(1-$G$3))</f>
        <v/>
      </c>
      <c r="H18" s="75">
        <f>IF(_xlfn.XLOOKUP(B18,Basis_Preisliste!B:B,Basis_Preisliste!G:G)="","to be defined",_xlfn.XLOOKUP(B18,Basis_Preisliste!B:B,Basis_Preisliste!G:G)*(1-$G$3))</f>
        <v>4.66</v>
      </c>
      <c r="I18" s="160">
        <f>IF(INDEX(Basis_Preisliste!H:H,MATCH(B18,Basis_Preisliste!B:B,0))=0,"",INDEX(Basis_Preisliste!H:H,MATCH(B18,Basis_Preisliste!B:B,0)))</f>
        <v>20</v>
      </c>
      <c r="J18" s="209">
        <f>_xlfn.XLOOKUP(B18,'Article Master Data'!B:B,'Article Master Data'!R:R)</f>
        <v>2240</v>
      </c>
      <c r="K18" s="249"/>
      <c r="L18" s="246" t="str">
        <f t="shared" si="1"/>
        <v/>
      </c>
      <c r="M18" s="57">
        <f t="shared" si="2"/>
        <v>0</v>
      </c>
      <c r="N18" s="57">
        <f t="shared" si="3"/>
        <v>0</v>
      </c>
      <c r="O18" s="57">
        <f>IF(AND(N18&lt;&gt;0,G18=""),'Language Layout'!$B$106,M18*I18*H18+N18*IF(G18="",0,G18))</f>
        <v>0</v>
      </c>
      <c r="P18" s="57" t="b">
        <f t="shared" si="0"/>
        <v>0</v>
      </c>
      <c r="Q18" s="57">
        <f>P18*(MAX($Q$7:Q17)+1)</f>
        <v>0</v>
      </c>
    </row>
    <row r="19" spans="2:17">
      <c r="B19" s="76" t="s">
        <v>175</v>
      </c>
      <c r="C19" s="52" t="str">
        <f>VLOOKUP(B19,'Language Articles'!A:B,2,0)</f>
        <v>FixT-K with KlickTop</v>
      </c>
      <c r="D19" s="77" t="str">
        <f>VLOOKUP(B19,'Language Portfolio'!A:B,2,0)</f>
        <v>Roof hooks</v>
      </c>
      <c r="E19" s="73">
        <f>VLOOKUP(B19,Basis_Preisliste!B:E,4,0)</f>
        <v>11.214</v>
      </c>
      <c r="F19" s="73">
        <f>IF(_xlfn.XLOOKUP(B19,Basis_Preisliste!B:B,Basis_Preisliste!F:F)="",_xlfn.XLOOKUP(B19,Basis_Preisliste!B:B,Basis_Preisliste!G:G),_xlfn.XLOOKUP(B19,Basis_Preisliste!B:B,Basis_Preisliste!F:F))</f>
        <v>10.68</v>
      </c>
      <c r="G19" s="74" t="str">
        <f>IF(_xlfn.XLOOKUP(B19,Basis_Preisliste!B:B,Basis_Preisliste!F:F)="","", _xlfn.XLOOKUP(B19,Basis_Preisliste!B:B,Basis_Preisliste!F:F)*(1-$G$3))</f>
        <v/>
      </c>
      <c r="H19" s="75">
        <f>IF(_xlfn.XLOOKUP(B19,Basis_Preisliste!B:B,Basis_Preisliste!G:G)="","to be defined",_xlfn.XLOOKUP(B19,Basis_Preisliste!B:B,Basis_Preisliste!G:G)*(1-$G$3))</f>
        <v>10.68</v>
      </c>
      <c r="I19" s="160">
        <f>IF(INDEX(Basis_Preisliste!H:H,MATCH(B19,Basis_Preisliste!B:B,0))=0,"",INDEX(Basis_Preisliste!H:H,MATCH(B19,Basis_Preisliste!B:B,0)))</f>
        <v>50</v>
      </c>
      <c r="J19" s="209">
        <f>_xlfn.XLOOKUP(B19,'Article Master Data'!B:B,'Article Master Data'!R:R)</f>
        <v>1200</v>
      </c>
      <c r="K19" s="249"/>
      <c r="L19" s="246" t="str">
        <f t="shared" si="1"/>
        <v/>
      </c>
      <c r="M19" s="57">
        <f t="shared" si="2"/>
        <v>0</v>
      </c>
      <c r="N19" s="57">
        <f t="shared" si="3"/>
        <v>0</v>
      </c>
      <c r="O19" s="57">
        <f>IF(AND(N19&lt;&gt;0,G19=""),'Language Layout'!$B$106,M19*I19*H19+N19*IF(G19="",0,G19))</f>
        <v>0</v>
      </c>
      <c r="P19" s="57" t="b">
        <f t="shared" si="0"/>
        <v>0</v>
      </c>
      <c r="Q19" s="57">
        <f>P19*(MAX($Q$7:Q18)+1)</f>
        <v>0</v>
      </c>
    </row>
    <row r="20" spans="2:17">
      <c r="B20" s="76" t="s">
        <v>177</v>
      </c>
      <c r="C20" s="52" t="str">
        <f>VLOOKUP(B20,'Language Articles'!A:B,2,0)</f>
        <v>Fix T-K Pro</v>
      </c>
      <c r="D20" s="77" t="str">
        <f>VLOOKUP(B20,'Language Portfolio'!A:B,2,0)</f>
        <v>Roof hooks</v>
      </c>
      <c r="E20" s="73">
        <f>VLOOKUP(B20,Basis_Preisliste!B:E,4,0)</f>
        <v>10.888499999999999</v>
      </c>
      <c r="F20" s="73">
        <f>IF(_xlfn.XLOOKUP(B20,Basis_Preisliste!B:B,Basis_Preisliste!F:F)="",_xlfn.XLOOKUP(B20,Basis_Preisliste!B:B,Basis_Preisliste!G:G),_xlfn.XLOOKUP(B20,Basis_Preisliste!B:B,Basis_Preisliste!F:F))</f>
        <v>10.37</v>
      </c>
      <c r="G20" s="74" t="str">
        <f>IF(_xlfn.XLOOKUP(B20,Basis_Preisliste!B:B,Basis_Preisliste!F:F)="","", _xlfn.XLOOKUP(B20,Basis_Preisliste!B:B,Basis_Preisliste!F:F)*(1-$G$3))</f>
        <v/>
      </c>
      <c r="H20" s="75">
        <f>IF(_xlfn.XLOOKUP(B20,Basis_Preisliste!B:B,Basis_Preisliste!G:G)="","to be defined",_xlfn.XLOOKUP(B20,Basis_Preisliste!B:B,Basis_Preisliste!G:G)*(1-$G$3))</f>
        <v>10.37</v>
      </c>
      <c r="I20" s="160">
        <f>IF(INDEX(Basis_Preisliste!H:H,MATCH(B20,Basis_Preisliste!B:B,0))=0,"",INDEX(Basis_Preisliste!H:H,MATCH(B20,Basis_Preisliste!B:B,0)))</f>
        <v>50</v>
      </c>
      <c r="J20" s="209">
        <f>_xlfn.XLOOKUP(B20,'Article Master Data'!B:B,'Article Master Data'!R:R)</f>
        <v>1200</v>
      </c>
      <c r="K20" s="248"/>
      <c r="L20" s="246" t="str">
        <f t="shared" si="1"/>
        <v/>
      </c>
      <c r="M20" s="57">
        <f t="shared" si="2"/>
        <v>0</v>
      </c>
      <c r="N20" s="57">
        <f t="shared" si="3"/>
        <v>0</v>
      </c>
      <c r="O20" s="57">
        <f>IF(AND(N20&lt;&gt;0,G20=""),'Language Layout'!$B$106,M20*I20*H20+N20*IF(G20="",0,G20))</f>
        <v>0</v>
      </c>
      <c r="P20" s="57" t="b">
        <f t="shared" si="0"/>
        <v>0</v>
      </c>
      <c r="Q20" s="57">
        <f>P20*(MAX($Q$7:Q19)+1)</f>
        <v>0</v>
      </c>
    </row>
    <row r="21" spans="2:17" ht="14.25" customHeight="1">
      <c r="B21" s="76" t="s">
        <v>40</v>
      </c>
      <c r="C21" s="52" t="str">
        <f>VLOOKUP(B21,'Language Articles'!A:B,2,0)</f>
        <v>Roof hook RapidA 35 Pro Max</v>
      </c>
      <c r="D21" s="77" t="str">
        <f>VLOOKUP(B21,'Language Portfolio'!A:B,2,0)</f>
        <v>Roof hooks</v>
      </c>
      <c r="E21" s="73">
        <f>VLOOKUP(B21,Basis_Preisliste!B:E,4,0)</f>
        <v>11.697000000000001</v>
      </c>
      <c r="F21" s="73">
        <f>IF(_xlfn.XLOOKUP(B21,Basis_Preisliste!B:B,Basis_Preisliste!F:F)="",_xlfn.XLOOKUP(B21,Basis_Preisliste!B:B,Basis_Preisliste!G:G),_xlfn.XLOOKUP(B21,Basis_Preisliste!B:B,Basis_Preisliste!F:F))</f>
        <v>11.14</v>
      </c>
      <c r="G21" s="74" t="str">
        <f>IF(_xlfn.XLOOKUP(B21,Basis_Preisliste!B:B,Basis_Preisliste!F:F)="","", _xlfn.XLOOKUP(B21,Basis_Preisliste!B:B,Basis_Preisliste!F:F)*(1-$G$3))</f>
        <v/>
      </c>
      <c r="H21" s="75">
        <f>IF(_xlfn.XLOOKUP(B21,Basis_Preisliste!B:B,Basis_Preisliste!G:G)="","to be defined",_xlfn.XLOOKUP(B21,Basis_Preisliste!B:B,Basis_Preisliste!G:G)*(1-$G$3))</f>
        <v>11.14</v>
      </c>
      <c r="I21" s="160">
        <f>IF(INDEX(Basis_Preisliste!H:H,MATCH(B21,Basis_Preisliste!B:B,0))=0,"",INDEX(Basis_Preisliste!H:H,MATCH(B21,Basis_Preisliste!B:B,0)))</f>
        <v>30</v>
      </c>
      <c r="J21" s="209">
        <f>_xlfn.XLOOKUP(B21,'Article Master Data'!B:B,'Article Master Data'!R:R)</f>
        <v>960</v>
      </c>
      <c r="K21" s="249"/>
      <c r="L21" s="246" t="str">
        <f t="shared" si="1"/>
        <v/>
      </c>
      <c r="M21" s="57">
        <f t="shared" si="2"/>
        <v>0</v>
      </c>
      <c r="N21" s="57">
        <f t="shared" si="3"/>
        <v>0</v>
      </c>
      <c r="O21" s="57">
        <f>IF(AND(N21&lt;&gt;0,G21=""),'Language Layout'!$B$106,M21*I21*H21+N21*IF(G21="",0,G21))</f>
        <v>0</v>
      </c>
      <c r="P21" s="57" t="b">
        <f t="shared" si="0"/>
        <v>0</v>
      </c>
      <c r="Q21" s="57">
        <f>P21*(MAX($Q$7:Q20)+1)</f>
        <v>0</v>
      </c>
    </row>
    <row r="22" spans="2:17">
      <c r="B22" s="76" t="s">
        <v>38</v>
      </c>
      <c r="C22" s="52" t="str">
        <f>VLOOKUP(B22,'Language Articles'!A:B,2,0)</f>
        <v>Roof hook RapidA 45 Pro Max</v>
      </c>
      <c r="D22" s="77" t="str">
        <f>VLOOKUP(B22,'Language Portfolio'!A:B,2,0)</f>
        <v>Roof hooks</v>
      </c>
      <c r="E22" s="73">
        <f>VLOOKUP(B22,Basis_Preisliste!B:E,4,0)</f>
        <v>11.875500000000001</v>
      </c>
      <c r="F22" s="73">
        <f>IF(_xlfn.XLOOKUP(B22,Basis_Preisliste!B:B,Basis_Preisliste!F:F)="",_xlfn.XLOOKUP(B22,Basis_Preisliste!B:B,Basis_Preisliste!G:G),_xlfn.XLOOKUP(B22,Basis_Preisliste!B:B,Basis_Preisliste!F:F))</f>
        <v>11.31</v>
      </c>
      <c r="G22" s="74" t="str">
        <f>IF(_xlfn.XLOOKUP(B22,Basis_Preisliste!B:B,Basis_Preisliste!F:F)="","", _xlfn.XLOOKUP(B22,Basis_Preisliste!B:B,Basis_Preisliste!F:F)*(1-$G$3))</f>
        <v/>
      </c>
      <c r="H22" s="75">
        <f>IF(_xlfn.XLOOKUP(B22,Basis_Preisliste!B:B,Basis_Preisliste!G:G)="","to be defined",_xlfn.XLOOKUP(B22,Basis_Preisliste!B:B,Basis_Preisliste!G:G)*(1-$G$3))</f>
        <v>11.31</v>
      </c>
      <c r="I22" s="160">
        <f>IF(INDEX(Basis_Preisliste!H:H,MATCH(B22,Basis_Preisliste!B:B,0))=0,"",INDEX(Basis_Preisliste!H:H,MATCH(B22,Basis_Preisliste!B:B,0)))</f>
        <v>30</v>
      </c>
      <c r="J22" s="209">
        <f>_xlfn.XLOOKUP(B22,'Article Master Data'!B:B,'Article Master Data'!R:R)</f>
        <v>960</v>
      </c>
      <c r="K22" s="249"/>
      <c r="L22" s="246" t="str">
        <f t="shared" si="1"/>
        <v/>
      </c>
      <c r="M22" s="57">
        <f t="shared" si="2"/>
        <v>0</v>
      </c>
      <c r="N22" s="57">
        <f t="shared" si="3"/>
        <v>0</v>
      </c>
      <c r="O22" s="57">
        <f>IF(AND(N22&lt;&gt;0,G22=""),'Language Layout'!$B$106,M22*I22*H22+N22*IF(G22="",0,G22))</f>
        <v>0</v>
      </c>
      <c r="P22" s="57" t="b">
        <f t="shared" si="0"/>
        <v>0</v>
      </c>
      <c r="Q22" s="57">
        <f>P22*(MAX($Q$7:Q21)+1)</f>
        <v>0</v>
      </c>
    </row>
    <row r="23" spans="2:17">
      <c r="B23" s="76" t="s">
        <v>42</v>
      </c>
      <c r="C23" s="52" t="str">
        <f>VLOOKUP(B23,'Language Articles'!A:B,2,0)</f>
        <v>Roof hook RapidA 45 Pro Universal Max</v>
      </c>
      <c r="D23" s="77" t="str">
        <f>VLOOKUP(B23,'Language Portfolio'!A:B,2,0)</f>
        <v>Roof hooks</v>
      </c>
      <c r="E23" s="73">
        <f>VLOOKUP(B23,Basis_Preisliste!B:E,4,0)</f>
        <v>20.2545</v>
      </c>
      <c r="F23" s="73">
        <f>IF(_xlfn.XLOOKUP(B23,Basis_Preisliste!B:B,Basis_Preisliste!F:F)="",_xlfn.XLOOKUP(B23,Basis_Preisliste!B:B,Basis_Preisliste!G:G),_xlfn.XLOOKUP(B23,Basis_Preisliste!B:B,Basis_Preisliste!F:F))</f>
        <v>19.29</v>
      </c>
      <c r="G23" s="74" t="str">
        <f>IF(_xlfn.XLOOKUP(B23,Basis_Preisliste!B:B,Basis_Preisliste!F:F)="","", _xlfn.XLOOKUP(B23,Basis_Preisliste!B:B,Basis_Preisliste!F:F)*(1-$G$3))</f>
        <v/>
      </c>
      <c r="H23" s="75">
        <f>IF(_xlfn.XLOOKUP(B23,Basis_Preisliste!B:B,Basis_Preisliste!G:G)="","to be defined",_xlfn.XLOOKUP(B23,Basis_Preisliste!B:B,Basis_Preisliste!G:G)*(1-$G$3))</f>
        <v>19.29</v>
      </c>
      <c r="I23" s="160">
        <f>IF(INDEX(Basis_Preisliste!H:H,MATCH(B23,Basis_Preisliste!B:B,0))=0,"",INDEX(Basis_Preisliste!H:H,MATCH(B23,Basis_Preisliste!B:B,0)))</f>
        <v>20</v>
      </c>
      <c r="J23" s="209">
        <f>_xlfn.XLOOKUP(B23,'Article Master Data'!B:B,'Article Master Data'!R:R)</f>
        <v>640</v>
      </c>
      <c r="K23" s="248"/>
      <c r="L23" s="246" t="str">
        <f t="shared" si="1"/>
        <v/>
      </c>
      <c r="M23" s="57">
        <f t="shared" si="2"/>
        <v>0</v>
      </c>
      <c r="N23" s="57">
        <f t="shared" si="3"/>
        <v>0</v>
      </c>
      <c r="O23" s="57">
        <f>IF(AND(N23&lt;&gt;0,G23=""),'Language Layout'!$B$106,M23*I23*H23+N23*IF(G23="",0,G23))</f>
        <v>0</v>
      </c>
      <c r="P23" s="57" t="b">
        <f t="shared" si="0"/>
        <v>0</v>
      </c>
      <c r="Q23" s="57">
        <f>P23*(MAX($Q$7:Q22)+1)</f>
        <v>0</v>
      </c>
    </row>
    <row r="24" spans="2:17">
      <c r="B24" s="76" t="s">
        <v>22</v>
      </c>
      <c r="C24" s="52" t="str">
        <f>VLOOKUP(B24,'Language Articles'!A:B,2,0)</f>
        <v>Roof hook Rapid2+Pro 45</v>
      </c>
      <c r="D24" s="77" t="str">
        <f>VLOOKUP(B24,'Language Portfolio'!A:B,2,0)</f>
        <v>Roof hooks</v>
      </c>
      <c r="E24" s="73">
        <f>VLOOKUP(B24,Basis_Preisliste!B:E,4,0)</f>
        <v>16.936499999999999</v>
      </c>
      <c r="F24" s="73">
        <f>IF(_xlfn.XLOOKUP(B24,Basis_Preisliste!B:B,Basis_Preisliste!F:F)="",_xlfn.XLOOKUP(B24,Basis_Preisliste!B:B,Basis_Preisliste!G:G),_xlfn.XLOOKUP(B24,Basis_Preisliste!B:B,Basis_Preisliste!F:F))</f>
        <v>16.13</v>
      </c>
      <c r="G24" s="74" t="str">
        <f>IF(_xlfn.XLOOKUP(B24,Basis_Preisliste!B:B,Basis_Preisliste!F:F)="","", _xlfn.XLOOKUP(B24,Basis_Preisliste!B:B,Basis_Preisliste!F:F)*(1-$G$3))</f>
        <v/>
      </c>
      <c r="H24" s="75">
        <f>IF(_xlfn.XLOOKUP(B24,Basis_Preisliste!B:B,Basis_Preisliste!G:G)="","to be defined",_xlfn.XLOOKUP(B24,Basis_Preisliste!B:B,Basis_Preisliste!G:G)*(1-$G$3))</f>
        <v>16.13</v>
      </c>
      <c r="I24" s="160">
        <f>IF(INDEX(Basis_Preisliste!H:H,MATCH(B24,Basis_Preisliste!B:B,0))=0,"",INDEX(Basis_Preisliste!H:H,MATCH(B24,Basis_Preisliste!B:B,0)))</f>
        <v>20</v>
      </c>
      <c r="J24" s="209">
        <f>_xlfn.XLOOKUP(B24,'Article Master Data'!B:B,'Article Master Data'!R:R)</f>
        <v>480</v>
      </c>
      <c r="K24" s="249"/>
      <c r="L24" s="246" t="str">
        <f t="shared" si="1"/>
        <v/>
      </c>
      <c r="M24" s="57">
        <f t="shared" si="2"/>
        <v>0</v>
      </c>
      <c r="N24" s="57">
        <f t="shared" si="3"/>
        <v>0</v>
      </c>
      <c r="O24" s="57">
        <f>IF(AND(N24&lt;&gt;0,G24=""),'Language Layout'!$B$106,M24*I24*H24+N24*IF(G24="",0,G24))</f>
        <v>0</v>
      </c>
      <c r="P24" s="57" t="b">
        <f t="shared" si="0"/>
        <v>0</v>
      </c>
      <c r="Q24" s="57">
        <f>P24*(MAX($Q$7:Q23)+1)</f>
        <v>0</v>
      </c>
    </row>
    <row r="25" spans="2:17">
      <c r="B25" s="76" t="s">
        <v>24</v>
      </c>
      <c r="C25" s="52" t="str">
        <f>VLOOKUP(B25,'Language Articles'!A:B,2,0)</f>
        <v>Roof hook Rapid2+Pro 45 HSL</v>
      </c>
      <c r="D25" s="77" t="str">
        <f>VLOOKUP(B25,'Language Portfolio'!A:B,2,0)</f>
        <v>Roof hooks</v>
      </c>
      <c r="E25" s="73">
        <f>VLOOKUP(B25,Basis_Preisliste!B:E,4,0)</f>
        <v>15.3825</v>
      </c>
      <c r="F25" s="73">
        <f>IF(_xlfn.XLOOKUP(B25,Basis_Preisliste!B:B,Basis_Preisliste!F:F)="",_xlfn.XLOOKUP(B25,Basis_Preisliste!B:B,Basis_Preisliste!G:G),_xlfn.XLOOKUP(B25,Basis_Preisliste!B:B,Basis_Preisliste!F:F))</f>
        <v>14.65</v>
      </c>
      <c r="G25" s="74" t="str">
        <f>IF(_xlfn.XLOOKUP(B25,Basis_Preisliste!B:B,Basis_Preisliste!F:F)="","", _xlfn.XLOOKUP(B25,Basis_Preisliste!B:B,Basis_Preisliste!F:F)*(1-$G$3))</f>
        <v/>
      </c>
      <c r="H25" s="75">
        <f>IF(_xlfn.XLOOKUP(B25,Basis_Preisliste!B:B,Basis_Preisliste!G:G)="","to be defined",_xlfn.XLOOKUP(B25,Basis_Preisliste!B:B,Basis_Preisliste!G:G)*(1-$G$3))</f>
        <v>14.65</v>
      </c>
      <c r="I25" s="160">
        <f>IF(INDEX(Basis_Preisliste!H:H,MATCH(B25,Basis_Preisliste!B:B,0))=0,"",INDEX(Basis_Preisliste!H:H,MATCH(B25,Basis_Preisliste!B:B,0)))</f>
        <v>20</v>
      </c>
      <c r="J25" s="209">
        <f>_xlfn.XLOOKUP(B25,'Article Master Data'!B:B,'Article Master Data'!R:R)</f>
        <v>480</v>
      </c>
      <c r="K25" s="249"/>
      <c r="L25" s="246" t="str">
        <f t="shared" si="1"/>
        <v/>
      </c>
      <c r="M25" s="57">
        <f t="shared" si="2"/>
        <v>0</v>
      </c>
      <c r="N25" s="57">
        <f t="shared" si="3"/>
        <v>0</v>
      </c>
      <c r="O25" s="57">
        <f>IF(AND(N25&lt;&gt;0,G25=""),'Language Layout'!$B$106,M25*I25*H25+N25*IF(G25="",0,G25))</f>
        <v>0</v>
      </c>
      <c r="P25" s="57" t="b">
        <f t="shared" si="0"/>
        <v>0</v>
      </c>
      <c r="Q25" s="57">
        <f>P25*(MAX($Q$7:Q24)+1)</f>
        <v>0</v>
      </c>
    </row>
    <row r="26" spans="2:17">
      <c r="B26" s="76" t="s">
        <v>26</v>
      </c>
      <c r="C26" s="52" t="str">
        <f>VLOOKUP(B26,'Language Articles'!A:B,2,0)</f>
        <v>Roof hook Rapid2+Pro 35</v>
      </c>
      <c r="D26" s="77" t="str">
        <f>VLOOKUP(B26,'Language Portfolio'!A:B,2,0)</f>
        <v>Roof hooks</v>
      </c>
      <c r="E26" s="73">
        <f>VLOOKUP(B26,Basis_Preisliste!B:E,4,0)</f>
        <v>16.516500000000001</v>
      </c>
      <c r="F26" s="73">
        <f>IF(_xlfn.XLOOKUP(B26,Basis_Preisliste!B:B,Basis_Preisliste!F:F)="",_xlfn.XLOOKUP(B26,Basis_Preisliste!B:B,Basis_Preisliste!G:G),_xlfn.XLOOKUP(B26,Basis_Preisliste!B:B,Basis_Preisliste!F:F))</f>
        <v>15.73</v>
      </c>
      <c r="G26" s="74" t="str">
        <f>IF(_xlfn.XLOOKUP(B26,Basis_Preisliste!B:B,Basis_Preisliste!F:F)="","", _xlfn.XLOOKUP(B26,Basis_Preisliste!B:B,Basis_Preisliste!F:F)*(1-$G$3))</f>
        <v/>
      </c>
      <c r="H26" s="75">
        <f>IF(_xlfn.XLOOKUP(B26,Basis_Preisliste!B:B,Basis_Preisliste!G:G)="","to be defined",_xlfn.XLOOKUP(B26,Basis_Preisliste!B:B,Basis_Preisliste!G:G)*(1-$G$3))</f>
        <v>15.73</v>
      </c>
      <c r="I26" s="160">
        <f>IF(INDEX(Basis_Preisliste!H:H,MATCH(B26,Basis_Preisliste!B:B,0))=0,"",INDEX(Basis_Preisliste!H:H,MATCH(B26,Basis_Preisliste!B:B,0)))</f>
        <v>20</v>
      </c>
      <c r="J26" s="209">
        <f>_xlfn.XLOOKUP(B26,'Article Master Data'!B:B,'Article Master Data'!R:R)</f>
        <v>480</v>
      </c>
      <c r="K26" s="248"/>
      <c r="L26" s="246" t="str">
        <f t="shared" si="1"/>
        <v/>
      </c>
      <c r="M26" s="57">
        <f t="shared" si="2"/>
        <v>0</v>
      </c>
      <c r="N26" s="57">
        <f t="shared" si="3"/>
        <v>0</v>
      </c>
      <c r="O26" s="57">
        <f>IF(AND(N26&lt;&gt;0,G26=""),'Language Layout'!$B$106,M26*I26*H26+N26*IF(G26="",0,G26))</f>
        <v>0</v>
      </c>
      <c r="P26" s="57" t="b">
        <f t="shared" si="0"/>
        <v>0</v>
      </c>
      <c r="Q26" s="57">
        <f>P26*(MAX($Q$7:Q25)+1)</f>
        <v>0</v>
      </c>
    </row>
    <row r="27" spans="2:17">
      <c r="B27" s="76" t="s">
        <v>28</v>
      </c>
      <c r="C27" s="52" t="str">
        <f>VLOOKUP(B27,'Language Articles'!A:B,2,0)</f>
        <v>Roof hook Rapid 2+Pro Universal</v>
      </c>
      <c r="D27" s="77" t="str">
        <f>VLOOKUP(B27,'Language Portfolio'!A:B,2,0)</f>
        <v>Roof hooks</v>
      </c>
      <c r="E27" s="73">
        <f>VLOOKUP(B27,Basis_Preisliste!B:E,4,0)</f>
        <v>26.785500000000003</v>
      </c>
      <c r="F27" s="73">
        <f>IF(_xlfn.XLOOKUP(B27,Basis_Preisliste!B:B,Basis_Preisliste!F:F)="",_xlfn.XLOOKUP(B27,Basis_Preisliste!B:B,Basis_Preisliste!G:G),_xlfn.XLOOKUP(B27,Basis_Preisliste!B:B,Basis_Preisliste!F:F))</f>
        <v>25.51</v>
      </c>
      <c r="G27" s="74" t="str">
        <f>IF(_xlfn.XLOOKUP(B27,Basis_Preisliste!B:B,Basis_Preisliste!F:F)="","", _xlfn.XLOOKUP(B27,Basis_Preisliste!B:B,Basis_Preisliste!F:F)*(1-$G$3))</f>
        <v/>
      </c>
      <c r="H27" s="75">
        <f>IF(_xlfn.XLOOKUP(B27,Basis_Preisliste!B:B,Basis_Preisliste!G:G)="","to be defined",_xlfn.XLOOKUP(B27,Basis_Preisliste!B:B,Basis_Preisliste!G:G)*(1-$G$3))</f>
        <v>25.51</v>
      </c>
      <c r="I27" s="160">
        <f>IF(INDEX(Basis_Preisliste!H:H,MATCH(B27,Basis_Preisliste!B:B,0))=0,"",INDEX(Basis_Preisliste!H:H,MATCH(B27,Basis_Preisliste!B:B,0)))</f>
        <v>10</v>
      </c>
      <c r="J27" s="209">
        <f>_xlfn.XLOOKUP(B27,'Article Master Data'!B:B,'Article Master Data'!R:R)</f>
        <v>240</v>
      </c>
      <c r="K27" s="249"/>
      <c r="L27" s="246" t="str">
        <f t="shared" si="1"/>
        <v/>
      </c>
      <c r="M27" s="57">
        <f t="shared" si="2"/>
        <v>0</v>
      </c>
      <c r="N27" s="57">
        <f t="shared" si="3"/>
        <v>0</v>
      </c>
      <c r="O27" s="57">
        <f>IF(AND(N27&lt;&gt;0,G27=""),'Language Layout'!$B$106,M27*I27*H27+N27*IF(G27="",0,G27))</f>
        <v>0</v>
      </c>
      <c r="P27" s="57" t="b">
        <f t="shared" si="0"/>
        <v>0</v>
      </c>
      <c r="Q27" s="57">
        <f>P27*(MAX($Q$7:Q26)+1)</f>
        <v>0</v>
      </c>
    </row>
    <row r="28" spans="2:17">
      <c r="B28" s="76" t="s">
        <v>30</v>
      </c>
      <c r="C28" s="52" t="str">
        <f>VLOOKUP(B28,'Language Articles'!A:B,2,0)</f>
        <v>Roof hook Rapid2+Pro Max</v>
      </c>
      <c r="D28" s="77" t="str">
        <f>VLOOKUP(B28,'Language Portfolio'!A:B,2,0)</f>
        <v>Roof hooks</v>
      </c>
      <c r="E28" s="73">
        <f>VLOOKUP(B28,Basis_Preisliste!B:E,4,0)</f>
        <v>25.861499999999999</v>
      </c>
      <c r="F28" s="73">
        <f>IF(_xlfn.XLOOKUP(B28,Basis_Preisliste!B:B,Basis_Preisliste!F:F)="",_xlfn.XLOOKUP(B28,Basis_Preisliste!B:B,Basis_Preisliste!G:G),_xlfn.XLOOKUP(B28,Basis_Preisliste!B:B,Basis_Preisliste!F:F))</f>
        <v>24.63</v>
      </c>
      <c r="G28" s="74" t="str">
        <f>IF(_xlfn.XLOOKUP(B28,Basis_Preisliste!B:B,Basis_Preisliste!F:F)="","", _xlfn.XLOOKUP(B28,Basis_Preisliste!B:B,Basis_Preisliste!F:F)*(1-$G$3))</f>
        <v/>
      </c>
      <c r="H28" s="75">
        <f>IF(_xlfn.XLOOKUP(B28,Basis_Preisliste!B:B,Basis_Preisliste!G:G)="","to be defined",_xlfn.XLOOKUP(B28,Basis_Preisliste!B:B,Basis_Preisliste!G:G)*(1-$G$3))</f>
        <v>24.63</v>
      </c>
      <c r="I28" s="160">
        <f>IF(INDEX(Basis_Preisliste!H:H,MATCH(B28,Basis_Preisliste!B:B,0))=0,"",INDEX(Basis_Preisliste!H:H,MATCH(B28,Basis_Preisliste!B:B,0)))</f>
        <v>10</v>
      </c>
      <c r="J28" s="209">
        <f>_xlfn.XLOOKUP(B28,'Article Master Data'!B:B,'Article Master Data'!R:R)</f>
        <v>240</v>
      </c>
      <c r="K28" s="249"/>
      <c r="L28" s="246" t="str">
        <f t="shared" si="1"/>
        <v/>
      </c>
      <c r="M28" s="57">
        <f t="shared" si="2"/>
        <v>0</v>
      </c>
      <c r="N28" s="57">
        <f t="shared" si="3"/>
        <v>0</v>
      </c>
      <c r="O28" s="57">
        <f>IF(AND(N28&lt;&gt;0,G28=""),'Language Layout'!$B$106,M28*I28*H28+N28*IF(G28="",0,G28))</f>
        <v>0</v>
      </c>
      <c r="P28" s="57" t="b">
        <f t="shared" si="0"/>
        <v>0</v>
      </c>
      <c r="Q28" s="57">
        <f>P28*(MAX($Q$7:Q27)+1)</f>
        <v>0</v>
      </c>
    </row>
    <row r="29" spans="2:17">
      <c r="B29" s="76" t="s">
        <v>32</v>
      </c>
      <c r="C29" s="52" t="str">
        <f>VLOOKUP(B29,'Language Articles'!A:B,2,0)</f>
        <v>Roof hook Rapid2+Pro Max 150</v>
      </c>
      <c r="D29" s="77" t="str">
        <f>VLOOKUP(B29,'Language Portfolio'!A:B,2,0)</f>
        <v>Roof hooks</v>
      </c>
      <c r="E29" s="73">
        <f>VLOOKUP(B29,Basis_Preisliste!B:E,4,0)</f>
        <v>26.187000000000001</v>
      </c>
      <c r="F29" s="73">
        <f>IF(_xlfn.XLOOKUP(B29,Basis_Preisliste!B:B,Basis_Preisliste!F:F)="",_xlfn.XLOOKUP(B29,Basis_Preisliste!B:B,Basis_Preisliste!G:G),_xlfn.XLOOKUP(B29,Basis_Preisliste!B:B,Basis_Preisliste!F:F))</f>
        <v>24.94</v>
      </c>
      <c r="G29" s="74" t="str">
        <f>IF(_xlfn.XLOOKUP(B29,Basis_Preisliste!B:B,Basis_Preisliste!F:F)="","", _xlfn.XLOOKUP(B29,Basis_Preisliste!B:B,Basis_Preisliste!F:F)*(1-$G$3))</f>
        <v/>
      </c>
      <c r="H29" s="75">
        <f>IF(_xlfn.XLOOKUP(B29,Basis_Preisliste!B:B,Basis_Preisliste!G:G)="","to be defined",_xlfn.XLOOKUP(B29,Basis_Preisliste!B:B,Basis_Preisliste!G:G)*(1-$G$3))</f>
        <v>24.94</v>
      </c>
      <c r="I29" s="160">
        <f>IF(INDEX(Basis_Preisliste!H:H,MATCH(B29,Basis_Preisliste!B:B,0))=0,"",INDEX(Basis_Preisliste!H:H,MATCH(B29,Basis_Preisliste!B:B,0)))</f>
        <v>10</v>
      </c>
      <c r="J29" s="209">
        <f>_xlfn.XLOOKUP(B29,'Article Master Data'!B:B,'Article Master Data'!R:R)</f>
        <v>240</v>
      </c>
      <c r="K29" s="248"/>
      <c r="L29" s="246" t="str">
        <f t="shared" si="1"/>
        <v/>
      </c>
      <c r="M29" s="57">
        <f t="shared" si="2"/>
        <v>0</v>
      </c>
      <c r="N29" s="57">
        <f t="shared" si="3"/>
        <v>0</v>
      </c>
      <c r="O29" s="57">
        <f>IF(AND(N29&lt;&gt;0,G29=""),'Language Layout'!$B$106,M29*I29*H29+N29*IF(G29="",0,G29))</f>
        <v>0</v>
      </c>
      <c r="P29" s="57" t="b">
        <f t="shared" si="0"/>
        <v>0</v>
      </c>
      <c r="Q29" s="57">
        <f>P29*(MAX($Q$7:Q28)+1)</f>
        <v>0</v>
      </c>
    </row>
    <row r="30" spans="2:17">
      <c r="B30" s="76" t="s">
        <v>34</v>
      </c>
      <c r="C30" s="52" t="str">
        <f>VLOOKUP(B30,'Language Articles'!A:B,2,0)</f>
        <v>Roof hook Rapid2+Pro Max HSL</v>
      </c>
      <c r="D30" s="77" t="str">
        <f>VLOOKUP(B30,'Language Portfolio'!A:B,2,0)</f>
        <v>Roof hooks</v>
      </c>
      <c r="E30" s="73">
        <f>VLOOKUP(B30,Basis_Preisliste!B:E,4,0)</f>
        <v>22.763999999999999</v>
      </c>
      <c r="F30" s="73">
        <f>IF(_xlfn.XLOOKUP(B30,Basis_Preisliste!B:B,Basis_Preisliste!F:F)="",_xlfn.XLOOKUP(B30,Basis_Preisliste!B:B,Basis_Preisliste!G:G),_xlfn.XLOOKUP(B30,Basis_Preisliste!B:B,Basis_Preisliste!F:F))</f>
        <v>21.68</v>
      </c>
      <c r="G30" s="74" t="str">
        <f>IF(_xlfn.XLOOKUP(B30,Basis_Preisliste!B:B,Basis_Preisliste!F:F)="","", _xlfn.XLOOKUP(B30,Basis_Preisliste!B:B,Basis_Preisliste!F:F)*(1-$G$3))</f>
        <v/>
      </c>
      <c r="H30" s="75">
        <f>IF(_xlfn.XLOOKUP(B30,Basis_Preisliste!B:B,Basis_Preisliste!G:G)="","to be defined",_xlfn.XLOOKUP(B30,Basis_Preisliste!B:B,Basis_Preisliste!G:G)*(1-$G$3))</f>
        <v>21.68</v>
      </c>
      <c r="I30" s="160">
        <f>IF(INDEX(Basis_Preisliste!H:H,MATCH(B30,Basis_Preisliste!B:B,0))=0,"",INDEX(Basis_Preisliste!H:H,MATCH(B30,Basis_Preisliste!B:B,0)))</f>
        <v>10</v>
      </c>
      <c r="J30" s="209">
        <f>_xlfn.XLOOKUP(B30,'Article Master Data'!B:B,'Article Master Data'!R:R)</f>
        <v>240</v>
      </c>
      <c r="K30" s="249"/>
      <c r="L30" s="246" t="str">
        <f t="shared" si="1"/>
        <v/>
      </c>
      <c r="M30" s="57">
        <f t="shared" si="2"/>
        <v>0</v>
      </c>
      <c r="N30" s="57">
        <f t="shared" si="3"/>
        <v>0</v>
      </c>
      <c r="O30" s="57">
        <f>IF(AND(N30&lt;&gt;0,G30=""),'Language Layout'!$B$106,M30*I30*H30+N30*IF(G30="",0,G30))</f>
        <v>0</v>
      </c>
      <c r="P30" s="57" t="b">
        <f t="shared" si="0"/>
        <v>0</v>
      </c>
      <c r="Q30" s="57">
        <f>P30*(MAX($Q$7:Q29)+1)</f>
        <v>0</v>
      </c>
    </row>
    <row r="31" spans="2:17">
      <c r="B31" s="76" t="s">
        <v>36</v>
      </c>
      <c r="C31" s="52" t="str">
        <f>VLOOKUP(B31,'Language Articles'!A:B,2,0)</f>
        <v>Roof hook Rapid2+Pro MaxV</v>
      </c>
      <c r="D31" s="77" t="str">
        <f>VLOOKUP(B31,'Language Portfolio'!A:B,2,0)</f>
        <v>Roof hooks</v>
      </c>
      <c r="E31" s="73">
        <f>VLOOKUP(B31,Basis_Preisliste!B:E,4,0)</f>
        <v>26.46</v>
      </c>
      <c r="F31" s="73">
        <f>IF(_xlfn.XLOOKUP(B31,Basis_Preisliste!B:B,Basis_Preisliste!F:F)="",_xlfn.XLOOKUP(B31,Basis_Preisliste!B:B,Basis_Preisliste!G:G),_xlfn.XLOOKUP(B31,Basis_Preisliste!B:B,Basis_Preisliste!F:F))</f>
        <v>25.2</v>
      </c>
      <c r="G31" s="74" t="str">
        <f>IF(_xlfn.XLOOKUP(B31,Basis_Preisliste!B:B,Basis_Preisliste!F:F)="","", _xlfn.XLOOKUP(B31,Basis_Preisliste!B:B,Basis_Preisliste!F:F)*(1-$G$3))</f>
        <v/>
      </c>
      <c r="H31" s="75">
        <f>IF(_xlfn.XLOOKUP(B31,Basis_Preisliste!B:B,Basis_Preisliste!G:G)="","to be defined",_xlfn.XLOOKUP(B31,Basis_Preisliste!B:B,Basis_Preisliste!G:G)*(1-$G$3))</f>
        <v>25.2</v>
      </c>
      <c r="I31" s="160">
        <f>IF(INDEX(Basis_Preisliste!H:H,MATCH(B31,Basis_Preisliste!B:B,0))=0,"",INDEX(Basis_Preisliste!H:H,MATCH(B31,Basis_Preisliste!B:B,0)))</f>
        <v>10</v>
      </c>
      <c r="J31" s="209">
        <f>_xlfn.XLOOKUP(B31,'Article Master Data'!B:B,'Article Master Data'!R:R)</f>
        <v>240</v>
      </c>
      <c r="K31" s="249"/>
      <c r="L31" s="246" t="str">
        <f t="shared" si="1"/>
        <v/>
      </c>
      <c r="M31" s="57">
        <f t="shared" si="2"/>
        <v>0</v>
      </c>
      <c r="N31" s="57">
        <f t="shared" si="3"/>
        <v>0</v>
      </c>
      <c r="O31" s="57">
        <f>IF(AND(N31&lt;&gt;0,G31=""),'Language Layout'!$B$106,M31*I31*H31+N31*IF(G31="",0,G31))</f>
        <v>0</v>
      </c>
      <c r="P31" s="57" t="b">
        <f t="shared" si="0"/>
        <v>0</v>
      </c>
      <c r="Q31" s="57">
        <f>P31*(MAX($Q$7:Q30)+1)</f>
        <v>0</v>
      </c>
    </row>
    <row r="32" spans="2:17">
      <c r="B32" s="76" t="s">
        <v>44</v>
      </c>
      <c r="C32" s="52" t="str">
        <f>VLOOKUP(B32,'Language Articles'!A:B,2,0)</f>
        <v>Roof hook RapidA Pro 2L</v>
      </c>
      <c r="D32" s="77" t="str">
        <f>VLOOKUP(B32,'Language Portfolio'!A:B,2,0)</f>
        <v>Roof hooks</v>
      </c>
      <c r="E32" s="73">
        <f>VLOOKUP(B32,Basis_Preisliste!B:E,4,0)</f>
        <v>10.384500000000001</v>
      </c>
      <c r="F32" s="73">
        <f>IF(_xlfn.XLOOKUP(B32,Basis_Preisliste!B:B,Basis_Preisliste!F:F)="",_xlfn.XLOOKUP(B32,Basis_Preisliste!B:B,Basis_Preisliste!G:G),_xlfn.XLOOKUP(B32,Basis_Preisliste!B:B,Basis_Preisliste!F:F))</f>
        <v>9.89</v>
      </c>
      <c r="G32" s="74" t="str">
        <f>IF(_xlfn.XLOOKUP(B32,Basis_Preisliste!B:B,Basis_Preisliste!F:F)="","", _xlfn.XLOOKUP(B32,Basis_Preisliste!B:B,Basis_Preisliste!F:F)*(1-$G$3))</f>
        <v/>
      </c>
      <c r="H32" s="75">
        <f>IF(_xlfn.XLOOKUP(B32,Basis_Preisliste!B:B,Basis_Preisliste!G:G)="","to be defined",_xlfn.XLOOKUP(B32,Basis_Preisliste!B:B,Basis_Preisliste!G:G)*(1-$G$3))</f>
        <v>9.89</v>
      </c>
      <c r="I32" s="160">
        <f>IF(INDEX(Basis_Preisliste!H:H,MATCH(B32,Basis_Preisliste!B:B,0))=0,"",INDEX(Basis_Preisliste!H:H,MATCH(B32,Basis_Preisliste!B:B,0)))</f>
        <v>30</v>
      </c>
      <c r="J32" s="209">
        <f>_xlfn.XLOOKUP(B32,'Article Master Data'!B:B,'Article Master Data'!R:R)</f>
        <v>720</v>
      </c>
      <c r="K32" s="248"/>
      <c r="L32" s="246" t="str">
        <f t="shared" si="1"/>
        <v/>
      </c>
      <c r="M32" s="57">
        <f t="shared" si="2"/>
        <v>0</v>
      </c>
      <c r="N32" s="57">
        <f t="shared" si="3"/>
        <v>0</v>
      </c>
      <c r="O32" s="57">
        <f>IF(AND(N32&lt;&gt;0,G32=""),'Language Layout'!$B$106,M32*I32*H32+N32*IF(G32="",0,G32))</f>
        <v>0</v>
      </c>
      <c r="P32" s="57" t="b">
        <f t="shared" si="0"/>
        <v>0</v>
      </c>
      <c r="Q32" s="57">
        <f>P32*(MAX($Q$7:Q31)+1)</f>
        <v>0</v>
      </c>
    </row>
    <row r="33" spans="2:17">
      <c r="B33" s="76" t="s">
        <v>113</v>
      </c>
      <c r="C33" s="52" t="str">
        <f>VLOOKUP(B33,'Language Articles'!A:B,2,0)</f>
        <v>Roof hook Pro-N  </v>
      </c>
      <c r="D33" s="77" t="str">
        <f>VLOOKUP(B33,'Language Portfolio'!A:B,2,0)</f>
        <v>Roof hooks</v>
      </c>
      <c r="E33" s="73">
        <f>VLOOKUP(B33,Basis_Preisliste!B:E,4,0)</f>
        <v>8.82</v>
      </c>
      <c r="F33" s="73">
        <f>IF(_xlfn.XLOOKUP(B33,Basis_Preisliste!B:B,Basis_Preisliste!F:F)="",_xlfn.XLOOKUP(B33,Basis_Preisliste!B:B,Basis_Preisliste!G:G),_xlfn.XLOOKUP(B33,Basis_Preisliste!B:B,Basis_Preisliste!F:F))</f>
        <v>8.4</v>
      </c>
      <c r="G33" s="74" t="str">
        <f>IF(_xlfn.XLOOKUP(B33,Basis_Preisliste!B:B,Basis_Preisliste!F:F)="","", _xlfn.XLOOKUP(B33,Basis_Preisliste!B:B,Basis_Preisliste!F:F)*(1-$G$3))</f>
        <v/>
      </c>
      <c r="H33" s="75">
        <f>IF(_xlfn.XLOOKUP(B33,Basis_Preisliste!B:B,Basis_Preisliste!G:G)="","to be defined",_xlfn.XLOOKUP(B33,Basis_Preisliste!B:B,Basis_Preisliste!G:G)*(1-$G$3))</f>
        <v>8.4</v>
      </c>
      <c r="I33" s="160">
        <f>IF(INDEX(Basis_Preisliste!H:H,MATCH(B33,Basis_Preisliste!B:B,0))=0,"",INDEX(Basis_Preisliste!H:H,MATCH(B33,Basis_Preisliste!B:B,0)))</f>
        <v>30</v>
      </c>
      <c r="J33" s="209">
        <f>_xlfn.XLOOKUP(B33,'Article Master Data'!B:B,'Article Master Data'!R:R)</f>
        <v>720</v>
      </c>
      <c r="K33" s="249"/>
      <c r="L33" s="246" t="str">
        <f t="shared" si="1"/>
        <v/>
      </c>
      <c r="M33" s="57">
        <f t="shared" si="2"/>
        <v>0</v>
      </c>
      <c r="N33" s="57">
        <f t="shared" si="3"/>
        <v>0</v>
      </c>
      <c r="O33" s="57">
        <f>IF(AND(N33&lt;&gt;0,G33=""),'Language Layout'!$B$106,M33*I33*H33+N33*IF(G33="",0,G33))</f>
        <v>0</v>
      </c>
      <c r="P33" s="57" t="b">
        <f t="shared" si="0"/>
        <v>0</v>
      </c>
      <c r="Q33" s="57">
        <f>P33*(MAX($Q$7:Q32)+1)</f>
        <v>0</v>
      </c>
    </row>
    <row r="34" spans="2:17">
      <c r="B34" s="76" t="s">
        <v>103</v>
      </c>
      <c r="C34" s="52" t="str">
        <f>VLOOKUP(B34,'Language Articles'!A:B,2,0)</f>
        <v>Shingle for Roof hook Rapid2+ Slate125</v>
      </c>
      <c r="D34" s="77" t="str">
        <f>VLOOKUP(B34,'Language Portfolio'!A:B,2,0)</f>
        <v>Roof hooks</v>
      </c>
      <c r="E34" s="73">
        <f>VLOOKUP(B34,Basis_Preisliste!B:E,4,0)</f>
        <v>11.077500000000001</v>
      </c>
      <c r="F34" s="73">
        <f>IF(_xlfn.XLOOKUP(B34,Basis_Preisliste!B:B,Basis_Preisliste!F:F)="",_xlfn.XLOOKUP(B34,Basis_Preisliste!B:B,Basis_Preisliste!G:G),_xlfn.XLOOKUP(B34,Basis_Preisliste!B:B,Basis_Preisliste!F:F))</f>
        <v>10.55</v>
      </c>
      <c r="G34" s="74" t="str">
        <f>IF(_xlfn.XLOOKUP(B34,Basis_Preisliste!B:B,Basis_Preisliste!F:F)="","", _xlfn.XLOOKUP(B34,Basis_Preisliste!B:B,Basis_Preisliste!F:F)*(1-$G$3))</f>
        <v/>
      </c>
      <c r="H34" s="75">
        <f>IF(_xlfn.XLOOKUP(B34,Basis_Preisliste!B:B,Basis_Preisliste!G:G)="","to be defined",_xlfn.XLOOKUP(B34,Basis_Preisliste!B:B,Basis_Preisliste!G:G)*(1-$G$3))</f>
        <v>10.55</v>
      </c>
      <c r="I34" s="160">
        <f>IF(INDEX(Basis_Preisliste!H:H,MATCH(B34,Basis_Preisliste!B:B,0))=0,"",INDEX(Basis_Preisliste!H:H,MATCH(B34,Basis_Preisliste!B:B,0)))</f>
        <v>20</v>
      </c>
      <c r="J34" s="209">
        <f>_xlfn.XLOOKUP(B34,'Article Master Data'!B:B,'Article Master Data'!R:R)</f>
        <v>960</v>
      </c>
      <c r="K34" s="249"/>
      <c r="L34" s="246" t="str">
        <f t="shared" si="1"/>
        <v/>
      </c>
      <c r="M34" s="57">
        <f t="shared" si="2"/>
        <v>0</v>
      </c>
      <c r="N34" s="57">
        <f t="shared" si="3"/>
        <v>0</v>
      </c>
      <c r="O34" s="57">
        <f>IF(AND(N34&lt;&gt;0,G34=""),'Language Layout'!$B$106,M34*I34*H34+N34*IF(G34="",0,G34))</f>
        <v>0</v>
      </c>
      <c r="P34" s="57" t="b">
        <f t="shared" si="0"/>
        <v>0</v>
      </c>
      <c r="Q34" s="57">
        <f>P34*(MAX($Q$7:Q33)+1)</f>
        <v>0</v>
      </c>
    </row>
    <row r="35" spans="2:17">
      <c r="B35" s="76" t="s">
        <v>111</v>
      </c>
      <c r="C35" s="52" t="str">
        <f>VLOOKUP(B35,'Language Articles'!A:B,2,0)</f>
        <v>Roof hook Rapid2+Pro Slate125</v>
      </c>
      <c r="D35" s="77" t="str">
        <f>VLOOKUP(B35,'Language Portfolio'!A:B,2,0)</f>
        <v>Roof hooks</v>
      </c>
      <c r="E35" s="73">
        <f>VLOOKUP(B35,Basis_Preisliste!B:E,4,0)</f>
        <v>11.7075</v>
      </c>
      <c r="F35" s="73">
        <f>IF(_xlfn.XLOOKUP(B35,Basis_Preisliste!B:B,Basis_Preisliste!F:F)="",_xlfn.XLOOKUP(B35,Basis_Preisliste!B:B,Basis_Preisliste!G:G),_xlfn.XLOOKUP(B35,Basis_Preisliste!B:B,Basis_Preisliste!F:F))</f>
        <v>11.15</v>
      </c>
      <c r="G35" s="74" t="str">
        <f>IF(_xlfn.XLOOKUP(B35,Basis_Preisliste!B:B,Basis_Preisliste!F:F)="","", _xlfn.XLOOKUP(B35,Basis_Preisliste!B:B,Basis_Preisliste!F:F)*(1-$G$3))</f>
        <v/>
      </c>
      <c r="H35" s="75">
        <f>IF(_xlfn.XLOOKUP(B35,Basis_Preisliste!B:B,Basis_Preisliste!G:G)="","to be defined",_xlfn.XLOOKUP(B35,Basis_Preisliste!B:B,Basis_Preisliste!G:G)*(1-$G$3))</f>
        <v>11.15</v>
      </c>
      <c r="I35" s="160">
        <f>IF(INDEX(Basis_Preisliste!H:H,MATCH(B35,Basis_Preisliste!B:B,0))=0,"",INDEX(Basis_Preisliste!H:H,MATCH(B35,Basis_Preisliste!B:B,0)))</f>
        <v>20</v>
      </c>
      <c r="J35" s="209">
        <f>_xlfn.XLOOKUP(B35,'Article Master Data'!B:B,'Article Master Data'!R:R)</f>
        <v>960</v>
      </c>
      <c r="K35" s="248"/>
      <c r="L35" s="246" t="str">
        <f t="shared" si="1"/>
        <v/>
      </c>
      <c r="M35" s="57">
        <f t="shared" si="2"/>
        <v>0</v>
      </c>
      <c r="N35" s="57">
        <f t="shared" si="3"/>
        <v>0</v>
      </c>
      <c r="O35" s="57">
        <f>IF(AND(N35&lt;&gt;0,G35=""),'Language Layout'!$B$106,M35*I35*H35+N35*IF(G35="",0,G35))</f>
        <v>0</v>
      </c>
      <c r="P35" s="57" t="b">
        <f t="shared" si="0"/>
        <v>0</v>
      </c>
      <c r="Q35" s="57">
        <f>P35*(MAX($Q$7:Q34)+1)</f>
        <v>0</v>
      </c>
    </row>
    <row r="36" spans="2:17">
      <c r="B36" s="76" t="s">
        <v>46</v>
      </c>
      <c r="C36" s="52" t="str">
        <f>VLOOKUP(B36,'Language Articles'!A:B,2,0)</f>
        <v>Alu-Tile BEZ f. Erlus Falzziegel</v>
      </c>
      <c r="D36" s="77" t="str">
        <f>VLOOKUP(B36,'Language Portfolio'!A:B,2,0)</f>
        <v>Roof hooks</v>
      </c>
      <c r="E36" s="73">
        <f>VLOOKUP(B36,Basis_Preisliste!B:E,4,0)</f>
        <v>27.762</v>
      </c>
      <c r="F36" s="73">
        <f>IF(_xlfn.XLOOKUP(B36,Basis_Preisliste!B:B,Basis_Preisliste!F:F)="",_xlfn.XLOOKUP(B36,Basis_Preisliste!B:B,Basis_Preisliste!G:G),_xlfn.XLOOKUP(B36,Basis_Preisliste!B:B,Basis_Preisliste!F:F))</f>
        <v>26.44</v>
      </c>
      <c r="G36" s="74" t="str">
        <f>IF(_xlfn.XLOOKUP(B36,Basis_Preisliste!B:B,Basis_Preisliste!F:F)="","", _xlfn.XLOOKUP(B36,Basis_Preisliste!B:B,Basis_Preisliste!F:F)*(1-$G$3))</f>
        <v/>
      </c>
      <c r="H36" s="75">
        <f>IF(_xlfn.XLOOKUP(B36,Basis_Preisliste!B:B,Basis_Preisliste!G:G)="","to be defined",_xlfn.XLOOKUP(B36,Basis_Preisliste!B:B,Basis_Preisliste!G:G)*(1-$G$3))</f>
        <v>26.44</v>
      </c>
      <c r="I36" s="160">
        <f>IF(INDEX(Basis_Preisliste!H:H,MATCH(B36,Basis_Preisliste!B:B,0))=0,"",INDEX(Basis_Preisliste!H:H,MATCH(B36,Basis_Preisliste!B:B,0)))</f>
        <v>10</v>
      </c>
      <c r="J36" s="209">
        <f>_xlfn.XLOOKUP(B36,'Article Master Data'!B:B,'Article Master Data'!R:R)</f>
        <v>250</v>
      </c>
      <c r="K36" s="249"/>
      <c r="L36" s="246" t="str">
        <f t="shared" si="1"/>
        <v/>
      </c>
      <c r="M36" s="57">
        <f t="shared" si="2"/>
        <v>0</v>
      </c>
      <c r="N36" s="57">
        <f t="shared" si="3"/>
        <v>0</v>
      </c>
      <c r="O36" s="57">
        <f>IF(AND(N36&lt;&gt;0,G36=""),'Language Layout'!$B$106,M36*I36*H36+N36*IF(G36="",0,G36))</f>
        <v>0</v>
      </c>
      <c r="P36" s="57" t="b">
        <f t="shared" si="0"/>
        <v>0</v>
      </c>
      <c r="Q36" s="57">
        <f>P36*(MAX($Q$7:Q35)+1)</f>
        <v>0</v>
      </c>
    </row>
    <row r="37" spans="2:17">
      <c r="B37" s="76" t="s">
        <v>48</v>
      </c>
      <c r="C37" s="52" t="str">
        <f>VLOOKUP(B37,'Language Articles'!A:B,2,0)</f>
        <v>Alu-Tile BEZ f. Braas Frankfurter Pfanne</v>
      </c>
      <c r="D37" s="77" t="str">
        <f>VLOOKUP(B37,'Language Portfolio'!A:B,2,0)</f>
        <v>Roof hooks</v>
      </c>
      <c r="E37" s="73">
        <f>VLOOKUP(B37,Basis_Preisliste!B:E,4,0)</f>
        <v>27.741000000000003</v>
      </c>
      <c r="F37" s="73">
        <f>IF(_xlfn.XLOOKUP(B37,Basis_Preisliste!B:B,Basis_Preisliste!F:F)="",_xlfn.XLOOKUP(B37,Basis_Preisliste!B:B,Basis_Preisliste!G:G),_xlfn.XLOOKUP(B37,Basis_Preisliste!B:B,Basis_Preisliste!F:F))</f>
        <v>26.42</v>
      </c>
      <c r="G37" s="74" t="str">
        <f>IF(_xlfn.XLOOKUP(B37,Basis_Preisliste!B:B,Basis_Preisliste!F:F)="","", _xlfn.XLOOKUP(B37,Basis_Preisliste!B:B,Basis_Preisliste!F:F)*(1-$G$3))</f>
        <v/>
      </c>
      <c r="H37" s="75">
        <f>IF(_xlfn.XLOOKUP(B37,Basis_Preisliste!B:B,Basis_Preisliste!G:G)="","to be defined",_xlfn.XLOOKUP(B37,Basis_Preisliste!B:B,Basis_Preisliste!G:G)*(1-$G$3))</f>
        <v>26.42</v>
      </c>
      <c r="I37" s="160">
        <f>IF(INDEX(Basis_Preisliste!H:H,MATCH(B37,Basis_Preisliste!B:B,0))=0,"",INDEX(Basis_Preisliste!H:H,MATCH(B37,Basis_Preisliste!B:B,0)))</f>
        <v>10</v>
      </c>
      <c r="J37" s="209">
        <f>_xlfn.XLOOKUP(B37,'Article Master Data'!B:B,'Article Master Data'!R:R)</f>
        <v>250</v>
      </c>
      <c r="K37" s="249"/>
      <c r="L37" s="246" t="str">
        <f t="shared" si="1"/>
        <v/>
      </c>
      <c r="M37" s="57">
        <f t="shared" si="2"/>
        <v>0</v>
      </c>
      <c r="N37" s="57">
        <f t="shared" si="3"/>
        <v>0</v>
      </c>
      <c r="O37" s="57">
        <f>IF(AND(N37&lt;&gt;0,G37=""),'Language Layout'!$B$106,M37*I37*H37+N37*IF(G37="",0,G37))</f>
        <v>0</v>
      </c>
      <c r="P37" s="57" t="b">
        <f t="shared" si="0"/>
        <v>0</v>
      </c>
      <c r="Q37" s="57">
        <f>P37*(MAX($Q$7:Q36)+1)</f>
        <v>0</v>
      </c>
    </row>
    <row r="38" spans="2:17">
      <c r="B38" s="76" t="s">
        <v>50</v>
      </c>
      <c r="C38" s="52" t="str">
        <f>VLOOKUP(B38,'Language Articles'!A:B,2,0)</f>
        <v>Alu-Tile BEZ f. Meindl Rustico</v>
      </c>
      <c r="D38" s="77" t="str">
        <f>VLOOKUP(B38,'Language Portfolio'!A:B,2,0)</f>
        <v>Roof hooks</v>
      </c>
      <c r="E38" s="73">
        <f>VLOOKUP(B38,Basis_Preisliste!B:E,4,0)</f>
        <v>26.501999999999999</v>
      </c>
      <c r="F38" s="73">
        <f>IF(_xlfn.XLOOKUP(B38,Basis_Preisliste!B:B,Basis_Preisliste!F:F)="",_xlfn.XLOOKUP(B38,Basis_Preisliste!B:B,Basis_Preisliste!G:G),_xlfn.XLOOKUP(B38,Basis_Preisliste!B:B,Basis_Preisliste!F:F))</f>
        <v>25.24</v>
      </c>
      <c r="G38" s="74" t="str">
        <f>IF(_xlfn.XLOOKUP(B38,Basis_Preisliste!B:B,Basis_Preisliste!F:F)="","", _xlfn.XLOOKUP(B38,Basis_Preisliste!B:B,Basis_Preisliste!F:F)*(1-$G$3))</f>
        <v/>
      </c>
      <c r="H38" s="75">
        <f>IF(_xlfn.XLOOKUP(B38,Basis_Preisliste!B:B,Basis_Preisliste!G:G)="","to be defined",_xlfn.XLOOKUP(B38,Basis_Preisliste!B:B,Basis_Preisliste!G:G)*(1-$G$3))</f>
        <v>25.24</v>
      </c>
      <c r="I38" s="160">
        <f>IF(INDEX(Basis_Preisliste!H:H,MATCH(B38,Basis_Preisliste!B:B,0))=0,"",INDEX(Basis_Preisliste!H:H,MATCH(B38,Basis_Preisliste!B:B,0)))</f>
        <v>10</v>
      </c>
      <c r="J38" s="209">
        <f>_xlfn.XLOOKUP(B38,'Article Master Data'!B:B,'Article Master Data'!R:R)</f>
        <v>250</v>
      </c>
      <c r="K38" s="248"/>
      <c r="L38" s="246" t="str">
        <f t="shared" si="1"/>
        <v/>
      </c>
      <c r="M38" s="57">
        <f t="shared" si="2"/>
        <v>0</v>
      </c>
      <c r="N38" s="57">
        <f t="shared" si="3"/>
        <v>0</v>
      </c>
      <c r="O38" s="57">
        <f>IF(AND(N38&lt;&gt;0,G38=""),'Language Layout'!$B$106,M38*I38*H38+N38*IF(G38="",0,G38))</f>
        <v>0</v>
      </c>
      <c r="P38" s="57" t="b">
        <f t="shared" si="0"/>
        <v>0</v>
      </c>
      <c r="Q38" s="57">
        <f>P38*(MAX($Q$7:Q37)+1)</f>
        <v>0</v>
      </c>
    </row>
    <row r="39" spans="2:17">
      <c r="B39" s="76" t="s">
        <v>52</v>
      </c>
      <c r="C39" s="52" t="str">
        <f>VLOOKUP(B39,'Language Articles'!A:B,2,0)</f>
        <v>Alu-Tile BEZ f. Eternit Heidelberger</v>
      </c>
      <c r="D39" s="77" t="str">
        <f>VLOOKUP(B39,'Language Portfolio'!A:B,2,0)</f>
        <v>Roof hooks</v>
      </c>
      <c r="E39" s="73">
        <f>VLOOKUP(B39,Basis_Preisliste!B:E,4,0)</f>
        <v>31.29</v>
      </c>
      <c r="F39" s="73">
        <f>IF(_xlfn.XLOOKUP(B39,Basis_Preisliste!B:B,Basis_Preisliste!F:F)="",_xlfn.XLOOKUP(B39,Basis_Preisliste!B:B,Basis_Preisliste!G:G),_xlfn.XLOOKUP(B39,Basis_Preisliste!B:B,Basis_Preisliste!F:F))</f>
        <v>29.8</v>
      </c>
      <c r="G39" s="74" t="str">
        <f>IF(_xlfn.XLOOKUP(B39,Basis_Preisliste!B:B,Basis_Preisliste!F:F)="","", _xlfn.XLOOKUP(B39,Basis_Preisliste!B:B,Basis_Preisliste!F:F)*(1-$G$3))</f>
        <v/>
      </c>
      <c r="H39" s="75">
        <f>IF(_xlfn.XLOOKUP(B39,Basis_Preisliste!B:B,Basis_Preisliste!G:G)="","to be defined",_xlfn.XLOOKUP(B39,Basis_Preisliste!B:B,Basis_Preisliste!G:G)*(1-$G$3))</f>
        <v>29.8</v>
      </c>
      <c r="I39" s="160">
        <f>IF(INDEX(Basis_Preisliste!H:H,MATCH(B39,Basis_Preisliste!B:B,0))=0,"",INDEX(Basis_Preisliste!H:H,MATCH(B39,Basis_Preisliste!B:B,0)))</f>
        <v>10</v>
      </c>
      <c r="J39" s="209">
        <f>_xlfn.XLOOKUP(B39,'Article Master Data'!B:B,'Article Master Data'!R:R)</f>
        <v>250</v>
      </c>
      <c r="K39" s="249"/>
      <c r="L39" s="246" t="str">
        <f t="shared" si="1"/>
        <v/>
      </c>
      <c r="M39" s="57">
        <f t="shared" si="2"/>
        <v>0</v>
      </c>
      <c r="N39" s="57">
        <f t="shared" si="3"/>
        <v>0</v>
      </c>
      <c r="O39" s="57">
        <f>IF(AND(N39&lt;&gt;0,G39=""),'Language Layout'!$B$106,M39*I39*H39+N39*IF(G39="",0,G39))</f>
        <v>0</v>
      </c>
      <c r="P39" s="57" t="b">
        <f t="shared" si="0"/>
        <v>0</v>
      </c>
      <c r="Q39" s="57">
        <f>P39*(MAX($Q$7:Q38)+1)</f>
        <v>0</v>
      </c>
    </row>
    <row r="40" spans="2:17">
      <c r="B40" s="76" t="s">
        <v>54</v>
      </c>
      <c r="C40" s="52" t="str">
        <f>VLOOKUP(B40,'Language Articles'!A:B,2,0)</f>
        <v>Alu-Tile BEZ f. Erlus Großfalzziegel</v>
      </c>
      <c r="D40" s="77" t="str">
        <f>VLOOKUP(B40,'Language Portfolio'!A:B,2,0)</f>
        <v>Roof hooks</v>
      </c>
      <c r="E40" s="73">
        <f>VLOOKUP(B40,Basis_Preisliste!B:E,4,0)</f>
        <v>26.743499999999997</v>
      </c>
      <c r="F40" s="73">
        <f>IF(_xlfn.XLOOKUP(B40,Basis_Preisliste!B:B,Basis_Preisliste!F:F)="",_xlfn.XLOOKUP(B40,Basis_Preisliste!B:B,Basis_Preisliste!G:G),_xlfn.XLOOKUP(B40,Basis_Preisliste!B:B,Basis_Preisliste!F:F))</f>
        <v>25.47</v>
      </c>
      <c r="G40" s="74" t="str">
        <f>IF(_xlfn.XLOOKUP(B40,Basis_Preisliste!B:B,Basis_Preisliste!F:F)="","", _xlfn.XLOOKUP(B40,Basis_Preisliste!B:B,Basis_Preisliste!F:F)*(1-$G$3))</f>
        <v/>
      </c>
      <c r="H40" s="75">
        <f>IF(_xlfn.XLOOKUP(B40,Basis_Preisliste!B:B,Basis_Preisliste!G:G)="","to be defined",_xlfn.XLOOKUP(B40,Basis_Preisliste!B:B,Basis_Preisliste!G:G)*(1-$G$3))</f>
        <v>25.47</v>
      </c>
      <c r="I40" s="160">
        <f>IF(INDEX(Basis_Preisliste!H:H,MATCH(B40,Basis_Preisliste!B:B,0))=0,"",INDEX(Basis_Preisliste!H:H,MATCH(B40,Basis_Preisliste!B:B,0)))</f>
        <v>10</v>
      </c>
      <c r="J40" s="209">
        <f>_xlfn.XLOOKUP(B40,'Article Master Data'!B:B,'Article Master Data'!R:R)</f>
        <v>250</v>
      </c>
      <c r="K40" s="249"/>
      <c r="L40" s="246" t="str">
        <f t="shared" si="1"/>
        <v/>
      </c>
      <c r="M40" s="57">
        <f t="shared" si="2"/>
        <v>0</v>
      </c>
      <c r="N40" s="57">
        <f t="shared" si="3"/>
        <v>0</v>
      </c>
      <c r="O40" s="57">
        <f>IF(AND(N40&lt;&gt;0,G40=""),'Language Layout'!$B$106,M40*I40*H40+N40*IF(G40="",0,G40))</f>
        <v>0</v>
      </c>
      <c r="P40" s="57" t="b">
        <f t="shared" si="0"/>
        <v>0</v>
      </c>
      <c r="Q40" s="57">
        <f>P40*(MAX($Q$7:Q39)+1)</f>
        <v>0</v>
      </c>
    </row>
    <row r="41" spans="2:17">
      <c r="B41" s="76" t="s">
        <v>56</v>
      </c>
      <c r="C41" s="52" t="str">
        <f>VLOOKUP(B41,'Language Articles'!A:B,2,0)</f>
        <v>Alu-Tile BEZ f. Erlus Großfalzziegel XXL</v>
      </c>
      <c r="D41" s="77" t="str">
        <f>VLOOKUP(B41,'Language Portfolio'!A:B,2,0)</f>
        <v>Roof hooks</v>
      </c>
      <c r="E41" s="73">
        <f>VLOOKUP(B41,Basis_Preisliste!B:E,4,0)</f>
        <v>31.762499999999999</v>
      </c>
      <c r="F41" s="73">
        <f>IF(_xlfn.XLOOKUP(B41,Basis_Preisliste!B:B,Basis_Preisliste!F:F)="",_xlfn.XLOOKUP(B41,Basis_Preisliste!B:B,Basis_Preisliste!G:G),_xlfn.XLOOKUP(B41,Basis_Preisliste!B:B,Basis_Preisliste!F:F))</f>
        <v>30.25</v>
      </c>
      <c r="G41" s="74" t="str">
        <f>IF(_xlfn.XLOOKUP(B41,Basis_Preisliste!B:B,Basis_Preisliste!F:F)="","", _xlfn.XLOOKUP(B41,Basis_Preisliste!B:B,Basis_Preisliste!F:F)*(1-$G$3))</f>
        <v/>
      </c>
      <c r="H41" s="75">
        <f>IF(_xlfn.XLOOKUP(B41,Basis_Preisliste!B:B,Basis_Preisliste!G:G)="","to be defined",_xlfn.XLOOKUP(B41,Basis_Preisliste!B:B,Basis_Preisliste!G:G)*(1-$G$3))</f>
        <v>30.25</v>
      </c>
      <c r="I41" s="160">
        <f>IF(INDEX(Basis_Preisliste!H:H,MATCH(B41,Basis_Preisliste!B:B,0))=0,"",INDEX(Basis_Preisliste!H:H,MATCH(B41,Basis_Preisliste!B:B,0)))</f>
        <v>10</v>
      </c>
      <c r="J41" s="209">
        <f>_xlfn.XLOOKUP(B41,'Article Master Data'!B:B,'Article Master Data'!R:R)</f>
        <v>250</v>
      </c>
      <c r="K41" s="248"/>
      <c r="L41" s="246" t="str">
        <f t="shared" si="1"/>
        <v/>
      </c>
      <c r="M41" s="57">
        <f t="shared" si="2"/>
        <v>0</v>
      </c>
      <c r="N41" s="57">
        <f t="shared" si="3"/>
        <v>0</v>
      </c>
      <c r="O41" s="57">
        <f>IF(AND(N41&lt;&gt;0,G41=""),'Language Layout'!$B$106,M41*I41*H41+N41*IF(G41="",0,G41))</f>
        <v>0</v>
      </c>
      <c r="P41" s="57" t="b">
        <f t="shared" si="0"/>
        <v>0</v>
      </c>
      <c r="Q41" s="57">
        <f>P41*(MAX($Q$7:Q40)+1)</f>
        <v>0</v>
      </c>
    </row>
    <row r="42" spans="2:17">
      <c r="B42" s="76" t="s">
        <v>58</v>
      </c>
      <c r="C42" s="52" t="str">
        <f>VLOOKUP(B42,'Language Articles'!A:B,2,0)</f>
        <v>Alu-Tile BEZ f. Braas Taunuspfanne</v>
      </c>
      <c r="D42" s="77" t="str">
        <f>VLOOKUP(B42,'Language Portfolio'!A:B,2,0)</f>
        <v>Roof hooks</v>
      </c>
      <c r="E42" s="73">
        <f>VLOOKUP(B42,Basis_Preisliste!B:E,4,0)</f>
        <v>30.313500000000001</v>
      </c>
      <c r="F42" s="73">
        <f>IF(_xlfn.XLOOKUP(B42,Basis_Preisliste!B:B,Basis_Preisliste!F:F)="",_xlfn.XLOOKUP(B42,Basis_Preisliste!B:B,Basis_Preisliste!G:G),_xlfn.XLOOKUP(B42,Basis_Preisliste!B:B,Basis_Preisliste!F:F))</f>
        <v>28.87</v>
      </c>
      <c r="G42" s="74" t="str">
        <f>IF(_xlfn.XLOOKUP(B42,Basis_Preisliste!B:B,Basis_Preisliste!F:F)="","", _xlfn.XLOOKUP(B42,Basis_Preisliste!B:B,Basis_Preisliste!F:F)*(1-$G$3))</f>
        <v/>
      </c>
      <c r="H42" s="75">
        <f>IF(_xlfn.XLOOKUP(B42,Basis_Preisliste!B:B,Basis_Preisliste!G:G)="","to be defined",_xlfn.XLOOKUP(B42,Basis_Preisliste!B:B,Basis_Preisliste!G:G)*(1-$G$3))</f>
        <v>28.87</v>
      </c>
      <c r="I42" s="160">
        <f>IF(INDEX(Basis_Preisliste!H:H,MATCH(B42,Basis_Preisliste!B:B,0))=0,"",INDEX(Basis_Preisliste!H:H,MATCH(B42,Basis_Preisliste!B:B,0)))</f>
        <v>10</v>
      </c>
      <c r="J42" s="209">
        <f>_xlfn.XLOOKUP(B42,'Article Master Data'!B:B,'Article Master Data'!R:R)</f>
        <v>250</v>
      </c>
      <c r="K42" s="249"/>
      <c r="L42" s="246" t="str">
        <f t="shared" si="1"/>
        <v/>
      </c>
      <c r="M42" s="57">
        <f t="shared" si="2"/>
        <v>0</v>
      </c>
      <c r="N42" s="57">
        <f t="shared" si="3"/>
        <v>0</v>
      </c>
      <c r="O42" s="57">
        <f>IF(AND(N42&lt;&gt;0,G42=""),'Language Layout'!$B$106,M42*I42*H42+N42*IF(G42="",0,G42))</f>
        <v>0</v>
      </c>
      <c r="P42" s="57" t="b">
        <f t="shared" si="0"/>
        <v>0</v>
      </c>
      <c r="Q42" s="57">
        <f>P42*(MAX($Q$7:Q41)+1)</f>
        <v>0</v>
      </c>
    </row>
    <row r="43" spans="2:17">
      <c r="B43" s="76" t="s">
        <v>60</v>
      </c>
      <c r="C43" s="52" t="str">
        <f>VLOOKUP(B43,'Language Articles'!A:B,2,0)</f>
        <v>Alu-Tile BEZ f. Erlus E59</v>
      </c>
      <c r="D43" s="77" t="str">
        <f>VLOOKUP(B43,'Language Portfolio'!A:B,2,0)</f>
        <v>Roof hooks</v>
      </c>
      <c r="E43" s="73">
        <f>VLOOKUP(B43,Basis_Preisliste!B:E,4,0)</f>
        <v>32.644500000000001</v>
      </c>
      <c r="F43" s="73">
        <f>IF(_xlfn.XLOOKUP(B43,Basis_Preisliste!B:B,Basis_Preisliste!F:F)="",_xlfn.XLOOKUP(B43,Basis_Preisliste!B:B,Basis_Preisliste!G:G),_xlfn.XLOOKUP(B43,Basis_Preisliste!B:B,Basis_Preisliste!F:F))</f>
        <v>31.09</v>
      </c>
      <c r="G43" s="74" t="str">
        <f>IF(_xlfn.XLOOKUP(B43,Basis_Preisliste!B:B,Basis_Preisliste!F:F)="","", _xlfn.XLOOKUP(B43,Basis_Preisliste!B:B,Basis_Preisliste!F:F)*(1-$G$3))</f>
        <v/>
      </c>
      <c r="H43" s="75">
        <f>IF(_xlfn.XLOOKUP(B43,Basis_Preisliste!B:B,Basis_Preisliste!G:G)="","to be defined",_xlfn.XLOOKUP(B43,Basis_Preisliste!B:B,Basis_Preisliste!G:G)*(1-$G$3))</f>
        <v>31.09</v>
      </c>
      <c r="I43" s="160">
        <f>IF(INDEX(Basis_Preisliste!H:H,MATCH(B43,Basis_Preisliste!B:B,0))=0,"",INDEX(Basis_Preisliste!H:H,MATCH(B43,Basis_Preisliste!B:B,0)))</f>
        <v>10</v>
      </c>
      <c r="J43" s="209">
        <f>_xlfn.XLOOKUP(B43,'Article Master Data'!B:B,'Article Master Data'!R:R)</f>
        <v>250</v>
      </c>
      <c r="K43" s="249"/>
      <c r="L43" s="246" t="str">
        <f t="shared" si="1"/>
        <v/>
      </c>
      <c r="M43" s="57">
        <f t="shared" si="2"/>
        <v>0</v>
      </c>
      <c r="N43" s="57">
        <f t="shared" si="3"/>
        <v>0</v>
      </c>
      <c r="O43" s="57">
        <f>IF(AND(N43&lt;&gt;0,G43=""),'Language Layout'!$B$106,M43*I43*H43+N43*IF(G43="",0,G43))</f>
        <v>0</v>
      </c>
      <c r="P43" s="57" t="b">
        <f t="shared" si="0"/>
        <v>0</v>
      </c>
      <c r="Q43" s="57">
        <f>P43*(MAX($Q$7:Q42)+1)</f>
        <v>0</v>
      </c>
    </row>
    <row r="44" spans="2:17">
      <c r="B44" s="76" t="s">
        <v>62</v>
      </c>
      <c r="C44" s="52" t="str">
        <f>VLOOKUP(B44,'Language Articles'!A:B,2,0)</f>
        <v>Alu-Tile BEZ f. Braas Harzer Pfanne</v>
      </c>
      <c r="D44" s="77" t="str">
        <f>VLOOKUP(B44,'Language Portfolio'!A:B,2,0)</f>
        <v>Roof hooks</v>
      </c>
      <c r="E44" s="73">
        <f>VLOOKUP(B44,Basis_Preisliste!B:E,4,0)</f>
        <v>28.455000000000002</v>
      </c>
      <c r="F44" s="73">
        <f>IF(_xlfn.XLOOKUP(B44,Basis_Preisliste!B:B,Basis_Preisliste!F:F)="",_xlfn.XLOOKUP(B44,Basis_Preisliste!B:B,Basis_Preisliste!G:G),_xlfn.XLOOKUP(B44,Basis_Preisliste!B:B,Basis_Preisliste!F:F))</f>
        <v>27.1</v>
      </c>
      <c r="G44" s="74" t="str">
        <f>IF(_xlfn.XLOOKUP(B44,Basis_Preisliste!B:B,Basis_Preisliste!F:F)="","", _xlfn.XLOOKUP(B44,Basis_Preisliste!B:B,Basis_Preisliste!F:F)*(1-$G$3))</f>
        <v/>
      </c>
      <c r="H44" s="75">
        <f>IF(_xlfn.XLOOKUP(B44,Basis_Preisliste!B:B,Basis_Preisliste!G:G)="","to be defined",_xlfn.XLOOKUP(B44,Basis_Preisliste!B:B,Basis_Preisliste!G:G)*(1-$G$3))</f>
        <v>27.1</v>
      </c>
      <c r="I44" s="160">
        <f>IF(INDEX(Basis_Preisliste!H:H,MATCH(B44,Basis_Preisliste!B:B,0))=0,"",INDEX(Basis_Preisliste!H:H,MATCH(B44,Basis_Preisliste!B:B,0)))</f>
        <v>10</v>
      </c>
      <c r="J44" s="209">
        <f>_xlfn.XLOOKUP(B44,'Article Master Data'!B:B,'Article Master Data'!R:R)</f>
        <v>250</v>
      </c>
      <c r="K44" s="248"/>
      <c r="L44" s="246" t="str">
        <f t="shared" si="1"/>
        <v/>
      </c>
      <c r="M44" s="57">
        <f t="shared" si="2"/>
        <v>0</v>
      </c>
      <c r="N44" s="57">
        <f t="shared" si="3"/>
        <v>0</v>
      </c>
      <c r="O44" s="57">
        <f>IF(AND(N44&lt;&gt;0,G44=""),'Language Layout'!$B$106,M44*I44*H44+N44*IF(G44="",0,G44))</f>
        <v>0</v>
      </c>
      <c r="P44" s="57" t="b">
        <f t="shared" si="0"/>
        <v>0</v>
      </c>
      <c r="Q44" s="57">
        <f>P44*(MAX($Q$7:Q43)+1)</f>
        <v>0</v>
      </c>
    </row>
    <row r="45" spans="2:17">
      <c r="B45" s="76" t="s">
        <v>64</v>
      </c>
      <c r="C45" s="52" t="str">
        <f>VLOOKUP(B45,'Language Articles'!A:B,2,0)</f>
        <v>Alu-Tile BEZ f. Erlus Forma</v>
      </c>
      <c r="D45" s="77" t="str">
        <f>VLOOKUP(B45,'Language Portfolio'!A:B,2,0)</f>
        <v>Roof hooks</v>
      </c>
      <c r="E45" s="73">
        <f>VLOOKUP(B45,Basis_Preisliste!B:E,4,0)</f>
        <v>30.03</v>
      </c>
      <c r="F45" s="73">
        <f>IF(_xlfn.XLOOKUP(B45,Basis_Preisliste!B:B,Basis_Preisliste!F:F)="",_xlfn.XLOOKUP(B45,Basis_Preisliste!B:B,Basis_Preisliste!G:G),_xlfn.XLOOKUP(B45,Basis_Preisliste!B:B,Basis_Preisliste!F:F))</f>
        <v>28.6</v>
      </c>
      <c r="G45" s="74" t="str">
        <f>IF(_xlfn.XLOOKUP(B45,Basis_Preisliste!B:B,Basis_Preisliste!F:F)="","", _xlfn.XLOOKUP(B45,Basis_Preisliste!B:B,Basis_Preisliste!F:F)*(1-$G$3))</f>
        <v/>
      </c>
      <c r="H45" s="75">
        <f>IF(_xlfn.XLOOKUP(B45,Basis_Preisliste!B:B,Basis_Preisliste!G:G)="","to be defined",_xlfn.XLOOKUP(B45,Basis_Preisliste!B:B,Basis_Preisliste!G:G)*(1-$G$3))</f>
        <v>28.6</v>
      </c>
      <c r="I45" s="160">
        <f>IF(INDEX(Basis_Preisliste!H:H,MATCH(B45,Basis_Preisliste!B:B,0))=0,"",INDEX(Basis_Preisliste!H:H,MATCH(B45,Basis_Preisliste!B:B,0)))</f>
        <v>10</v>
      </c>
      <c r="J45" s="209">
        <f>_xlfn.XLOOKUP(B45,'Article Master Data'!B:B,'Article Master Data'!R:R)</f>
        <v>250</v>
      </c>
      <c r="K45" s="249"/>
      <c r="L45" s="246" t="str">
        <f t="shared" si="1"/>
        <v/>
      </c>
      <c r="M45" s="57">
        <f t="shared" si="2"/>
        <v>0</v>
      </c>
      <c r="N45" s="57">
        <f t="shared" si="3"/>
        <v>0</v>
      </c>
      <c r="O45" s="57">
        <f>IF(AND(N45&lt;&gt;0,G45=""),'Language Layout'!$B$106,M45*I45*H45+N45*IF(G45="",0,G45))</f>
        <v>0</v>
      </c>
      <c r="P45" s="57" t="b">
        <f t="shared" si="0"/>
        <v>0</v>
      </c>
      <c r="Q45" s="57">
        <f>P45*(MAX($Q$7:Q44)+1)</f>
        <v>0</v>
      </c>
    </row>
    <row r="46" spans="2:17">
      <c r="B46" s="76" t="s">
        <v>66</v>
      </c>
      <c r="C46" s="52" t="str">
        <f>VLOOKUP(B46,'Language Articles'!A:B,2,0)</f>
        <v>Alu-Tile BEZ f. Braas Tegalit</v>
      </c>
      <c r="D46" s="77" t="str">
        <f>VLOOKUP(B46,'Language Portfolio'!A:B,2,0)</f>
        <v>Roof hooks</v>
      </c>
      <c r="E46" s="73">
        <f>VLOOKUP(B46,Basis_Preisliste!B:E,4,0)</f>
        <v>30.303000000000001</v>
      </c>
      <c r="F46" s="73">
        <f>IF(_xlfn.XLOOKUP(B46,Basis_Preisliste!B:B,Basis_Preisliste!F:F)="",_xlfn.XLOOKUP(B46,Basis_Preisliste!B:B,Basis_Preisliste!G:G),_xlfn.XLOOKUP(B46,Basis_Preisliste!B:B,Basis_Preisliste!F:F))</f>
        <v>28.86</v>
      </c>
      <c r="G46" s="74" t="str">
        <f>IF(_xlfn.XLOOKUP(B46,Basis_Preisliste!B:B,Basis_Preisliste!F:F)="","", _xlfn.XLOOKUP(B46,Basis_Preisliste!B:B,Basis_Preisliste!F:F)*(1-$G$3))</f>
        <v/>
      </c>
      <c r="H46" s="75">
        <f>IF(_xlfn.XLOOKUP(B46,Basis_Preisliste!B:B,Basis_Preisliste!G:G)="","to be defined",_xlfn.XLOOKUP(B46,Basis_Preisliste!B:B,Basis_Preisliste!G:G)*(1-$G$3))</f>
        <v>28.86</v>
      </c>
      <c r="I46" s="160">
        <f>IF(INDEX(Basis_Preisliste!H:H,MATCH(B46,Basis_Preisliste!B:B,0))=0,"",INDEX(Basis_Preisliste!H:H,MATCH(B46,Basis_Preisliste!B:B,0)))</f>
        <v>10</v>
      </c>
      <c r="J46" s="209">
        <f>_xlfn.XLOOKUP(B46,'Article Master Data'!B:B,'Article Master Data'!R:R)</f>
        <v>250</v>
      </c>
      <c r="K46" s="249"/>
      <c r="L46" s="246" t="str">
        <f t="shared" si="1"/>
        <v/>
      </c>
      <c r="M46" s="57">
        <f t="shared" si="2"/>
        <v>0</v>
      </c>
      <c r="N46" s="57">
        <f t="shared" si="3"/>
        <v>0</v>
      </c>
      <c r="O46" s="57">
        <f>IF(AND(N46&lt;&gt;0,G46=""),'Language Layout'!$B$106,M46*I46*H46+N46*IF(G46="",0,G46))</f>
        <v>0</v>
      </c>
      <c r="P46" s="57" t="b">
        <f t="shared" si="0"/>
        <v>0</v>
      </c>
      <c r="Q46" s="57">
        <f>P46*(MAX($Q$7:Q45)+1)</f>
        <v>0</v>
      </c>
    </row>
    <row r="47" spans="2:17">
      <c r="B47" s="76" t="s">
        <v>68</v>
      </c>
      <c r="C47" s="52" t="str">
        <f>VLOOKUP(B47,'Language Articles'!A:B,2,0)</f>
        <v>Alu-Tile BEZ f. Erlus Linea</v>
      </c>
      <c r="D47" s="77" t="str">
        <f>VLOOKUP(B47,'Language Portfolio'!A:B,2,0)</f>
        <v>Roof hooks</v>
      </c>
      <c r="E47" s="73">
        <f>VLOOKUP(B47,Basis_Preisliste!B:E,4,0)</f>
        <v>28.791</v>
      </c>
      <c r="F47" s="73">
        <f>IF(_xlfn.XLOOKUP(B47,Basis_Preisliste!B:B,Basis_Preisliste!F:F)="",_xlfn.XLOOKUP(B47,Basis_Preisliste!B:B,Basis_Preisliste!G:G),_xlfn.XLOOKUP(B47,Basis_Preisliste!B:B,Basis_Preisliste!F:F))</f>
        <v>27.42</v>
      </c>
      <c r="G47" s="74" t="str">
        <f>IF(_xlfn.XLOOKUP(B47,Basis_Preisliste!B:B,Basis_Preisliste!F:F)="","", _xlfn.XLOOKUP(B47,Basis_Preisliste!B:B,Basis_Preisliste!F:F)*(1-$G$3))</f>
        <v/>
      </c>
      <c r="H47" s="75">
        <f>IF(_xlfn.XLOOKUP(B47,Basis_Preisliste!B:B,Basis_Preisliste!G:G)="","to be defined",_xlfn.XLOOKUP(B47,Basis_Preisliste!B:B,Basis_Preisliste!G:G)*(1-$G$3))</f>
        <v>27.42</v>
      </c>
      <c r="I47" s="160">
        <f>IF(INDEX(Basis_Preisliste!H:H,MATCH(B47,Basis_Preisliste!B:B,0))=0,"",INDEX(Basis_Preisliste!H:H,MATCH(B47,Basis_Preisliste!B:B,0)))</f>
        <v>10</v>
      </c>
      <c r="J47" s="209">
        <f>_xlfn.XLOOKUP(B47,'Article Master Data'!B:B,'Article Master Data'!R:R)</f>
        <v>250</v>
      </c>
      <c r="K47" s="248"/>
      <c r="L47" s="246" t="str">
        <f t="shared" si="1"/>
        <v/>
      </c>
      <c r="M47" s="57">
        <f t="shared" si="2"/>
        <v>0</v>
      </c>
      <c r="N47" s="57">
        <f t="shared" si="3"/>
        <v>0</v>
      </c>
      <c r="O47" s="57">
        <f>IF(AND(N47&lt;&gt;0,G47=""),'Language Layout'!$B$106,M47*I47*H47+N47*IF(G47="",0,G47))</f>
        <v>0</v>
      </c>
      <c r="P47" s="57" t="b">
        <f t="shared" si="0"/>
        <v>0</v>
      </c>
      <c r="Q47" s="57">
        <f>P47*(MAX($Q$7:Q46)+1)</f>
        <v>0</v>
      </c>
    </row>
    <row r="48" spans="2:17">
      <c r="B48" s="76" t="s">
        <v>70</v>
      </c>
      <c r="C48" s="52" t="str">
        <f>VLOOKUP(B48,'Language Articles'!A:B,2,0)</f>
        <v>Alu-Tile BEZ f. Erlus Reformpfanne XXL</v>
      </c>
      <c r="D48" s="77" t="str">
        <f>VLOOKUP(B48,'Language Portfolio'!A:B,2,0)</f>
        <v>Roof hooks</v>
      </c>
      <c r="E48" s="73">
        <f>VLOOKUP(B48,Basis_Preisliste!B:E,4,0)</f>
        <v>29.337000000000003</v>
      </c>
      <c r="F48" s="73">
        <f>IF(_xlfn.XLOOKUP(B48,Basis_Preisliste!B:B,Basis_Preisliste!F:F)="",_xlfn.XLOOKUP(B48,Basis_Preisliste!B:B,Basis_Preisliste!G:G),_xlfn.XLOOKUP(B48,Basis_Preisliste!B:B,Basis_Preisliste!F:F))</f>
        <v>27.94</v>
      </c>
      <c r="G48" s="74" t="str">
        <f>IF(_xlfn.XLOOKUP(B48,Basis_Preisliste!B:B,Basis_Preisliste!F:F)="","", _xlfn.XLOOKUP(B48,Basis_Preisliste!B:B,Basis_Preisliste!F:F)*(1-$G$3))</f>
        <v/>
      </c>
      <c r="H48" s="75">
        <f>IF(_xlfn.XLOOKUP(B48,Basis_Preisliste!B:B,Basis_Preisliste!G:G)="","to be defined",_xlfn.XLOOKUP(B48,Basis_Preisliste!B:B,Basis_Preisliste!G:G)*(1-$G$3))</f>
        <v>27.94</v>
      </c>
      <c r="I48" s="160">
        <f>IF(INDEX(Basis_Preisliste!H:H,MATCH(B48,Basis_Preisliste!B:B,0))=0,"",INDEX(Basis_Preisliste!H:H,MATCH(B48,Basis_Preisliste!B:B,0)))</f>
        <v>10</v>
      </c>
      <c r="J48" s="209">
        <f>_xlfn.XLOOKUP(B48,'Article Master Data'!B:B,'Article Master Data'!R:R)</f>
        <v>250</v>
      </c>
      <c r="K48" s="249"/>
      <c r="L48" s="246" t="str">
        <f t="shared" si="1"/>
        <v/>
      </c>
      <c r="M48" s="57">
        <f t="shared" si="2"/>
        <v>0</v>
      </c>
      <c r="N48" s="57">
        <f t="shared" si="3"/>
        <v>0</v>
      </c>
      <c r="O48" s="57">
        <f>IF(AND(N48&lt;&gt;0,G48=""),'Language Layout'!$B$106,M48*I48*H48+N48*IF(G48="",0,G48))</f>
        <v>0</v>
      </c>
      <c r="P48" s="57" t="b">
        <f t="shared" si="0"/>
        <v>0</v>
      </c>
      <c r="Q48" s="57">
        <f>P48*(MAX($Q$7:Q47)+1)</f>
        <v>0</v>
      </c>
    </row>
    <row r="49" spans="2:17">
      <c r="B49" s="76" t="s">
        <v>72</v>
      </c>
      <c r="C49" s="52" t="str">
        <f>VLOOKUP(B49,'Language Articles'!A:B,2,0)</f>
        <v>Alu-Tile BEZ f. Braas TOPAS 13V</v>
      </c>
      <c r="D49" s="77" t="str">
        <f>VLOOKUP(B49,'Language Portfolio'!A:B,2,0)</f>
        <v>Roof hooks</v>
      </c>
      <c r="E49" s="73">
        <f>VLOOKUP(B49,Basis_Preisliste!B:E,4,0)</f>
        <v>30.166499999999999</v>
      </c>
      <c r="F49" s="73">
        <f>IF(_xlfn.XLOOKUP(B49,Basis_Preisliste!B:B,Basis_Preisliste!F:F)="",_xlfn.XLOOKUP(B49,Basis_Preisliste!B:B,Basis_Preisliste!G:G),_xlfn.XLOOKUP(B49,Basis_Preisliste!B:B,Basis_Preisliste!F:F))</f>
        <v>28.73</v>
      </c>
      <c r="G49" s="74" t="str">
        <f>IF(_xlfn.XLOOKUP(B49,Basis_Preisliste!B:B,Basis_Preisliste!F:F)="","", _xlfn.XLOOKUP(B49,Basis_Preisliste!B:B,Basis_Preisliste!F:F)*(1-$G$3))</f>
        <v/>
      </c>
      <c r="H49" s="75">
        <f>IF(_xlfn.XLOOKUP(B49,Basis_Preisliste!B:B,Basis_Preisliste!G:G)="","to be defined",_xlfn.XLOOKUP(B49,Basis_Preisliste!B:B,Basis_Preisliste!G:G)*(1-$G$3))</f>
        <v>28.73</v>
      </c>
      <c r="I49" s="160">
        <f>IF(INDEX(Basis_Preisliste!H:H,MATCH(B49,Basis_Preisliste!B:B,0))=0,"",INDEX(Basis_Preisliste!H:H,MATCH(B49,Basis_Preisliste!B:B,0)))</f>
        <v>10</v>
      </c>
      <c r="J49" s="209">
        <f>_xlfn.XLOOKUP(B49,'Article Master Data'!B:B,'Article Master Data'!R:R)</f>
        <v>250</v>
      </c>
      <c r="K49" s="249"/>
      <c r="L49" s="246" t="str">
        <f t="shared" si="1"/>
        <v/>
      </c>
      <c r="M49" s="57">
        <f t="shared" si="2"/>
        <v>0</v>
      </c>
      <c r="N49" s="57">
        <f t="shared" si="3"/>
        <v>0</v>
      </c>
      <c r="O49" s="57">
        <f>IF(AND(N49&lt;&gt;0,G49=""),'Language Layout'!$B$106,M49*I49*H49+N49*IF(G49="",0,G49))</f>
        <v>0</v>
      </c>
      <c r="P49" s="57" t="b">
        <f t="shared" si="0"/>
        <v>0</v>
      </c>
      <c r="Q49" s="57">
        <f>P49*(MAX($Q$7:Q48)+1)</f>
        <v>0</v>
      </c>
    </row>
    <row r="50" spans="2:17">
      <c r="B50" s="76" t="s">
        <v>74</v>
      </c>
      <c r="C50" s="52" t="str">
        <f>VLOOKUP(B50,'Language Articles'!A:B,2,0)</f>
        <v>Alu-Tile BEZ f. Meindl MZ3 NEU</v>
      </c>
      <c r="D50" s="77" t="str">
        <f>VLOOKUP(B50,'Language Portfolio'!A:B,2,0)</f>
        <v>Roof hooks</v>
      </c>
      <c r="E50" s="73">
        <f>VLOOKUP(B50,Basis_Preisliste!B:E,4,0)</f>
        <v>31.878</v>
      </c>
      <c r="F50" s="73">
        <f>IF(_xlfn.XLOOKUP(B50,Basis_Preisliste!B:B,Basis_Preisliste!F:F)="",_xlfn.XLOOKUP(B50,Basis_Preisliste!B:B,Basis_Preisliste!G:G),_xlfn.XLOOKUP(B50,Basis_Preisliste!B:B,Basis_Preisliste!F:F))</f>
        <v>30.36</v>
      </c>
      <c r="G50" s="74" t="str">
        <f>IF(_xlfn.XLOOKUP(B50,Basis_Preisliste!B:B,Basis_Preisliste!F:F)="","", _xlfn.XLOOKUP(B50,Basis_Preisliste!B:B,Basis_Preisliste!F:F)*(1-$G$3))</f>
        <v/>
      </c>
      <c r="H50" s="75">
        <f>IF(_xlfn.XLOOKUP(B50,Basis_Preisliste!B:B,Basis_Preisliste!G:G)="","to be defined",_xlfn.XLOOKUP(B50,Basis_Preisliste!B:B,Basis_Preisliste!G:G)*(1-$G$3))</f>
        <v>30.36</v>
      </c>
      <c r="I50" s="160">
        <f>IF(INDEX(Basis_Preisliste!H:H,MATCH(B50,Basis_Preisliste!B:B,0))=0,"",INDEX(Basis_Preisliste!H:H,MATCH(B50,Basis_Preisliste!B:B,0)))</f>
        <v>10</v>
      </c>
      <c r="J50" s="209">
        <f>_xlfn.XLOOKUP(B50,'Article Master Data'!B:B,'Article Master Data'!R:R)</f>
        <v>250</v>
      </c>
      <c r="K50" s="248"/>
      <c r="L50" s="246" t="str">
        <f t="shared" si="1"/>
        <v/>
      </c>
      <c r="M50" s="57">
        <f t="shared" si="2"/>
        <v>0</v>
      </c>
      <c r="N50" s="57">
        <f t="shared" si="3"/>
        <v>0</v>
      </c>
      <c r="O50" s="57">
        <f>IF(AND(N50&lt;&gt;0,G50=""),'Language Layout'!$B$106,M50*I50*H50+N50*IF(G50="",0,G50))</f>
        <v>0</v>
      </c>
      <c r="P50" s="57" t="b">
        <f t="shared" si="0"/>
        <v>0</v>
      </c>
      <c r="Q50" s="57">
        <f>P50*(MAX($Q$7:Q49)+1)</f>
        <v>0</v>
      </c>
    </row>
    <row r="51" spans="2:17">
      <c r="B51" s="76" t="s">
        <v>76</v>
      </c>
      <c r="C51" s="52" t="str">
        <f>VLOOKUP(B51,'Language Articles'!A:B,2,0)</f>
        <v>Alu-Tile BEZ f. Meindl MZ3</v>
      </c>
      <c r="D51" s="77" t="str">
        <f>VLOOKUP(B51,'Language Portfolio'!A:B,2,0)</f>
        <v>Roof hooks</v>
      </c>
      <c r="E51" s="73">
        <f>VLOOKUP(B51,Basis_Preisliste!B:E,4,0)</f>
        <v>31.878</v>
      </c>
      <c r="F51" s="73">
        <f>IF(_xlfn.XLOOKUP(B51,Basis_Preisliste!B:B,Basis_Preisliste!F:F)="",_xlfn.XLOOKUP(B51,Basis_Preisliste!B:B,Basis_Preisliste!G:G),_xlfn.XLOOKUP(B51,Basis_Preisliste!B:B,Basis_Preisliste!F:F))</f>
        <v>30.36</v>
      </c>
      <c r="G51" s="74" t="str">
        <f>IF(_xlfn.XLOOKUP(B51,Basis_Preisliste!B:B,Basis_Preisliste!F:F)="","", _xlfn.XLOOKUP(B51,Basis_Preisliste!B:B,Basis_Preisliste!F:F)*(1-$G$3))</f>
        <v/>
      </c>
      <c r="H51" s="75">
        <f>IF(_xlfn.XLOOKUP(B51,Basis_Preisliste!B:B,Basis_Preisliste!G:G)="","to be defined",_xlfn.XLOOKUP(B51,Basis_Preisliste!B:B,Basis_Preisliste!G:G)*(1-$G$3))</f>
        <v>30.36</v>
      </c>
      <c r="I51" s="160">
        <f>IF(INDEX(Basis_Preisliste!H:H,MATCH(B51,Basis_Preisliste!B:B,0))=0,"",INDEX(Basis_Preisliste!H:H,MATCH(B51,Basis_Preisliste!B:B,0)))</f>
        <v>10</v>
      </c>
      <c r="J51" s="209">
        <f>_xlfn.XLOOKUP(B51,'Article Master Data'!B:B,'Article Master Data'!R:R)</f>
        <v>250</v>
      </c>
      <c r="K51" s="249"/>
      <c r="L51" s="246" t="str">
        <f t="shared" si="1"/>
        <v/>
      </c>
      <c r="M51" s="57">
        <f t="shared" si="2"/>
        <v>0</v>
      </c>
      <c r="N51" s="57">
        <f t="shared" si="3"/>
        <v>0</v>
      </c>
      <c r="O51" s="57">
        <f>IF(AND(N51&lt;&gt;0,G51=""),'Language Layout'!$B$106,M51*I51*H51+N51*IF(G51="",0,G51))</f>
        <v>0</v>
      </c>
      <c r="P51" s="57" t="b">
        <f t="shared" si="0"/>
        <v>0</v>
      </c>
      <c r="Q51" s="57">
        <f>P51*(MAX($Q$7:Q50)+1)</f>
        <v>0</v>
      </c>
    </row>
    <row r="52" spans="2:17">
      <c r="B52" s="76" t="s">
        <v>78</v>
      </c>
      <c r="C52" s="52" t="str">
        <f>VLOOKUP(B52,'Language Articles'!A:B,2,0)</f>
        <v>Alu-Tile Pro Roof hook Kit</v>
      </c>
      <c r="D52" s="77" t="str">
        <f>VLOOKUP(B52,'Language Portfolio'!A:B,2,0)</f>
        <v>Roof hooks</v>
      </c>
      <c r="E52" s="73">
        <f>VLOOKUP(B52,Basis_Preisliste!B:E,4,0)</f>
        <v>15.256499999999999</v>
      </c>
      <c r="F52" s="73">
        <f>IF(_xlfn.XLOOKUP(B52,Basis_Preisliste!B:B,Basis_Preisliste!F:F)="",_xlfn.XLOOKUP(B52,Basis_Preisliste!B:B,Basis_Preisliste!G:G),_xlfn.XLOOKUP(B52,Basis_Preisliste!B:B,Basis_Preisliste!F:F))</f>
        <v>14.53</v>
      </c>
      <c r="G52" s="74" t="str">
        <f>IF(_xlfn.XLOOKUP(B52,Basis_Preisliste!B:B,Basis_Preisliste!F:F)="","", _xlfn.XLOOKUP(B52,Basis_Preisliste!B:B,Basis_Preisliste!F:F)*(1-$G$3))</f>
        <v/>
      </c>
      <c r="H52" s="75">
        <f>IF(_xlfn.XLOOKUP(B52,Basis_Preisliste!B:B,Basis_Preisliste!G:G)="","to be defined",_xlfn.XLOOKUP(B52,Basis_Preisliste!B:B,Basis_Preisliste!G:G)*(1-$G$3))</f>
        <v>14.53</v>
      </c>
      <c r="I52" s="160">
        <f>IF(INDEX(Basis_Preisliste!H:H,MATCH(B52,Basis_Preisliste!B:B,0))=0,"",INDEX(Basis_Preisliste!H:H,MATCH(B52,Basis_Preisliste!B:B,0)))</f>
        <v>10</v>
      </c>
      <c r="J52" s="209">
        <f>_xlfn.XLOOKUP(B52,'Article Master Data'!B:B,'Article Master Data'!R:R)</f>
        <v>480</v>
      </c>
      <c r="K52" s="249"/>
      <c r="L52" s="246" t="str">
        <f t="shared" si="1"/>
        <v/>
      </c>
      <c r="M52" s="57">
        <f t="shared" si="2"/>
        <v>0</v>
      </c>
      <c r="N52" s="57">
        <f t="shared" si="3"/>
        <v>0</v>
      </c>
      <c r="O52" s="57">
        <f>IF(AND(N52&lt;&gt;0,G52=""),'Language Layout'!$B$106,M52*I52*H52+N52*IF(G52="",0,G52))</f>
        <v>0</v>
      </c>
      <c r="P52" s="57" t="b">
        <f t="shared" si="0"/>
        <v>0</v>
      </c>
      <c r="Q52" s="57">
        <f>P52*(MAX($Q$7:Q51)+1)</f>
        <v>0</v>
      </c>
    </row>
    <row r="53" spans="2:17">
      <c r="B53" s="76" t="s">
        <v>99</v>
      </c>
      <c r="C53" s="52" t="str">
        <f>VLOOKUP(B53,'Language Articles'!A:B,2,0)</f>
        <v>SlatePlan 270x200x0.5 with seal</v>
      </c>
      <c r="D53" s="77" t="str">
        <f>VLOOKUP(B53,'Language Portfolio'!A:B,2,0)</f>
        <v>Roof hooks</v>
      </c>
      <c r="E53" s="73">
        <f>VLOOKUP(B53,Basis_Preisliste!B:E,4,0)</f>
        <v>9.8279999999999994</v>
      </c>
      <c r="F53" s="73">
        <f>IF(_xlfn.XLOOKUP(B53,Basis_Preisliste!B:B,Basis_Preisliste!F:F)="",_xlfn.XLOOKUP(B53,Basis_Preisliste!B:B,Basis_Preisliste!G:G),_xlfn.XLOOKUP(B53,Basis_Preisliste!B:B,Basis_Preisliste!F:F))</f>
        <v>9.36</v>
      </c>
      <c r="G53" s="74" t="str">
        <f>IF(_xlfn.XLOOKUP(B53,Basis_Preisliste!B:B,Basis_Preisliste!F:F)="","", _xlfn.XLOOKUP(B53,Basis_Preisliste!B:B,Basis_Preisliste!F:F)*(1-$G$3))</f>
        <v/>
      </c>
      <c r="H53" s="75">
        <f>IF(_xlfn.XLOOKUP(B53,Basis_Preisliste!B:B,Basis_Preisliste!G:G)="","to be defined",_xlfn.XLOOKUP(B53,Basis_Preisliste!B:B,Basis_Preisliste!G:G)*(1-$G$3))</f>
        <v>9.36</v>
      </c>
      <c r="I53" s="160">
        <f>IF(INDEX(Basis_Preisliste!H:H,MATCH(B53,Basis_Preisliste!B:B,0))=0,"",INDEX(Basis_Preisliste!H:H,MATCH(B53,Basis_Preisliste!B:B,0)))</f>
        <v>50</v>
      </c>
      <c r="J53" s="209">
        <f>_xlfn.XLOOKUP(B53,'Article Master Data'!B:B,'Article Master Data'!R:R)</f>
        <v>2400</v>
      </c>
      <c r="K53" s="248"/>
      <c r="L53" s="246" t="str">
        <f t="shared" si="1"/>
        <v/>
      </c>
      <c r="M53" s="57">
        <f t="shared" si="2"/>
        <v>0</v>
      </c>
      <c r="N53" s="57">
        <f t="shared" si="3"/>
        <v>0</v>
      </c>
      <c r="O53" s="57">
        <f>IF(AND(N53&lt;&gt;0,G53=""),'Language Layout'!$B$106,M53*I53*H53+N53*IF(G53="",0,G53))</f>
        <v>0</v>
      </c>
      <c r="P53" s="57" t="b">
        <f t="shared" si="0"/>
        <v>0</v>
      </c>
      <c r="Q53" s="57">
        <f>P53*(MAX($Q$7:Q52)+1)</f>
        <v>0</v>
      </c>
    </row>
    <row r="54" spans="2:17">
      <c r="B54" s="76" t="s">
        <v>101</v>
      </c>
      <c r="C54" s="52" t="str">
        <f>VLOOKUP(B54,'Language Articles'!A:B,2,0)</f>
        <v>SlatePlan 370x200x0.5 with seal</v>
      </c>
      <c r="D54" s="77" t="str">
        <f>VLOOKUP(B54,'Language Portfolio'!A:B,2,0)</f>
        <v>Roof hooks</v>
      </c>
      <c r="E54" s="73">
        <f>VLOOKUP(B54,Basis_Preisliste!B:E,4,0)</f>
        <v>12.022499999999999</v>
      </c>
      <c r="F54" s="73">
        <f>IF(_xlfn.XLOOKUP(B54,Basis_Preisliste!B:B,Basis_Preisliste!F:F)="",_xlfn.XLOOKUP(B54,Basis_Preisliste!B:B,Basis_Preisliste!G:G),_xlfn.XLOOKUP(B54,Basis_Preisliste!B:B,Basis_Preisliste!F:F))</f>
        <v>11.45</v>
      </c>
      <c r="G54" s="74" t="str">
        <f>IF(_xlfn.XLOOKUP(B54,Basis_Preisliste!B:B,Basis_Preisliste!F:F)="","", _xlfn.XLOOKUP(B54,Basis_Preisliste!B:B,Basis_Preisliste!F:F)*(1-$G$3))</f>
        <v/>
      </c>
      <c r="H54" s="75">
        <f>IF(_xlfn.XLOOKUP(B54,Basis_Preisliste!B:B,Basis_Preisliste!G:G)="","to be defined",_xlfn.XLOOKUP(B54,Basis_Preisliste!B:B,Basis_Preisliste!G:G)*(1-$G$3))</f>
        <v>11.45</v>
      </c>
      <c r="I54" s="160">
        <f>IF(INDEX(Basis_Preisliste!H:H,MATCH(B54,Basis_Preisliste!B:B,0))=0,"",INDEX(Basis_Preisliste!H:H,MATCH(B54,Basis_Preisliste!B:B,0)))</f>
        <v>50</v>
      </c>
      <c r="J54" s="209">
        <f>_xlfn.XLOOKUP(B54,'Article Master Data'!B:B,'Article Master Data'!R:R)</f>
        <v>2400</v>
      </c>
      <c r="K54" s="249"/>
      <c r="L54" s="246" t="str">
        <f t="shared" si="1"/>
        <v/>
      </c>
      <c r="M54" s="57">
        <f t="shared" si="2"/>
        <v>0</v>
      </c>
      <c r="N54" s="57">
        <f t="shared" si="3"/>
        <v>0</v>
      </c>
      <c r="O54" s="57">
        <f>IF(AND(N54&lt;&gt;0,G54=""),'Language Layout'!$B$106,M54*I54*H54+N54*IF(G54="",0,G54))</f>
        <v>0</v>
      </c>
      <c r="P54" s="57" t="b">
        <f t="shared" si="0"/>
        <v>0</v>
      </c>
      <c r="Q54" s="57">
        <f>P54*(MAX($Q$7:Q53)+1)</f>
        <v>0</v>
      </c>
    </row>
    <row r="55" spans="2:17">
      <c r="B55" s="76" t="s">
        <v>115</v>
      </c>
      <c r="C55" s="52" t="str">
        <f>VLOOKUP(B55,'Language Articles'!A:B,2,0)</f>
        <v>Hanger bolt kit 10x200 assembled</v>
      </c>
      <c r="D55" s="77" t="str">
        <f>VLOOKUP(B55,'Language Portfolio'!A:B,2,0)</f>
        <v>Special fastenings</v>
      </c>
      <c r="E55" s="73">
        <f>VLOOKUP(B55,Basis_Preisliste!B:E,4,0)</f>
        <v>3.024</v>
      </c>
      <c r="F55" s="73">
        <f>IF(_xlfn.XLOOKUP(B55,Basis_Preisliste!B:B,Basis_Preisliste!F:F)="",_xlfn.XLOOKUP(B55,Basis_Preisliste!B:B,Basis_Preisliste!G:G),_xlfn.XLOOKUP(B55,Basis_Preisliste!B:B,Basis_Preisliste!F:F))</f>
        <v>2.88</v>
      </c>
      <c r="G55" s="74" t="str">
        <f>IF(_xlfn.XLOOKUP(B55,Basis_Preisliste!B:B,Basis_Preisliste!F:F)="","", _xlfn.XLOOKUP(B55,Basis_Preisliste!B:B,Basis_Preisliste!F:F)*(1-$G$3))</f>
        <v/>
      </c>
      <c r="H55" s="75">
        <f>IF(_xlfn.XLOOKUP(B55,Basis_Preisliste!B:B,Basis_Preisliste!G:G)="","to be defined",_xlfn.XLOOKUP(B55,Basis_Preisliste!B:B,Basis_Preisliste!G:G)*(1-$G$3))</f>
        <v>2.88</v>
      </c>
      <c r="I55" s="160">
        <f>IF(INDEX(Basis_Preisliste!H:H,MATCH(B55,Basis_Preisliste!B:B,0))=0,"",INDEX(Basis_Preisliste!H:H,MATCH(B55,Basis_Preisliste!B:B,0)))</f>
        <v>50</v>
      </c>
      <c r="J55" s="209">
        <f>_xlfn.XLOOKUP(B55,'Article Master Data'!B:B,'Article Master Data'!R:R)</f>
        <v>5600</v>
      </c>
      <c r="K55" s="249"/>
      <c r="L55" s="246" t="str">
        <f t="shared" si="1"/>
        <v/>
      </c>
      <c r="M55" s="57">
        <f t="shared" si="2"/>
        <v>0</v>
      </c>
      <c r="N55" s="57">
        <f t="shared" si="3"/>
        <v>0</v>
      </c>
      <c r="O55" s="57">
        <f>IF(AND(N55&lt;&gt;0,G55=""),'Language Layout'!$B$106,M55*I55*H55+N55*IF(G55="",0,G55))</f>
        <v>0</v>
      </c>
      <c r="P55" s="57" t="b">
        <f t="shared" si="0"/>
        <v>0</v>
      </c>
      <c r="Q55" s="57">
        <f>P55*(MAX($Q$7:Q54)+1)</f>
        <v>0</v>
      </c>
    </row>
    <row r="56" spans="2:17">
      <c r="B56" s="76" t="s">
        <v>118</v>
      </c>
      <c r="C56" s="52" t="str">
        <f>VLOOKUP(B56,'Language Articles'!A:B,2,0)</f>
        <v>Hanger bolt kit 12x200 assembled</v>
      </c>
      <c r="D56" s="77" t="str">
        <f>VLOOKUP(B56,'Language Portfolio'!A:B,2,0)</f>
        <v>Special fastenings</v>
      </c>
      <c r="E56" s="73">
        <f>VLOOKUP(B56,Basis_Preisliste!B:E,4,0)</f>
        <v>5.0819999999999999</v>
      </c>
      <c r="F56" s="73">
        <f>IF(_xlfn.XLOOKUP(B56,Basis_Preisliste!B:B,Basis_Preisliste!F:F)="",_xlfn.XLOOKUP(B56,Basis_Preisliste!B:B,Basis_Preisliste!G:G),_xlfn.XLOOKUP(B56,Basis_Preisliste!B:B,Basis_Preisliste!F:F))</f>
        <v>4.84</v>
      </c>
      <c r="G56" s="74" t="str">
        <f>IF(_xlfn.XLOOKUP(B56,Basis_Preisliste!B:B,Basis_Preisliste!F:F)="","", _xlfn.XLOOKUP(B56,Basis_Preisliste!B:B,Basis_Preisliste!F:F)*(1-$G$3))</f>
        <v/>
      </c>
      <c r="H56" s="75">
        <f>IF(_xlfn.XLOOKUP(B56,Basis_Preisliste!B:B,Basis_Preisliste!G:G)="","to be defined",_xlfn.XLOOKUP(B56,Basis_Preisliste!B:B,Basis_Preisliste!G:G)*(1-$G$3))</f>
        <v>4.84</v>
      </c>
      <c r="I56" s="160">
        <f>IF(INDEX(Basis_Preisliste!H:H,MATCH(B56,Basis_Preisliste!B:B,0))=0,"",INDEX(Basis_Preisliste!H:H,MATCH(B56,Basis_Preisliste!B:B,0)))</f>
        <v>50</v>
      </c>
      <c r="J56" s="209">
        <f>_xlfn.XLOOKUP(B56,'Article Master Data'!B:B,'Article Master Data'!R:R)</f>
        <v>5600</v>
      </c>
      <c r="K56" s="248"/>
      <c r="L56" s="246" t="str">
        <f t="shared" si="1"/>
        <v/>
      </c>
      <c r="M56" s="57">
        <f t="shared" si="2"/>
        <v>0</v>
      </c>
      <c r="N56" s="57">
        <f t="shared" si="3"/>
        <v>0</v>
      </c>
      <c r="O56" s="57">
        <f>IF(AND(N56&lt;&gt;0,G56=""),'Language Layout'!$B$106,M56*I56*H56+N56*IF(G56="",0,G56))</f>
        <v>0</v>
      </c>
      <c r="P56" s="57" t="b">
        <f t="shared" si="0"/>
        <v>0</v>
      </c>
      <c r="Q56" s="57">
        <f>P56*(MAX($Q$7:Q55)+1)</f>
        <v>0</v>
      </c>
    </row>
    <row r="57" spans="2:17">
      <c r="B57" s="76" t="s">
        <v>120</v>
      </c>
      <c r="C57" s="52" t="str">
        <f>VLOOKUP(B57,'Language Articles'!A:B,2,0)</f>
        <v>Hanger bolt kit 12x300 assembled</v>
      </c>
      <c r="D57" s="77" t="str">
        <f>VLOOKUP(B57,'Language Portfolio'!A:B,2,0)</f>
        <v>Special fastenings</v>
      </c>
      <c r="E57" s="73">
        <f>VLOOKUP(B57,Basis_Preisliste!B:E,4,0)</f>
        <v>5.9430000000000005</v>
      </c>
      <c r="F57" s="73">
        <f>IF(_xlfn.XLOOKUP(B57,Basis_Preisliste!B:B,Basis_Preisliste!F:F)="",_xlfn.XLOOKUP(B57,Basis_Preisliste!B:B,Basis_Preisliste!G:G),_xlfn.XLOOKUP(B57,Basis_Preisliste!B:B,Basis_Preisliste!F:F))</f>
        <v>5.66</v>
      </c>
      <c r="G57" s="74" t="str">
        <f>IF(_xlfn.XLOOKUP(B57,Basis_Preisliste!B:B,Basis_Preisliste!F:F)="","", _xlfn.XLOOKUP(B57,Basis_Preisliste!B:B,Basis_Preisliste!F:F)*(1-$G$3))</f>
        <v/>
      </c>
      <c r="H57" s="75">
        <f>IF(_xlfn.XLOOKUP(B57,Basis_Preisliste!B:B,Basis_Preisliste!G:G)="","to be defined",_xlfn.XLOOKUP(B57,Basis_Preisliste!B:B,Basis_Preisliste!G:G)*(1-$G$3))</f>
        <v>5.66</v>
      </c>
      <c r="I57" s="160">
        <f>IF(INDEX(Basis_Preisliste!H:H,MATCH(B57,Basis_Preisliste!B:B,0))=0,"",INDEX(Basis_Preisliste!H:H,MATCH(B57,Basis_Preisliste!B:B,0)))</f>
        <v>50</v>
      </c>
      <c r="J57" s="209">
        <f>_xlfn.XLOOKUP(B57,'Article Master Data'!B:B,'Article Master Data'!R:R)</f>
        <v>2000</v>
      </c>
      <c r="K57" s="249"/>
      <c r="L57" s="246" t="str">
        <f t="shared" si="1"/>
        <v/>
      </c>
      <c r="M57" s="57">
        <f t="shared" si="2"/>
        <v>0</v>
      </c>
      <c r="N57" s="57">
        <f t="shared" si="3"/>
        <v>0</v>
      </c>
      <c r="O57" s="57">
        <f>IF(AND(N57&lt;&gt;0,G57=""),'Language Layout'!$B$106,M57*I57*H57+N57*IF(G57="",0,G57))</f>
        <v>0</v>
      </c>
      <c r="P57" s="57" t="b">
        <f t="shared" si="0"/>
        <v>0</v>
      </c>
      <c r="Q57" s="57">
        <f>P57*(MAX($Q$7:Q56)+1)</f>
        <v>0</v>
      </c>
    </row>
    <row r="58" spans="2:17">
      <c r="B58" s="76" t="s">
        <v>122</v>
      </c>
      <c r="C58" s="52" t="str">
        <f>VLOOKUP(B58,'Language Articles'!A:B,2,0)</f>
        <v>Hanger bolt kit 10x200 assembled</v>
      </c>
      <c r="D58" s="77" t="str">
        <f>VLOOKUP(B58,'Language Portfolio'!A:B,2,0)</f>
        <v>Special fastenings</v>
      </c>
      <c r="E58" s="73">
        <f>VLOOKUP(B58,Basis_Preisliste!B:E,4,0)</f>
        <v>3.024</v>
      </c>
      <c r="F58" s="73">
        <f>IF(_xlfn.XLOOKUP(B58,Basis_Preisliste!B:B,Basis_Preisliste!F:F)="",_xlfn.XLOOKUP(B58,Basis_Preisliste!B:B,Basis_Preisliste!G:G),_xlfn.XLOOKUP(B58,Basis_Preisliste!B:B,Basis_Preisliste!F:F))</f>
        <v>2.88</v>
      </c>
      <c r="G58" s="74" t="str">
        <f>IF(_xlfn.XLOOKUP(B58,Basis_Preisliste!B:B,Basis_Preisliste!F:F)="","", _xlfn.XLOOKUP(B58,Basis_Preisliste!B:B,Basis_Preisliste!F:F)*(1-$G$3))</f>
        <v/>
      </c>
      <c r="H58" s="75">
        <f>IF(_xlfn.XLOOKUP(B58,Basis_Preisliste!B:B,Basis_Preisliste!G:G)="","to be defined",_xlfn.XLOOKUP(B58,Basis_Preisliste!B:B,Basis_Preisliste!G:G)*(1-$G$3))</f>
        <v>2.88</v>
      </c>
      <c r="I58" s="160">
        <f>IF(INDEX(Basis_Preisliste!H:H,MATCH(B58,Basis_Preisliste!B:B,0))=0,"",INDEX(Basis_Preisliste!H:H,MATCH(B58,Basis_Preisliste!B:B,0)))</f>
        <v>50</v>
      </c>
      <c r="J58" s="209">
        <f>_xlfn.XLOOKUP(B58,'Article Master Data'!B:B,'Article Master Data'!R:R)</f>
        <v>3200</v>
      </c>
      <c r="K58" s="249"/>
      <c r="L58" s="246" t="str">
        <f t="shared" si="1"/>
        <v/>
      </c>
      <c r="M58" s="57">
        <f t="shared" si="2"/>
        <v>0</v>
      </c>
      <c r="N58" s="57">
        <f t="shared" si="3"/>
        <v>0</v>
      </c>
      <c r="O58" s="57">
        <f>IF(AND(N58&lt;&gt;0,G58=""),'Language Layout'!$B$106,M58*I58*H58+N58*IF(G58="",0,G58))</f>
        <v>0</v>
      </c>
      <c r="P58" s="57" t="b">
        <f t="shared" si="0"/>
        <v>0</v>
      </c>
      <c r="Q58" s="57">
        <f>P58*(MAX($Q$7:Q57)+1)</f>
        <v>0</v>
      </c>
    </row>
    <row r="59" spans="2:17">
      <c r="B59" s="76" t="s">
        <v>123</v>
      </c>
      <c r="C59" s="52" t="str">
        <f>VLOOKUP(B59,'Language Articles'!A:B,2,0)</f>
        <v>Hanger bolt kit 12x200 assembled</v>
      </c>
      <c r="D59" s="77" t="str">
        <f>VLOOKUP(B59,'Language Portfolio'!A:B,2,0)</f>
        <v>Special fastenings</v>
      </c>
      <c r="E59" s="73">
        <f>VLOOKUP(B59,Basis_Preisliste!B:E,4,0)</f>
        <v>5.0819999999999999</v>
      </c>
      <c r="F59" s="73">
        <f>IF(_xlfn.XLOOKUP(B59,Basis_Preisliste!B:B,Basis_Preisliste!F:F)="",_xlfn.XLOOKUP(B59,Basis_Preisliste!B:B,Basis_Preisliste!G:G),_xlfn.XLOOKUP(B59,Basis_Preisliste!B:B,Basis_Preisliste!F:F))</f>
        <v>4.84</v>
      </c>
      <c r="G59" s="74" t="str">
        <f>IF(_xlfn.XLOOKUP(B59,Basis_Preisliste!B:B,Basis_Preisliste!F:F)="","", _xlfn.XLOOKUP(B59,Basis_Preisliste!B:B,Basis_Preisliste!F:F)*(1-$G$3))</f>
        <v/>
      </c>
      <c r="H59" s="75">
        <f>IF(_xlfn.XLOOKUP(B59,Basis_Preisliste!B:B,Basis_Preisliste!G:G)="","to be defined",_xlfn.XLOOKUP(B59,Basis_Preisliste!B:B,Basis_Preisliste!G:G)*(1-$G$3))</f>
        <v>4.84</v>
      </c>
      <c r="I59" s="160">
        <f>IF(INDEX(Basis_Preisliste!H:H,MATCH(B59,Basis_Preisliste!B:B,0))=0,"",INDEX(Basis_Preisliste!H:H,MATCH(B59,Basis_Preisliste!B:B,0)))</f>
        <v>50</v>
      </c>
      <c r="J59" s="209">
        <f>_xlfn.XLOOKUP(B59,'Article Master Data'!B:B,'Article Master Data'!R:R)</f>
        <v>3200</v>
      </c>
      <c r="K59" s="248"/>
      <c r="L59" s="246" t="str">
        <f t="shared" si="1"/>
        <v/>
      </c>
      <c r="M59" s="57">
        <f t="shared" si="2"/>
        <v>0</v>
      </c>
      <c r="N59" s="57">
        <f t="shared" si="3"/>
        <v>0</v>
      </c>
      <c r="O59" s="57">
        <f>IF(AND(N59&lt;&gt;0,G59=""),'Language Layout'!$B$106,M59*I59*H59+N59*IF(G59="",0,G59))</f>
        <v>0</v>
      </c>
      <c r="P59" s="57" t="b">
        <f t="shared" si="0"/>
        <v>0</v>
      </c>
      <c r="Q59" s="57">
        <f>P59*(MAX($Q$7:Q58)+1)</f>
        <v>0</v>
      </c>
    </row>
    <row r="60" spans="2:17">
      <c r="B60" s="76" t="s">
        <v>124</v>
      </c>
      <c r="C60" s="52" t="str">
        <f>VLOOKUP(B60,'Language Articles'!A:B,2,0)</f>
        <v>Hanger bolt kit 12x300 assembled</v>
      </c>
      <c r="D60" s="77" t="str">
        <f>VLOOKUP(B60,'Language Portfolio'!A:B,2,0)</f>
        <v>Special fastenings</v>
      </c>
      <c r="E60" s="73">
        <f>VLOOKUP(B60,Basis_Preisliste!B:E,4,0)</f>
        <v>5.9535</v>
      </c>
      <c r="F60" s="73">
        <f>IF(_xlfn.XLOOKUP(B60,Basis_Preisliste!B:B,Basis_Preisliste!F:F)="",_xlfn.XLOOKUP(B60,Basis_Preisliste!B:B,Basis_Preisliste!G:G),_xlfn.XLOOKUP(B60,Basis_Preisliste!B:B,Basis_Preisliste!F:F))</f>
        <v>5.67</v>
      </c>
      <c r="G60" s="74" t="str">
        <f>IF(_xlfn.XLOOKUP(B60,Basis_Preisliste!B:B,Basis_Preisliste!F:F)="","", _xlfn.XLOOKUP(B60,Basis_Preisliste!B:B,Basis_Preisliste!F:F)*(1-$G$3))</f>
        <v/>
      </c>
      <c r="H60" s="75">
        <f>IF(_xlfn.XLOOKUP(B60,Basis_Preisliste!B:B,Basis_Preisliste!G:G)="","to be defined",_xlfn.XLOOKUP(B60,Basis_Preisliste!B:B,Basis_Preisliste!G:G)*(1-$G$3))</f>
        <v>5.67</v>
      </c>
      <c r="I60" s="160">
        <f>IF(INDEX(Basis_Preisliste!H:H,MATCH(B60,Basis_Preisliste!B:B,0))=0,"",INDEX(Basis_Preisliste!H:H,MATCH(B60,Basis_Preisliste!B:B,0)))</f>
        <v>50</v>
      </c>
      <c r="J60" s="209">
        <f>_xlfn.XLOOKUP(B60,'Article Master Data'!B:B,'Article Master Data'!R:R)</f>
        <v>1600</v>
      </c>
      <c r="K60" s="249"/>
      <c r="L60" s="246" t="str">
        <f t="shared" si="1"/>
        <v/>
      </c>
      <c r="M60" s="57">
        <f t="shared" si="2"/>
        <v>0</v>
      </c>
      <c r="N60" s="57">
        <f t="shared" si="3"/>
        <v>0</v>
      </c>
      <c r="O60" s="57">
        <f>IF(AND(N60&lt;&gt;0,G60=""),'Language Layout'!$B$106,M60*I60*H60+N60*IF(G60="",0,G60))</f>
        <v>0</v>
      </c>
      <c r="P60" s="57" t="b">
        <f t="shared" si="0"/>
        <v>0</v>
      </c>
      <c r="Q60" s="57">
        <f>P60*(MAX($Q$7:Q59)+1)</f>
        <v>0</v>
      </c>
    </row>
    <row r="61" spans="2:17">
      <c r="B61" s="76" t="s">
        <v>191</v>
      </c>
      <c r="C61" s="52" t="str">
        <f>VLOOKUP(B61,'Language Articles'!A:B,2,0)</f>
        <v>Universal-Adapter M10/M12</v>
      </c>
      <c r="D61" s="77" t="str">
        <f>VLOOKUP(B61,'Language Portfolio'!A:B,2,0)</f>
        <v>Special fastenings</v>
      </c>
      <c r="E61" s="73">
        <f>VLOOKUP(B61,Basis_Preisliste!B:E,4,0)</f>
        <v>2.6564999999999999</v>
      </c>
      <c r="F61" s="73">
        <f>IF(_xlfn.XLOOKUP(B61,Basis_Preisliste!B:B,Basis_Preisliste!F:F)="",_xlfn.XLOOKUP(B61,Basis_Preisliste!B:B,Basis_Preisliste!G:G),_xlfn.XLOOKUP(B61,Basis_Preisliste!B:B,Basis_Preisliste!F:F))</f>
        <v>2.5299999999999998</v>
      </c>
      <c r="G61" s="74" t="str">
        <f>IF(_xlfn.XLOOKUP(B61,Basis_Preisliste!B:B,Basis_Preisliste!F:F)="","", _xlfn.XLOOKUP(B61,Basis_Preisliste!B:B,Basis_Preisliste!F:F)*(1-$G$3))</f>
        <v/>
      </c>
      <c r="H61" s="75">
        <f>IF(_xlfn.XLOOKUP(B61,Basis_Preisliste!B:B,Basis_Preisliste!G:G)="","to be defined",_xlfn.XLOOKUP(B61,Basis_Preisliste!B:B,Basis_Preisliste!G:G)*(1-$G$3))</f>
        <v>2.5299999999999998</v>
      </c>
      <c r="I61" s="160">
        <f>IF(INDEX(Basis_Preisliste!H:H,MATCH(B61,Basis_Preisliste!B:B,0))=0,"",INDEX(Basis_Preisliste!H:H,MATCH(B61,Basis_Preisliste!B:B,0)))</f>
        <v>50</v>
      </c>
      <c r="J61" s="209">
        <f>_xlfn.XLOOKUP(B61,'Article Master Data'!B:B,'Article Master Data'!R:R)</f>
        <v>2400</v>
      </c>
      <c r="K61" s="249"/>
      <c r="L61" s="246" t="str">
        <f t="shared" si="1"/>
        <v/>
      </c>
      <c r="M61" s="57">
        <f t="shared" si="2"/>
        <v>0</v>
      </c>
      <c r="N61" s="57">
        <f t="shared" si="3"/>
        <v>0</v>
      </c>
      <c r="O61" s="57">
        <f>IF(AND(N61&lt;&gt;0,G61=""),'Language Layout'!$B$106,M61*I61*H61+N61*IF(G61="",0,G61))</f>
        <v>0</v>
      </c>
      <c r="P61" s="57" t="b">
        <f t="shared" si="0"/>
        <v>0</v>
      </c>
      <c r="Q61" s="57">
        <f>P61*(MAX($Q$7:Q60)+1)</f>
        <v>0</v>
      </c>
    </row>
    <row r="62" spans="2:17">
      <c r="B62" s="76" t="s">
        <v>193</v>
      </c>
      <c r="C62" s="52" t="str">
        <f>VLOOKUP(B62,'Language Articles'!A:B,2,0)</f>
        <v>Universal-Adapter M8</v>
      </c>
      <c r="D62" s="77" t="str">
        <f>VLOOKUP(B62,'Language Portfolio'!A:B,2,0)</f>
        <v>Special fastenings</v>
      </c>
      <c r="E62" s="73">
        <f>VLOOKUP(B62,Basis_Preisliste!B:E,4,0)</f>
        <v>2.6564999999999999</v>
      </c>
      <c r="F62" s="73">
        <f>IF(_xlfn.XLOOKUP(B62,Basis_Preisliste!B:B,Basis_Preisliste!F:F)="",_xlfn.XLOOKUP(B62,Basis_Preisliste!B:B,Basis_Preisliste!G:G),_xlfn.XLOOKUP(B62,Basis_Preisliste!B:B,Basis_Preisliste!F:F))</f>
        <v>2.5299999999999998</v>
      </c>
      <c r="G62" s="74" t="str">
        <f>IF(_xlfn.XLOOKUP(B62,Basis_Preisliste!B:B,Basis_Preisliste!F:F)="","", _xlfn.XLOOKUP(B62,Basis_Preisliste!B:B,Basis_Preisliste!F:F)*(1-$G$3))</f>
        <v/>
      </c>
      <c r="H62" s="75">
        <f>IF(_xlfn.XLOOKUP(B62,Basis_Preisliste!B:B,Basis_Preisliste!G:G)="","to be defined",_xlfn.XLOOKUP(B62,Basis_Preisliste!B:B,Basis_Preisliste!G:G)*(1-$G$3))</f>
        <v>2.5299999999999998</v>
      </c>
      <c r="I62" s="160">
        <f>IF(INDEX(Basis_Preisliste!H:H,MATCH(B62,Basis_Preisliste!B:B,0))=0,"",INDEX(Basis_Preisliste!H:H,MATCH(B62,Basis_Preisliste!B:B,0)))</f>
        <v>50</v>
      </c>
      <c r="J62" s="209">
        <f>_xlfn.XLOOKUP(B62,'Article Master Data'!B:B,'Article Master Data'!R:R)</f>
        <v>2400</v>
      </c>
      <c r="K62" s="248"/>
      <c r="L62" s="246" t="str">
        <f t="shared" si="1"/>
        <v/>
      </c>
      <c r="M62" s="57">
        <f t="shared" si="2"/>
        <v>0</v>
      </c>
      <c r="N62" s="57">
        <f t="shared" si="3"/>
        <v>0</v>
      </c>
      <c r="O62" s="57">
        <f>IF(AND(N62&lt;&gt;0,G62=""),'Language Layout'!$B$106,M62*I62*H62+N62*IF(G62="",0,G62))</f>
        <v>0</v>
      </c>
      <c r="P62" s="57" t="b">
        <f t="shared" si="0"/>
        <v>0</v>
      </c>
      <c r="Q62" s="57">
        <f>P62*(MAX($Q$7:Q61)+1)</f>
        <v>0</v>
      </c>
    </row>
    <row r="63" spans="2:17">
      <c r="B63" s="76" t="s">
        <v>195</v>
      </c>
      <c r="C63" s="52" t="str">
        <f>VLOOKUP(B63,'Language Articles'!A:B,2,0)</f>
        <v>Universal-Adapter Duo M10/M12</v>
      </c>
      <c r="D63" s="77" t="str">
        <f>VLOOKUP(B63,'Language Portfolio'!A:B,2,0)</f>
        <v>Special fastenings</v>
      </c>
      <c r="E63" s="73">
        <f>VLOOKUP(B63,Basis_Preisliste!B:E,4,0)</f>
        <v>10.016999999999999</v>
      </c>
      <c r="F63" s="73">
        <f>IF(_xlfn.XLOOKUP(B63,Basis_Preisliste!B:B,Basis_Preisliste!F:F)="",_xlfn.XLOOKUP(B63,Basis_Preisliste!B:B,Basis_Preisliste!G:G),_xlfn.XLOOKUP(B63,Basis_Preisliste!B:B,Basis_Preisliste!F:F))</f>
        <v>9.5399999999999991</v>
      </c>
      <c r="G63" s="74" t="str">
        <f>IF(_xlfn.XLOOKUP(B63,Basis_Preisliste!B:B,Basis_Preisliste!F:F)="","", _xlfn.XLOOKUP(B63,Basis_Preisliste!B:B,Basis_Preisliste!F:F)*(1-$G$3))</f>
        <v/>
      </c>
      <c r="H63" s="75">
        <f>IF(_xlfn.XLOOKUP(B63,Basis_Preisliste!B:B,Basis_Preisliste!G:G)="","to be defined",_xlfn.XLOOKUP(B63,Basis_Preisliste!B:B,Basis_Preisliste!G:G)*(1-$G$3))</f>
        <v>9.5399999999999991</v>
      </c>
      <c r="I63" s="160">
        <f>IF(INDEX(Basis_Preisliste!H:H,MATCH(B63,Basis_Preisliste!B:B,0))=0,"",INDEX(Basis_Preisliste!H:H,MATCH(B63,Basis_Preisliste!B:B,0)))</f>
        <v>50</v>
      </c>
      <c r="J63" s="209">
        <f>_xlfn.XLOOKUP(B63,'Article Master Data'!B:B,'Article Master Data'!R:R)</f>
        <v>400</v>
      </c>
      <c r="K63" s="249"/>
      <c r="L63" s="246" t="str">
        <f t="shared" si="1"/>
        <v/>
      </c>
      <c r="M63" s="57">
        <f t="shared" si="2"/>
        <v>0</v>
      </c>
      <c r="N63" s="57">
        <f t="shared" si="3"/>
        <v>0</v>
      </c>
      <c r="O63" s="57">
        <f>IF(AND(N63&lt;&gt;0,G63=""),'Language Layout'!$B$106,M63*I63*H63+N63*IF(G63="",0,G63))</f>
        <v>0</v>
      </c>
      <c r="P63" s="57" t="b">
        <f t="shared" si="0"/>
        <v>0</v>
      </c>
      <c r="Q63" s="57">
        <f>P63*(MAX($Q$7:Q62)+1)</f>
        <v>0</v>
      </c>
    </row>
    <row r="64" spans="2:17">
      <c r="B64" s="76" t="s">
        <v>125</v>
      </c>
      <c r="C64" s="52" t="str">
        <f>VLOOKUP(B64,'Language Articles'!A:B,2,0)</f>
        <v>Seam clamp 503 VA for standing seam roof</v>
      </c>
      <c r="D64" s="77" t="str">
        <f>VLOOKUP(B64,'Language Portfolio'!A:B,2,0)</f>
        <v>Special fastenings</v>
      </c>
      <c r="E64" s="73">
        <f>VLOOKUP(B64,Basis_Preisliste!B:E,4,0)</f>
        <v>9.0404999999999998</v>
      </c>
      <c r="F64" s="73">
        <f>IF(_xlfn.XLOOKUP(B64,Basis_Preisliste!B:B,Basis_Preisliste!F:F)="",_xlfn.XLOOKUP(B64,Basis_Preisliste!B:B,Basis_Preisliste!G:G),_xlfn.XLOOKUP(B64,Basis_Preisliste!B:B,Basis_Preisliste!F:F))</f>
        <v>8.61</v>
      </c>
      <c r="G64" s="74" t="str">
        <f>IF(_xlfn.XLOOKUP(B64,Basis_Preisliste!B:B,Basis_Preisliste!F:F)="","", _xlfn.XLOOKUP(B64,Basis_Preisliste!B:B,Basis_Preisliste!F:F)*(1-$G$3))</f>
        <v/>
      </c>
      <c r="H64" s="75">
        <f>IF(_xlfn.XLOOKUP(B64,Basis_Preisliste!B:B,Basis_Preisliste!G:G)="","to be defined",_xlfn.XLOOKUP(B64,Basis_Preisliste!B:B,Basis_Preisliste!G:G)*(1-$G$3))</f>
        <v>8.61</v>
      </c>
      <c r="I64" s="160">
        <f>IF(INDEX(Basis_Preisliste!H:H,MATCH(B64,Basis_Preisliste!B:B,0))=0,"",INDEX(Basis_Preisliste!H:H,MATCH(B64,Basis_Preisliste!B:B,0)))</f>
        <v>50</v>
      </c>
      <c r="J64" s="209">
        <f>_xlfn.XLOOKUP(B64,'Article Master Data'!B:B,'Article Master Data'!R:R)</f>
        <v>5600</v>
      </c>
      <c r="K64" s="249"/>
      <c r="L64" s="246" t="str">
        <f t="shared" si="1"/>
        <v/>
      </c>
      <c r="M64" s="57">
        <f t="shared" si="2"/>
        <v>0</v>
      </c>
      <c r="N64" s="57">
        <f t="shared" si="3"/>
        <v>0</v>
      </c>
      <c r="O64" s="57">
        <f>IF(AND(N64&lt;&gt;0,G64=""),'Language Layout'!$B$106,M64*I64*H64+N64*IF(G64="",0,G64))</f>
        <v>0</v>
      </c>
      <c r="P64" s="57" t="b">
        <f t="shared" si="0"/>
        <v>0</v>
      </c>
      <c r="Q64" s="57">
        <f>P64*(MAX($Q$7:Q63)+1)</f>
        <v>0</v>
      </c>
    </row>
    <row r="65" spans="2:17">
      <c r="B65" s="76" t="s">
        <v>131</v>
      </c>
      <c r="C65" s="52" t="str">
        <f>VLOOKUP(B65,'Language Articles'!A:B,2,0)</f>
        <v>Seam clamp Pro503 for standing seam roof</v>
      </c>
      <c r="D65" s="77" t="str">
        <f>VLOOKUP(B65,'Language Portfolio'!A:B,2,0)</f>
        <v>Special fastenings</v>
      </c>
      <c r="E65" s="73">
        <f>VLOOKUP(B65,Basis_Preisliste!B:E,4,0)</f>
        <v>8.8620000000000001</v>
      </c>
      <c r="F65" s="73">
        <f>IF(_xlfn.XLOOKUP(B65,Basis_Preisliste!B:B,Basis_Preisliste!F:F)="",_xlfn.XLOOKUP(B65,Basis_Preisliste!B:B,Basis_Preisliste!G:G),_xlfn.XLOOKUP(B65,Basis_Preisliste!B:B,Basis_Preisliste!F:F))</f>
        <v>8.44</v>
      </c>
      <c r="G65" s="74" t="str">
        <f>IF(_xlfn.XLOOKUP(B65,Basis_Preisliste!B:B,Basis_Preisliste!F:F)="","", _xlfn.XLOOKUP(B65,Basis_Preisliste!B:B,Basis_Preisliste!F:F)*(1-$G$3))</f>
        <v/>
      </c>
      <c r="H65" s="75">
        <f>IF(_xlfn.XLOOKUP(B65,Basis_Preisliste!B:B,Basis_Preisliste!G:G)="","to be defined",_xlfn.XLOOKUP(B65,Basis_Preisliste!B:B,Basis_Preisliste!G:G)*(1-$G$3))</f>
        <v>8.44</v>
      </c>
      <c r="I65" s="160">
        <f>IF(INDEX(Basis_Preisliste!H:H,MATCH(B65,Basis_Preisliste!B:B,0))=0,"",INDEX(Basis_Preisliste!H:H,MATCH(B65,Basis_Preisliste!B:B,0)))</f>
        <v>50</v>
      </c>
      <c r="J65" s="209">
        <f>_xlfn.XLOOKUP(B65,'Article Master Data'!B:B,'Article Master Data'!R:R)</f>
        <v>2400</v>
      </c>
      <c r="K65" s="248"/>
      <c r="L65" s="246" t="str">
        <f t="shared" si="1"/>
        <v/>
      </c>
      <c r="M65" s="57">
        <f t="shared" si="2"/>
        <v>0</v>
      </c>
      <c r="N65" s="57">
        <f t="shared" si="3"/>
        <v>0</v>
      </c>
      <c r="O65" s="57">
        <f>IF(AND(N65&lt;&gt;0,G65=""),'Language Layout'!$B$106,M65*I65*H65+N65*IF(G65="",0,G65))</f>
        <v>0</v>
      </c>
      <c r="P65" s="57" t="b">
        <f t="shared" si="0"/>
        <v>0</v>
      </c>
      <c r="Q65" s="57">
        <f>P65*(MAX($Q$7:Q64)+1)</f>
        <v>0</v>
      </c>
    </row>
    <row r="66" spans="2:17">
      <c r="B66" s="76" t="s">
        <v>127</v>
      </c>
      <c r="C66" s="52" t="str">
        <f>VLOOKUP(B66,'Language Articles'!A:B,2,0)</f>
        <v>Seam clamp 503 Rapid for standing seam roof</v>
      </c>
      <c r="D66" s="77" t="str">
        <f>VLOOKUP(B66,'Language Portfolio'!A:B,2,0)</f>
        <v>Special fastenings</v>
      </c>
      <c r="E66" s="73">
        <f>VLOOKUP(B66,Basis_Preisliste!B:E,4,0)</f>
        <v>4.5674999999999999</v>
      </c>
      <c r="F66" s="73">
        <f>IF(_xlfn.XLOOKUP(B66,Basis_Preisliste!B:B,Basis_Preisliste!F:F)="",_xlfn.XLOOKUP(B66,Basis_Preisliste!B:B,Basis_Preisliste!G:G),_xlfn.XLOOKUP(B66,Basis_Preisliste!B:B,Basis_Preisliste!F:F))</f>
        <v>4.3499999999999996</v>
      </c>
      <c r="G66" s="74" t="str">
        <f>IF(_xlfn.XLOOKUP(B66,Basis_Preisliste!B:B,Basis_Preisliste!F:F)="","", _xlfn.XLOOKUP(B66,Basis_Preisliste!B:B,Basis_Preisliste!F:F)*(1-$G$3))</f>
        <v/>
      </c>
      <c r="H66" s="75">
        <f>IF(_xlfn.XLOOKUP(B66,Basis_Preisliste!B:B,Basis_Preisliste!G:G)="","to be defined",_xlfn.XLOOKUP(B66,Basis_Preisliste!B:B,Basis_Preisliste!G:G)*(1-$G$3))</f>
        <v>4.3499999999999996</v>
      </c>
      <c r="I66" s="160">
        <f>IF(INDEX(Basis_Preisliste!H:H,MATCH(B66,Basis_Preisliste!B:B,0))=0,"",INDEX(Basis_Preisliste!H:H,MATCH(B66,Basis_Preisliste!B:B,0)))</f>
        <v>50</v>
      </c>
      <c r="J66" s="209">
        <f>_xlfn.XLOOKUP(B66,'Article Master Data'!B:B,'Article Master Data'!R:R)</f>
        <v>2400</v>
      </c>
      <c r="K66" s="249"/>
      <c r="L66" s="246" t="str">
        <f t="shared" si="1"/>
        <v/>
      </c>
      <c r="M66" s="57">
        <f t="shared" si="2"/>
        <v>0</v>
      </c>
      <c r="N66" s="57">
        <f t="shared" si="3"/>
        <v>0</v>
      </c>
      <c r="O66" s="57">
        <f>IF(AND(N66&lt;&gt;0,G66=""),'Language Layout'!$B$106,M66*I66*H66+N66*IF(G66="",0,G66))</f>
        <v>0</v>
      </c>
      <c r="P66" s="57" t="b">
        <f t="shared" si="0"/>
        <v>0</v>
      </c>
      <c r="Q66" s="57">
        <f>P66*(MAX($Q$7:Q65)+1)</f>
        <v>0</v>
      </c>
    </row>
    <row r="67" spans="2:17">
      <c r="B67" s="76" t="s">
        <v>133</v>
      </c>
      <c r="C67" s="52" t="str">
        <f>VLOOKUP(B67,'Language Articles'!A:B,2,0)</f>
        <v>Seam clamp Pro504 for standing seam roof</v>
      </c>
      <c r="D67" s="77" t="str">
        <f>VLOOKUP(B67,'Language Portfolio'!A:B,2,0)</f>
        <v>Special fastenings</v>
      </c>
      <c r="E67" s="73">
        <f>VLOOKUP(B67,Basis_Preisliste!B:E,4,0)</f>
        <v>8.7149999999999999</v>
      </c>
      <c r="F67" s="73">
        <f>IF(_xlfn.XLOOKUP(B67,Basis_Preisliste!B:B,Basis_Preisliste!F:F)="",_xlfn.XLOOKUP(B67,Basis_Preisliste!B:B,Basis_Preisliste!G:G),_xlfn.XLOOKUP(B67,Basis_Preisliste!B:B,Basis_Preisliste!F:F))</f>
        <v>8.3000000000000007</v>
      </c>
      <c r="G67" s="74" t="str">
        <f>IF(_xlfn.XLOOKUP(B67,Basis_Preisliste!B:B,Basis_Preisliste!F:F)="","", _xlfn.XLOOKUP(B67,Basis_Preisliste!B:B,Basis_Preisliste!F:F)*(1-$G$3))</f>
        <v/>
      </c>
      <c r="H67" s="75">
        <f>IF(_xlfn.XLOOKUP(B67,Basis_Preisliste!B:B,Basis_Preisliste!G:G)="","to be defined",_xlfn.XLOOKUP(B67,Basis_Preisliste!B:B,Basis_Preisliste!G:G)*(1-$G$3))</f>
        <v>8.3000000000000007</v>
      </c>
      <c r="I67" s="160">
        <f>IF(INDEX(Basis_Preisliste!H:H,MATCH(B67,Basis_Preisliste!B:B,0))=0,"",INDEX(Basis_Preisliste!H:H,MATCH(B67,Basis_Preisliste!B:B,0)))</f>
        <v>50</v>
      </c>
      <c r="J67" s="209">
        <f>_xlfn.XLOOKUP(B67,'Article Master Data'!B:B,'Article Master Data'!R:R)</f>
        <v>2400</v>
      </c>
      <c r="K67" s="249"/>
      <c r="L67" s="246" t="str">
        <f t="shared" si="1"/>
        <v/>
      </c>
      <c r="M67" s="57">
        <f t="shared" si="2"/>
        <v>0</v>
      </c>
      <c r="N67" s="57">
        <f t="shared" si="3"/>
        <v>0</v>
      </c>
      <c r="O67" s="57">
        <f>IF(AND(N67&lt;&gt;0,G67=""),'Language Layout'!$B$106,M67*I67*H67+N67*IF(G67="",0,G67))</f>
        <v>0</v>
      </c>
      <c r="P67" s="57" t="b">
        <f t="shared" si="0"/>
        <v>0</v>
      </c>
      <c r="Q67" s="57">
        <f>P67*(MAX($Q$7:Q66)+1)</f>
        <v>0</v>
      </c>
    </row>
    <row r="68" spans="2:17">
      <c r="B68" s="76" t="s">
        <v>135</v>
      </c>
      <c r="C68" s="52" t="str">
        <f>VLOOKUP(B68,'Language Articles'!A:B,2,0)</f>
        <v>Seam clamp Pro504-F for standing seam roof</v>
      </c>
      <c r="D68" s="77" t="str">
        <f>VLOOKUP(B68,'Language Portfolio'!A:B,2,0)</f>
        <v>Special fastenings</v>
      </c>
      <c r="E68" s="73">
        <f>VLOOKUP(B68,Basis_Preisliste!B:E,4,0)</f>
        <v>8.7149999999999999</v>
      </c>
      <c r="F68" s="73">
        <f>IF(_xlfn.XLOOKUP(B68,Basis_Preisliste!B:B,Basis_Preisliste!F:F)="",_xlfn.XLOOKUP(B68,Basis_Preisliste!B:B,Basis_Preisliste!G:G),_xlfn.XLOOKUP(B68,Basis_Preisliste!B:B,Basis_Preisliste!F:F))</f>
        <v>8.3000000000000007</v>
      </c>
      <c r="G68" s="74" t="str">
        <f>IF(_xlfn.XLOOKUP(B68,Basis_Preisliste!B:B,Basis_Preisliste!F:F)="","", _xlfn.XLOOKUP(B68,Basis_Preisliste!B:B,Basis_Preisliste!F:F)*(1-$G$3))</f>
        <v/>
      </c>
      <c r="H68" s="75">
        <f>IF(_xlfn.XLOOKUP(B68,Basis_Preisliste!B:B,Basis_Preisliste!G:G)="","to be defined",_xlfn.XLOOKUP(B68,Basis_Preisliste!B:B,Basis_Preisliste!G:G)*(1-$G$3))</f>
        <v>8.3000000000000007</v>
      </c>
      <c r="I68" s="160">
        <f>IF(INDEX(Basis_Preisliste!H:H,MATCH(B68,Basis_Preisliste!B:B,0))=0,"",INDEX(Basis_Preisliste!H:H,MATCH(B68,Basis_Preisliste!B:B,0)))</f>
        <v>50</v>
      </c>
      <c r="J68" s="209">
        <f>_xlfn.XLOOKUP(B68,'Article Master Data'!B:B,'Article Master Data'!R:R)</f>
        <v>2400</v>
      </c>
      <c r="K68" s="248"/>
      <c r="L68" s="246" t="str">
        <f t="shared" si="1"/>
        <v/>
      </c>
      <c r="M68" s="57">
        <f t="shared" si="2"/>
        <v>0</v>
      </c>
      <c r="N68" s="57">
        <f t="shared" si="3"/>
        <v>0</v>
      </c>
      <c r="O68" s="57">
        <f>IF(AND(N68&lt;&gt;0,G68=""),'Language Layout'!$B$106,M68*I68*H68+N68*IF(G68="",0,G68))</f>
        <v>0</v>
      </c>
      <c r="P68" s="57" t="b">
        <f t="shared" si="0"/>
        <v>0</v>
      </c>
      <c r="Q68" s="57">
        <f>P68*(MAX($Q$7:Q67)+1)</f>
        <v>0</v>
      </c>
    </row>
    <row r="69" spans="2:17">
      <c r="B69" s="76" t="s">
        <v>129</v>
      </c>
      <c r="C69" s="52" t="str">
        <f>VLOOKUP(B69,'Language Articles'!A:B,2,0)</f>
        <v>Seam clamp 504 AL KK for standing seam roof</v>
      </c>
      <c r="D69" s="77" t="str">
        <f>VLOOKUP(B69,'Language Portfolio'!A:B,2,0)</f>
        <v>Special fastenings</v>
      </c>
      <c r="E69" s="73">
        <f>VLOOKUP(B69,Basis_Preisliste!B:E,4,0)</f>
        <v>8.7149999999999999</v>
      </c>
      <c r="F69" s="73">
        <f>IF(_xlfn.XLOOKUP(B69,Basis_Preisliste!B:B,Basis_Preisliste!F:F)="",_xlfn.XLOOKUP(B69,Basis_Preisliste!B:B,Basis_Preisliste!G:G),_xlfn.XLOOKUP(B69,Basis_Preisliste!B:B,Basis_Preisliste!F:F))</f>
        <v>8.3000000000000007</v>
      </c>
      <c r="G69" s="74" t="str">
        <f>IF(_xlfn.XLOOKUP(B69,Basis_Preisliste!B:B,Basis_Preisliste!F:F)="","", _xlfn.XLOOKUP(B69,Basis_Preisliste!B:B,Basis_Preisliste!F:F)*(1-$G$3))</f>
        <v/>
      </c>
      <c r="H69" s="75">
        <f>IF(_xlfn.XLOOKUP(B69,Basis_Preisliste!B:B,Basis_Preisliste!G:G)="","to be defined",_xlfn.XLOOKUP(B69,Basis_Preisliste!B:B,Basis_Preisliste!G:G)*(1-$G$3))</f>
        <v>8.3000000000000007</v>
      </c>
      <c r="I69" s="160">
        <f>IF(INDEX(Basis_Preisliste!H:H,MATCH(B69,Basis_Preisliste!B:B,0))=0,"",INDEX(Basis_Preisliste!H:H,MATCH(B69,Basis_Preisliste!B:B,0)))</f>
        <v>50</v>
      </c>
      <c r="J69" s="209">
        <f>_xlfn.XLOOKUP(B69,'Article Master Data'!B:B,'Article Master Data'!R:R)</f>
        <v>2400</v>
      </c>
      <c r="K69" s="249"/>
      <c r="L69" s="246" t="str">
        <f t="shared" si="1"/>
        <v/>
      </c>
      <c r="M69" s="57">
        <f t="shared" si="2"/>
        <v>0</v>
      </c>
      <c r="N69" s="57">
        <f t="shared" si="3"/>
        <v>0</v>
      </c>
      <c r="O69" s="57">
        <f>IF(AND(N69&lt;&gt;0,G69=""),'Language Layout'!$B$106,M69*I69*H69+N69*IF(G69="",0,G69))</f>
        <v>0</v>
      </c>
      <c r="P69" s="57" t="b">
        <f t="shared" si="0"/>
        <v>0</v>
      </c>
      <c r="Q69" s="57">
        <f>P69*(MAX($Q$7:Q68)+1)</f>
        <v>0</v>
      </c>
    </row>
    <row r="70" spans="2:17">
      <c r="B70" s="76" t="s">
        <v>137</v>
      </c>
      <c r="C70" s="52" t="str">
        <f>VLOOKUP(B70,'Language Articles'!A:B,2,0)</f>
        <v>Seam clamp 510 Rapid for KalZip a.s.</v>
      </c>
      <c r="D70" s="77" t="str">
        <f>VLOOKUP(B70,'Language Portfolio'!A:B,2,0)</f>
        <v>Special fastenings</v>
      </c>
      <c r="E70" s="73">
        <f>VLOOKUP(B70,Basis_Preisliste!B:E,4,0)</f>
        <v>4.5674999999999999</v>
      </c>
      <c r="F70" s="73">
        <f>IF(_xlfn.XLOOKUP(B70,Basis_Preisliste!B:B,Basis_Preisliste!F:F)="",_xlfn.XLOOKUP(B70,Basis_Preisliste!B:B,Basis_Preisliste!G:G),_xlfn.XLOOKUP(B70,Basis_Preisliste!B:B,Basis_Preisliste!F:F))</f>
        <v>4.3499999999999996</v>
      </c>
      <c r="G70" s="74" t="str">
        <f>IF(_xlfn.XLOOKUP(B70,Basis_Preisliste!B:B,Basis_Preisliste!F:F)="","", _xlfn.XLOOKUP(B70,Basis_Preisliste!B:B,Basis_Preisliste!F:F)*(1-$G$3))</f>
        <v/>
      </c>
      <c r="H70" s="75">
        <f>IF(_xlfn.XLOOKUP(B70,Basis_Preisliste!B:B,Basis_Preisliste!G:G)="","to be defined",_xlfn.XLOOKUP(B70,Basis_Preisliste!B:B,Basis_Preisliste!G:G)*(1-$G$3))</f>
        <v>4.3499999999999996</v>
      </c>
      <c r="I70" s="160">
        <f>IF(INDEX(Basis_Preisliste!H:H,MATCH(B70,Basis_Preisliste!B:B,0))=0,"",INDEX(Basis_Preisliste!H:H,MATCH(B70,Basis_Preisliste!B:B,0)))</f>
        <v>50</v>
      </c>
      <c r="J70" s="209">
        <f>_xlfn.XLOOKUP(B70,'Article Master Data'!B:B,'Article Master Data'!R:R)</f>
        <v>2400</v>
      </c>
      <c r="K70" s="249"/>
      <c r="L70" s="246" t="str">
        <f t="shared" si="1"/>
        <v/>
      </c>
      <c r="M70" s="57">
        <f t="shared" si="2"/>
        <v>0</v>
      </c>
      <c r="N70" s="57">
        <f t="shared" si="3"/>
        <v>0</v>
      </c>
      <c r="O70" s="57">
        <f>IF(AND(N70&lt;&gt;0,G70=""),'Language Layout'!$B$106,M70*I70*H70+N70*IF(G70="",0,G70))</f>
        <v>0</v>
      </c>
      <c r="P70" s="57" t="b">
        <f t="shared" si="0"/>
        <v>0</v>
      </c>
      <c r="Q70" s="57">
        <f>P70*(MAX($Q$7:Q69)+1)</f>
        <v>0</v>
      </c>
    </row>
    <row r="71" spans="2:17">
      <c r="B71" s="76" t="s">
        <v>139</v>
      </c>
      <c r="C71" s="52" t="str">
        <f>VLOOKUP(B71,'Language Articles'!A:B,2,0)</f>
        <v>Seam clamp Pro510 f. round seam a.sim.</v>
      </c>
      <c r="D71" s="77" t="str">
        <f>VLOOKUP(B71,'Language Portfolio'!A:B,2,0)</f>
        <v>Special fastenings</v>
      </c>
      <c r="E71" s="73">
        <f>VLOOKUP(B71,Basis_Preisliste!B:E,4,0)</f>
        <v>5.4705000000000004</v>
      </c>
      <c r="F71" s="73">
        <f>IF(_xlfn.XLOOKUP(B71,Basis_Preisliste!B:B,Basis_Preisliste!F:F)="",_xlfn.XLOOKUP(B71,Basis_Preisliste!B:B,Basis_Preisliste!G:G),_xlfn.XLOOKUP(B71,Basis_Preisliste!B:B,Basis_Preisliste!F:F))</f>
        <v>5.21</v>
      </c>
      <c r="G71" s="74" t="str">
        <f>IF(_xlfn.XLOOKUP(B71,Basis_Preisliste!B:B,Basis_Preisliste!F:F)="","", _xlfn.XLOOKUP(B71,Basis_Preisliste!B:B,Basis_Preisliste!F:F)*(1-$G$3))</f>
        <v/>
      </c>
      <c r="H71" s="75">
        <f>IF(_xlfn.XLOOKUP(B71,Basis_Preisliste!B:B,Basis_Preisliste!G:G)="","to be defined",_xlfn.XLOOKUP(B71,Basis_Preisliste!B:B,Basis_Preisliste!G:G)*(1-$G$3))</f>
        <v>5.21</v>
      </c>
      <c r="I71" s="160">
        <f>IF(INDEX(Basis_Preisliste!H:H,MATCH(B71,Basis_Preisliste!B:B,0))=0,"",INDEX(Basis_Preisliste!H:H,MATCH(B71,Basis_Preisliste!B:B,0)))</f>
        <v>50</v>
      </c>
      <c r="J71" s="209">
        <f>_xlfn.XLOOKUP(B71,'Article Master Data'!B:B,'Article Master Data'!R:R)</f>
        <v>2400</v>
      </c>
      <c r="K71" s="248"/>
      <c r="L71" s="246" t="str">
        <f t="shared" si="1"/>
        <v/>
      </c>
      <c r="M71" s="57">
        <f t="shared" si="2"/>
        <v>0</v>
      </c>
      <c r="N71" s="57">
        <f t="shared" si="3"/>
        <v>0</v>
      </c>
      <c r="O71" s="57">
        <f>IF(AND(N71&lt;&gt;0,G71=""),'Language Layout'!$B$106,M71*I71*H71+N71*IF(G71="",0,G71))</f>
        <v>0</v>
      </c>
      <c r="P71" s="57" t="b">
        <f t="shared" si="0"/>
        <v>0</v>
      </c>
      <c r="Q71" s="57">
        <f>P71*(MAX($Q$7:Q70)+1)</f>
        <v>0</v>
      </c>
    </row>
    <row r="72" spans="2:17">
      <c r="B72" s="76" t="s">
        <v>141</v>
      </c>
      <c r="C72" s="52" t="str">
        <f>VLOOKUP(B72,'Language Articles'!A:B,2,0)</f>
        <v>Seam clamp 520 Rapid Zambelli RibRoof 465 a.s.</v>
      </c>
      <c r="D72" s="77" t="str">
        <f>VLOOKUP(B72,'Language Portfolio'!A:B,2,0)</f>
        <v>Special fastenings</v>
      </c>
      <c r="E72" s="73">
        <f>VLOOKUP(B72,Basis_Preisliste!B:E,4,0)</f>
        <v>4.8719999999999999</v>
      </c>
      <c r="F72" s="73">
        <f>IF(_xlfn.XLOOKUP(B72,Basis_Preisliste!B:B,Basis_Preisliste!F:F)="",_xlfn.XLOOKUP(B72,Basis_Preisliste!B:B,Basis_Preisliste!G:G),_xlfn.XLOOKUP(B72,Basis_Preisliste!B:B,Basis_Preisliste!F:F))</f>
        <v>4.6399999999999997</v>
      </c>
      <c r="G72" s="74" t="str">
        <f>IF(_xlfn.XLOOKUP(B72,Basis_Preisliste!B:B,Basis_Preisliste!F:F)="","", _xlfn.XLOOKUP(B72,Basis_Preisliste!B:B,Basis_Preisliste!F:F)*(1-$G$3))</f>
        <v/>
      </c>
      <c r="H72" s="75">
        <f>IF(_xlfn.XLOOKUP(B72,Basis_Preisliste!B:B,Basis_Preisliste!G:G)="","to be defined",_xlfn.XLOOKUP(B72,Basis_Preisliste!B:B,Basis_Preisliste!G:G)*(1-$G$3))</f>
        <v>4.6399999999999997</v>
      </c>
      <c r="I72" s="160">
        <f>IF(INDEX(Basis_Preisliste!H:H,MATCH(B72,Basis_Preisliste!B:B,0))=0,"",INDEX(Basis_Preisliste!H:H,MATCH(B72,Basis_Preisliste!B:B,0)))</f>
        <v>50</v>
      </c>
      <c r="J72" s="209">
        <f>_xlfn.XLOOKUP(B72,'Article Master Data'!B:B,'Article Master Data'!R:R)</f>
        <v>2400</v>
      </c>
      <c r="K72" s="249"/>
      <c r="L72" s="246" t="str">
        <f t="shared" si="1"/>
        <v/>
      </c>
      <c r="M72" s="57">
        <f t="shared" si="2"/>
        <v>0</v>
      </c>
      <c r="N72" s="57">
        <f t="shared" si="3"/>
        <v>0</v>
      </c>
      <c r="O72" s="57">
        <f>IF(AND(N72&lt;&gt;0,G72=""),'Language Layout'!$B$106,M72*I72*H72+N72*IF(G72="",0,G72))</f>
        <v>0</v>
      </c>
      <c r="P72" s="57" t="b">
        <f t="shared" si="0"/>
        <v>0</v>
      </c>
      <c r="Q72" s="57">
        <f>P72*(MAX($Q$7:Q71)+1)</f>
        <v>0</v>
      </c>
    </row>
    <row r="73" spans="2:17">
      <c r="B73" s="76" t="s">
        <v>143</v>
      </c>
      <c r="C73" s="52" t="str">
        <f>VLOOKUP(B73,'Language Articles'!A:B,2,0)</f>
        <v>Seam cl. Pro520 f.Zamb.RibRoof465 a.sim.</v>
      </c>
      <c r="D73" s="77" t="str">
        <f>VLOOKUP(B73,'Language Portfolio'!A:B,2,0)</f>
        <v>Special fastenings</v>
      </c>
      <c r="E73" s="73">
        <f>VLOOKUP(B73,Basis_Preisliste!B:E,4,0)</f>
        <v>5.7435</v>
      </c>
      <c r="F73" s="73">
        <f>IF(_xlfn.XLOOKUP(B73,Basis_Preisliste!B:B,Basis_Preisliste!F:F)="",_xlfn.XLOOKUP(B73,Basis_Preisliste!B:B,Basis_Preisliste!G:G),_xlfn.XLOOKUP(B73,Basis_Preisliste!B:B,Basis_Preisliste!F:F))</f>
        <v>5.47</v>
      </c>
      <c r="G73" s="74" t="str">
        <f>IF(_xlfn.XLOOKUP(B73,Basis_Preisliste!B:B,Basis_Preisliste!F:F)="","", _xlfn.XLOOKUP(B73,Basis_Preisliste!B:B,Basis_Preisliste!F:F)*(1-$G$3))</f>
        <v/>
      </c>
      <c r="H73" s="75">
        <f>IF(_xlfn.XLOOKUP(B73,Basis_Preisliste!B:B,Basis_Preisliste!G:G)="","to be defined",_xlfn.XLOOKUP(B73,Basis_Preisliste!B:B,Basis_Preisliste!G:G)*(1-$G$3))</f>
        <v>5.47</v>
      </c>
      <c r="I73" s="160">
        <f>IF(INDEX(Basis_Preisliste!H:H,MATCH(B73,Basis_Preisliste!B:B,0))=0,"",INDEX(Basis_Preisliste!H:H,MATCH(B73,Basis_Preisliste!B:B,0)))</f>
        <v>50</v>
      </c>
      <c r="J73" s="209">
        <f>_xlfn.XLOOKUP(B73,'Article Master Data'!B:B,'Article Master Data'!R:R)</f>
        <v>1200</v>
      </c>
      <c r="K73" s="249"/>
      <c r="L73" s="246" t="str">
        <f t="shared" ref="L73:L136" si="4">IF(O73&gt;0,O73,"")</f>
        <v/>
      </c>
      <c r="M73" s="57">
        <f t="shared" ref="M73:M142" si="5">ROUNDDOWN(K73/I73,0)</f>
        <v>0</v>
      </c>
      <c r="N73" s="57">
        <f t="shared" ref="N73:N142" si="6">K73-(M73*I73)</f>
        <v>0</v>
      </c>
      <c r="O73" s="57">
        <f>IF(AND(N73&lt;&gt;0,G73=""),'Language Layout'!$B$106,M73*I73*H73+N73*IF(G73="",0,G73))</f>
        <v>0</v>
      </c>
      <c r="P73" s="57" t="b">
        <f t="shared" ref="P73:P142" si="7">K73&gt;0</f>
        <v>0</v>
      </c>
      <c r="Q73" s="57">
        <f>P73*(MAX($Q$7:Q72)+1)</f>
        <v>0</v>
      </c>
    </row>
    <row r="74" spans="2:17">
      <c r="B74" s="76" t="s">
        <v>145</v>
      </c>
      <c r="C74" s="52" t="str">
        <f>VLOOKUP(B74,'Language Articles'!A:B,2,0)</f>
        <v>Seam clamp 522 Rapid Zambelli RibRoof 500 a.s.</v>
      </c>
      <c r="D74" s="77" t="str">
        <f>VLOOKUP(B74,'Language Portfolio'!A:B,2,0)</f>
        <v>Special fastenings</v>
      </c>
      <c r="E74" s="73">
        <f>VLOOKUP(B74,Basis_Preisliste!B:E,4,0)</f>
        <v>4.5674999999999999</v>
      </c>
      <c r="F74" s="73">
        <f>IF(_xlfn.XLOOKUP(B74,Basis_Preisliste!B:B,Basis_Preisliste!F:F)="",_xlfn.XLOOKUP(B74,Basis_Preisliste!B:B,Basis_Preisliste!G:G),_xlfn.XLOOKUP(B74,Basis_Preisliste!B:B,Basis_Preisliste!F:F))</f>
        <v>4.3499999999999996</v>
      </c>
      <c r="G74" s="74" t="str">
        <f>IF(_xlfn.XLOOKUP(B74,Basis_Preisliste!B:B,Basis_Preisliste!F:F)="","", _xlfn.XLOOKUP(B74,Basis_Preisliste!B:B,Basis_Preisliste!F:F)*(1-$G$3))</f>
        <v/>
      </c>
      <c r="H74" s="75">
        <f>IF(_xlfn.XLOOKUP(B74,Basis_Preisliste!B:B,Basis_Preisliste!G:G)="","to be defined",_xlfn.XLOOKUP(B74,Basis_Preisliste!B:B,Basis_Preisliste!G:G)*(1-$G$3))</f>
        <v>4.3499999999999996</v>
      </c>
      <c r="I74" s="160">
        <f>IF(INDEX(Basis_Preisliste!H:H,MATCH(B74,Basis_Preisliste!B:B,0))=0,"",INDEX(Basis_Preisliste!H:H,MATCH(B74,Basis_Preisliste!B:B,0)))</f>
        <v>50</v>
      </c>
      <c r="J74" s="209">
        <f>_xlfn.XLOOKUP(B74,'Article Master Data'!B:B,'Article Master Data'!R:R)</f>
        <v>2400</v>
      </c>
      <c r="K74" s="248"/>
      <c r="L74" s="246" t="str">
        <f t="shared" si="4"/>
        <v/>
      </c>
      <c r="M74" s="57">
        <f t="shared" si="5"/>
        <v>0</v>
      </c>
      <c r="N74" s="57">
        <f t="shared" si="6"/>
        <v>0</v>
      </c>
      <c r="O74" s="57">
        <f>IF(AND(N74&lt;&gt;0,G74=""),'Language Layout'!$B$106,M74*I74*H74+N74*IF(G74="",0,G74))</f>
        <v>0</v>
      </c>
      <c r="P74" s="57" t="b">
        <f t="shared" si="7"/>
        <v>0</v>
      </c>
      <c r="Q74" s="57">
        <f>P74*(MAX($Q$7:Q73)+1)</f>
        <v>0</v>
      </c>
    </row>
    <row r="75" spans="2:17">
      <c r="B75" s="76" t="s">
        <v>147</v>
      </c>
      <c r="C75" s="52" t="str">
        <f>VLOOKUP(B75,'Language Articles'!A:B,2,0)</f>
        <v>Seam cl. Pro522 f.Zamb.RibRoof500 a.sim.</v>
      </c>
      <c r="D75" s="77" t="str">
        <f>VLOOKUP(B75,'Language Portfolio'!A:B,2,0)</f>
        <v>Special fastenings</v>
      </c>
      <c r="E75" s="73">
        <f>VLOOKUP(B75,Basis_Preisliste!B:E,4,0)</f>
        <v>6.0795000000000003</v>
      </c>
      <c r="F75" s="73">
        <f>IF(_xlfn.XLOOKUP(B75,Basis_Preisliste!B:B,Basis_Preisliste!F:F)="",_xlfn.XLOOKUP(B75,Basis_Preisliste!B:B,Basis_Preisliste!G:G),_xlfn.XLOOKUP(B75,Basis_Preisliste!B:B,Basis_Preisliste!F:F))</f>
        <v>5.79</v>
      </c>
      <c r="G75" s="74" t="str">
        <f>IF(_xlfn.XLOOKUP(B75,Basis_Preisliste!B:B,Basis_Preisliste!F:F)="","", _xlfn.XLOOKUP(B75,Basis_Preisliste!B:B,Basis_Preisliste!F:F)*(1-$G$3))</f>
        <v/>
      </c>
      <c r="H75" s="75">
        <f>IF(_xlfn.XLOOKUP(B75,Basis_Preisliste!B:B,Basis_Preisliste!G:G)="","to be defined",_xlfn.XLOOKUP(B75,Basis_Preisliste!B:B,Basis_Preisliste!G:G)*(1-$G$3))</f>
        <v>5.79</v>
      </c>
      <c r="I75" s="160">
        <f>IF(INDEX(Basis_Preisliste!H:H,MATCH(B75,Basis_Preisliste!B:B,0))=0,"",INDEX(Basis_Preisliste!H:H,MATCH(B75,Basis_Preisliste!B:B,0)))</f>
        <v>50</v>
      </c>
      <c r="J75" s="209">
        <f>_xlfn.XLOOKUP(B75,'Article Master Data'!B:B,'Article Master Data'!R:R)</f>
        <v>1200</v>
      </c>
      <c r="K75" s="249"/>
      <c r="L75" s="246" t="str">
        <f t="shared" si="4"/>
        <v/>
      </c>
      <c r="M75" s="57">
        <f t="shared" si="5"/>
        <v>0</v>
      </c>
      <c r="N75" s="57">
        <f t="shared" si="6"/>
        <v>0</v>
      </c>
      <c r="O75" s="57">
        <f>IF(AND(N75&lt;&gt;0,G75=""),'Language Layout'!$B$106,M75*I75*H75+N75*IF(G75="",0,G75))</f>
        <v>0</v>
      </c>
      <c r="P75" s="57" t="b">
        <f t="shared" si="7"/>
        <v>0</v>
      </c>
      <c r="Q75" s="57">
        <f>P75*(MAX($Q$7:Q74)+1)</f>
        <v>0</v>
      </c>
    </row>
    <row r="76" spans="2:17">
      <c r="B76" s="76" t="s">
        <v>149</v>
      </c>
      <c r="C76" s="52" t="str">
        <f>VLOOKUP(B76,'Language Articles'!A:B,2,0)</f>
        <v>Seam clamp 524 Rapid Fischer KlipTec a.s.</v>
      </c>
      <c r="D76" s="77" t="str">
        <f>VLOOKUP(B76,'Language Portfolio'!A:B,2,0)</f>
        <v>Special fastenings</v>
      </c>
      <c r="E76" s="73">
        <f>VLOOKUP(B76,Basis_Preisliste!B:E,4,0)</f>
        <v>9.208499999999999</v>
      </c>
      <c r="F76" s="73">
        <f>IF(_xlfn.XLOOKUP(B76,Basis_Preisliste!B:B,Basis_Preisliste!F:F)="",_xlfn.XLOOKUP(B76,Basis_Preisliste!B:B,Basis_Preisliste!G:G),_xlfn.XLOOKUP(B76,Basis_Preisliste!B:B,Basis_Preisliste!F:F))</f>
        <v>8.77</v>
      </c>
      <c r="G76" s="74" t="str">
        <f>IF(_xlfn.XLOOKUP(B76,Basis_Preisliste!B:B,Basis_Preisliste!F:F)="","", _xlfn.XLOOKUP(B76,Basis_Preisliste!B:B,Basis_Preisliste!F:F)*(1-$G$3))</f>
        <v/>
      </c>
      <c r="H76" s="75">
        <f>IF(_xlfn.XLOOKUP(B76,Basis_Preisliste!B:B,Basis_Preisliste!G:G)="","to be defined",_xlfn.XLOOKUP(B76,Basis_Preisliste!B:B,Basis_Preisliste!G:G)*(1-$G$3))</f>
        <v>8.77</v>
      </c>
      <c r="I76" s="160">
        <f>IF(INDEX(Basis_Preisliste!H:H,MATCH(B76,Basis_Preisliste!B:B,0))=0,"",INDEX(Basis_Preisliste!H:H,MATCH(B76,Basis_Preisliste!B:B,0)))</f>
        <v>50</v>
      </c>
      <c r="J76" s="209">
        <f>_xlfn.XLOOKUP(B76,'Article Master Data'!B:B,'Article Master Data'!R:R)</f>
        <v>2400</v>
      </c>
      <c r="K76" s="249"/>
      <c r="L76" s="246" t="str">
        <f t="shared" si="4"/>
        <v/>
      </c>
      <c r="M76" s="57">
        <f t="shared" si="5"/>
        <v>0</v>
      </c>
      <c r="N76" s="57">
        <f t="shared" si="6"/>
        <v>0</v>
      </c>
      <c r="O76" s="57">
        <f>IF(AND(N76&lt;&gt;0,G76=""),'Language Layout'!$B$106,M76*I76*H76+N76*IF(G76="",0,G76))</f>
        <v>0</v>
      </c>
      <c r="P76" s="57" t="b">
        <f t="shared" si="7"/>
        <v>0</v>
      </c>
      <c r="Q76" s="57">
        <f>P76*(MAX($Q$7:Q75)+1)</f>
        <v>0</v>
      </c>
    </row>
    <row r="77" spans="2:17">
      <c r="B77" s="76" t="s">
        <v>151</v>
      </c>
      <c r="C77" s="52" t="str">
        <f>VLOOKUP(B77,'Language Articles'!A:B,2,0)</f>
        <v>Seam cl. Pro524 f.Fischer KlipTec a.sim.</v>
      </c>
      <c r="D77" s="77" t="str">
        <f>VLOOKUP(B77,'Language Portfolio'!A:B,2,0)</f>
        <v>Special fastenings</v>
      </c>
      <c r="E77" s="73">
        <f>VLOOKUP(B77,Basis_Preisliste!B:E,4,0)</f>
        <v>9.208499999999999</v>
      </c>
      <c r="F77" s="73">
        <f>IF(_xlfn.XLOOKUP(B77,Basis_Preisliste!B:B,Basis_Preisliste!F:F)="",_xlfn.XLOOKUP(B77,Basis_Preisliste!B:B,Basis_Preisliste!G:G),_xlfn.XLOOKUP(B77,Basis_Preisliste!B:B,Basis_Preisliste!F:F))</f>
        <v>8.77</v>
      </c>
      <c r="G77" s="74" t="str">
        <f>IF(_xlfn.XLOOKUP(B77,Basis_Preisliste!B:B,Basis_Preisliste!F:F)="","", _xlfn.XLOOKUP(B77,Basis_Preisliste!B:B,Basis_Preisliste!F:F)*(1-$G$3))</f>
        <v/>
      </c>
      <c r="H77" s="75">
        <f>IF(_xlfn.XLOOKUP(B77,Basis_Preisliste!B:B,Basis_Preisliste!G:G)="","to be defined",_xlfn.XLOOKUP(B77,Basis_Preisliste!B:B,Basis_Preisliste!G:G)*(1-$G$3))</f>
        <v>8.77</v>
      </c>
      <c r="I77" s="160">
        <f>IF(INDEX(Basis_Preisliste!H:H,MATCH(B77,Basis_Preisliste!B:B,0))=0,"",INDEX(Basis_Preisliste!H:H,MATCH(B77,Basis_Preisliste!B:B,0)))</f>
        <v>50</v>
      </c>
      <c r="J77" s="209">
        <f>_xlfn.XLOOKUP(B77,'Article Master Data'!B:B,'Article Master Data'!R:R)</f>
        <v>1200</v>
      </c>
      <c r="K77" s="248"/>
      <c r="L77" s="246" t="str">
        <f t="shared" si="4"/>
        <v/>
      </c>
      <c r="M77" s="57">
        <f t="shared" si="5"/>
        <v>0</v>
      </c>
      <c r="N77" s="57">
        <f t="shared" si="6"/>
        <v>0</v>
      </c>
      <c r="O77" s="57">
        <f>IF(AND(N77&lt;&gt;0,G77=""),'Language Layout'!$B$106,M77*I77*H77+N77*IF(G77="",0,G77))</f>
        <v>0</v>
      </c>
      <c r="P77" s="57" t="b">
        <f t="shared" si="7"/>
        <v>0</v>
      </c>
      <c r="Q77" s="57">
        <f>P77*(MAX($Q$7:Q76)+1)</f>
        <v>0</v>
      </c>
    </row>
    <row r="78" spans="2:17">
      <c r="B78" s="76" t="s">
        <v>153</v>
      </c>
      <c r="C78" s="52" t="str">
        <f>VLOOKUP(B78,'Language Articles'!A:B,2,0)</f>
        <v>Seam clamp 525 VA for Domico Domitec</v>
      </c>
      <c r="D78" s="77" t="str">
        <f>VLOOKUP(B78,'Language Portfolio'!A:B,2,0)</f>
        <v>Special fastenings</v>
      </c>
      <c r="E78" s="73">
        <f>VLOOKUP(B78,Basis_Preisliste!B:E,4,0)</f>
        <v>23.551500000000001</v>
      </c>
      <c r="F78" s="73">
        <f>IF(_xlfn.XLOOKUP(B78,Basis_Preisliste!B:B,Basis_Preisliste!F:F)="",_xlfn.XLOOKUP(B78,Basis_Preisliste!B:B,Basis_Preisliste!G:G),_xlfn.XLOOKUP(B78,Basis_Preisliste!B:B,Basis_Preisliste!F:F))</f>
        <v>22.43</v>
      </c>
      <c r="G78" s="74" t="str">
        <f>IF(_xlfn.XLOOKUP(B78,Basis_Preisliste!B:B,Basis_Preisliste!F:F)="","", _xlfn.XLOOKUP(B78,Basis_Preisliste!B:B,Basis_Preisliste!F:F)*(1-$G$3))</f>
        <v/>
      </c>
      <c r="H78" s="75">
        <f>IF(_xlfn.XLOOKUP(B78,Basis_Preisliste!B:B,Basis_Preisliste!G:G)="","to be defined",_xlfn.XLOOKUP(B78,Basis_Preisliste!B:B,Basis_Preisliste!G:G)*(1-$G$3))</f>
        <v>22.43</v>
      </c>
      <c r="I78" s="160">
        <f>IF(INDEX(Basis_Preisliste!H:H,MATCH(B78,Basis_Preisliste!B:B,0))=0,"",INDEX(Basis_Preisliste!H:H,MATCH(B78,Basis_Preisliste!B:B,0)))</f>
        <v>50</v>
      </c>
      <c r="J78" s="209">
        <f>_xlfn.XLOOKUP(B78,'Article Master Data'!B:B,'Article Master Data'!R:R)</f>
        <v>1200</v>
      </c>
      <c r="K78" s="249"/>
      <c r="L78" s="246" t="str">
        <f t="shared" si="4"/>
        <v/>
      </c>
      <c r="M78" s="57">
        <f t="shared" si="5"/>
        <v>0</v>
      </c>
      <c r="N78" s="57">
        <f t="shared" si="6"/>
        <v>0</v>
      </c>
      <c r="O78" s="57">
        <f>IF(AND(N78&lt;&gt;0,G78=""),'Language Layout'!$B$106,M78*I78*H78+N78*IF(G78="",0,G78))</f>
        <v>0</v>
      </c>
      <c r="P78" s="57" t="b">
        <f t="shared" si="7"/>
        <v>0</v>
      </c>
      <c r="Q78" s="57">
        <f>P78*(MAX($Q$7:Q77)+1)</f>
        <v>0</v>
      </c>
    </row>
    <row r="79" spans="2:17">
      <c r="B79" s="76" t="s">
        <v>155</v>
      </c>
      <c r="C79" s="52" t="str">
        <f>VLOOKUP(B79,'Language Articles'!A:B,2,0)</f>
        <v>Seam clamp Pro562 universal</v>
      </c>
      <c r="D79" s="77" t="str">
        <f>VLOOKUP(B79,'Language Portfolio'!A:B,2,0)</f>
        <v>Special fastenings</v>
      </c>
      <c r="E79" s="73">
        <f>VLOOKUP(B79,Basis_Preisliste!B:E,4,0)</f>
        <v>4.9665000000000008</v>
      </c>
      <c r="F79" s="73">
        <f>IF(_xlfn.XLOOKUP(B79,Basis_Preisliste!B:B,Basis_Preisliste!F:F)="",_xlfn.XLOOKUP(B79,Basis_Preisliste!B:B,Basis_Preisliste!G:G),_xlfn.XLOOKUP(B79,Basis_Preisliste!B:B,Basis_Preisliste!F:F))</f>
        <v>4.7300000000000004</v>
      </c>
      <c r="G79" s="74" t="str">
        <f>IF(_xlfn.XLOOKUP(B79,Basis_Preisliste!B:B,Basis_Preisliste!F:F)="","", _xlfn.XLOOKUP(B79,Basis_Preisliste!B:B,Basis_Preisliste!F:F)*(1-$G$3))</f>
        <v/>
      </c>
      <c r="H79" s="75">
        <f>IF(_xlfn.XLOOKUP(B79,Basis_Preisliste!B:B,Basis_Preisliste!G:G)="","to be defined",_xlfn.XLOOKUP(B79,Basis_Preisliste!B:B,Basis_Preisliste!G:G)*(1-$G$3))</f>
        <v>4.7300000000000004</v>
      </c>
      <c r="I79" s="160">
        <f>IF(INDEX(Basis_Preisliste!H:H,MATCH(B79,Basis_Preisliste!B:B,0))=0,"",INDEX(Basis_Preisliste!H:H,MATCH(B79,Basis_Preisliste!B:B,0)))</f>
        <v>50</v>
      </c>
      <c r="J79" s="209">
        <f>_xlfn.XLOOKUP(B79,'Article Master Data'!B:B,'Article Master Data'!R:R)</f>
        <v>1600</v>
      </c>
      <c r="K79" s="249"/>
      <c r="L79" s="246" t="str">
        <f t="shared" si="4"/>
        <v/>
      </c>
      <c r="M79" s="57">
        <f t="shared" si="5"/>
        <v>0</v>
      </c>
      <c r="N79" s="57">
        <f t="shared" si="6"/>
        <v>0</v>
      </c>
      <c r="O79" s="57">
        <f>IF(AND(N79&lt;&gt;0,G79=""),'Language Layout'!$B$106,M79*I79*H79+N79*IF(G79="",0,G79))</f>
        <v>0</v>
      </c>
      <c r="P79" s="57" t="b">
        <f t="shared" si="7"/>
        <v>0</v>
      </c>
      <c r="Q79" s="57">
        <f>P79*(MAX($Q$7:Q78)+1)</f>
        <v>0</v>
      </c>
    </row>
    <row r="80" spans="2:17">
      <c r="B80" s="76" t="s">
        <v>159</v>
      </c>
      <c r="C80" s="52" t="str">
        <f>VLOOKUP(B80,'Language Articles'!A:B,2,0)</f>
        <v>EcoRapid</v>
      </c>
      <c r="D80" s="77" t="str">
        <f>VLOOKUP(B80,'Language Portfolio'!A:B,2,0)</f>
        <v>Special fastenings</v>
      </c>
      <c r="E80" s="73">
        <f>VLOOKUP(B80,Basis_Preisliste!B:E,4,0)</f>
        <v>6.6150000000000002</v>
      </c>
      <c r="F80" s="73">
        <f>IF(_xlfn.XLOOKUP(B80,Basis_Preisliste!B:B,Basis_Preisliste!F:F)="",_xlfn.XLOOKUP(B80,Basis_Preisliste!B:B,Basis_Preisliste!G:G),_xlfn.XLOOKUP(B80,Basis_Preisliste!B:B,Basis_Preisliste!F:F))</f>
        <v>6.3</v>
      </c>
      <c r="G80" s="74" t="str">
        <f>IF(_xlfn.XLOOKUP(B80,Basis_Preisliste!B:B,Basis_Preisliste!F:F)="","", _xlfn.XLOOKUP(B80,Basis_Preisliste!B:B,Basis_Preisliste!F:F)*(1-$G$3))</f>
        <v/>
      </c>
      <c r="H80" s="75">
        <f>IF(_xlfn.XLOOKUP(B80,Basis_Preisliste!B:B,Basis_Preisliste!G:G)="","to be defined",_xlfn.XLOOKUP(B80,Basis_Preisliste!B:B,Basis_Preisliste!G:G)*(1-$G$3))</f>
        <v>6.3</v>
      </c>
      <c r="I80" s="160">
        <f>IF(INDEX(Basis_Preisliste!H:H,MATCH(B80,Basis_Preisliste!B:B,0))=0,"",INDEX(Basis_Preisliste!H:H,MATCH(B80,Basis_Preisliste!B:B,0)))</f>
        <v>200</v>
      </c>
      <c r="J80" s="209">
        <f>_xlfn.XLOOKUP(B80,'Article Master Data'!B:B,'Article Master Data'!R:R)</f>
        <v>4800</v>
      </c>
      <c r="K80" s="248"/>
      <c r="L80" s="246" t="str">
        <f t="shared" si="4"/>
        <v/>
      </c>
      <c r="M80" s="57">
        <f t="shared" si="5"/>
        <v>0</v>
      </c>
      <c r="N80" s="57">
        <f t="shared" si="6"/>
        <v>0</v>
      </c>
      <c r="O80" s="57">
        <f>IF(AND(N80&lt;&gt;0,G80=""),'Language Layout'!$B$106,M80*I80*H80+N80*IF(G80="",0,G80))</f>
        <v>0</v>
      </c>
      <c r="P80" s="57" t="b">
        <f t="shared" si="7"/>
        <v>0</v>
      </c>
      <c r="Q80" s="57">
        <f>P80*(MAX($Q$7:Q79)+1)</f>
        <v>0</v>
      </c>
    </row>
    <row r="81" spans="2:17">
      <c r="B81" s="76" t="s">
        <v>169</v>
      </c>
      <c r="C81" s="52" t="str">
        <f>VLOOKUP(B81,'Language Articles'!A:B,2,0)</f>
        <v>Spacer alu 20 1m</v>
      </c>
      <c r="D81" s="77" t="str">
        <f>VLOOKUP(B81,'Language Portfolio'!A:B,2,0)</f>
        <v>Special fastenings</v>
      </c>
      <c r="E81" s="73">
        <f>VLOOKUP(B81,Basis_Preisliste!B:E,4,0)</f>
        <v>14.920500000000001</v>
      </c>
      <c r="F81" s="73">
        <f>IF(_xlfn.XLOOKUP(B81,Basis_Preisliste!B:B,Basis_Preisliste!F:F)="",_xlfn.XLOOKUP(B81,Basis_Preisliste!B:B,Basis_Preisliste!G:G),_xlfn.XLOOKUP(B81,Basis_Preisliste!B:B,Basis_Preisliste!F:F))</f>
        <v>14.21</v>
      </c>
      <c r="G81" s="74" t="str">
        <f>IF(_xlfn.XLOOKUP(B81,Basis_Preisliste!B:B,Basis_Preisliste!F:F)="","", _xlfn.XLOOKUP(B81,Basis_Preisliste!B:B,Basis_Preisliste!F:F)*(1-$G$3))</f>
        <v/>
      </c>
      <c r="H81" s="75">
        <f>IF(_xlfn.XLOOKUP(B81,Basis_Preisliste!B:B,Basis_Preisliste!G:G)="","to be defined",_xlfn.XLOOKUP(B81,Basis_Preisliste!B:B,Basis_Preisliste!G:G)*(1-$G$3))</f>
        <v>14.21</v>
      </c>
      <c r="I81" s="160">
        <f>IF(INDEX(Basis_Preisliste!H:H,MATCH(B81,Basis_Preisliste!B:B,0))=0,"",INDEX(Basis_Preisliste!H:H,MATCH(B81,Basis_Preisliste!B:B,0)))</f>
        <v>30</v>
      </c>
      <c r="J81" s="209">
        <f>_xlfn.XLOOKUP(B81,'Article Master Data'!B:B,'Article Master Data'!R:R)</f>
        <v>600</v>
      </c>
      <c r="K81" s="249"/>
      <c r="L81" s="246" t="str">
        <f t="shared" si="4"/>
        <v/>
      </c>
      <c r="M81" s="57">
        <f t="shared" si="5"/>
        <v>0</v>
      </c>
      <c r="N81" s="57">
        <f t="shared" si="6"/>
        <v>0</v>
      </c>
      <c r="O81" s="57">
        <f>IF(AND(N81&lt;&gt;0,G81=""),'Language Layout'!$B$106,M81*I81*H81+N81*IF(G81="",0,G81))</f>
        <v>0</v>
      </c>
      <c r="P81" s="57" t="b">
        <f t="shared" si="7"/>
        <v>0</v>
      </c>
      <c r="Q81" s="57">
        <f>P81*(MAX($Q$7:Q80)+1)</f>
        <v>0</v>
      </c>
    </row>
    <row r="82" spans="2:17">
      <c r="B82" s="76" t="s">
        <v>171</v>
      </c>
      <c r="C82" s="52" t="str">
        <f>VLOOKUP(B82,'Language Articles'!A:B,2,0)</f>
        <v>Sealing cap 5/6/8</v>
      </c>
      <c r="D82" s="77" t="str">
        <f>VLOOKUP(B82,'Language Portfolio'!A:B,2,0)</f>
        <v>Special fastenings</v>
      </c>
      <c r="E82" s="73">
        <f>VLOOKUP(B82,Basis_Preisliste!B:E,4,0)</f>
        <v>1.512</v>
      </c>
      <c r="F82" s="73">
        <f>IF(_xlfn.XLOOKUP(B82,Basis_Preisliste!B:B,Basis_Preisliste!F:F)="",_xlfn.XLOOKUP(B82,Basis_Preisliste!B:B,Basis_Preisliste!G:G),_xlfn.XLOOKUP(B82,Basis_Preisliste!B:B,Basis_Preisliste!F:F))</f>
        <v>1.44</v>
      </c>
      <c r="G82" s="74" t="str">
        <f>IF(_xlfn.XLOOKUP(B82,Basis_Preisliste!B:B,Basis_Preisliste!F:F)="","", _xlfn.XLOOKUP(B82,Basis_Preisliste!B:B,Basis_Preisliste!F:F)*(1-$G$3))</f>
        <v/>
      </c>
      <c r="H82" s="75">
        <f>IF(_xlfn.XLOOKUP(B82,Basis_Preisliste!B:B,Basis_Preisliste!G:G)="","to be defined",_xlfn.XLOOKUP(B82,Basis_Preisliste!B:B,Basis_Preisliste!G:G)*(1-$G$3))</f>
        <v>1.44</v>
      </c>
      <c r="I82" s="160">
        <f>IF(INDEX(Basis_Preisliste!H:H,MATCH(B82,Basis_Preisliste!B:B,0))=0,"",INDEX(Basis_Preisliste!H:H,MATCH(B82,Basis_Preisliste!B:B,0)))</f>
        <v>50</v>
      </c>
      <c r="J82" s="209">
        <f>_xlfn.XLOOKUP(B82,'Article Master Data'!B:B,'Article Master Data'!R:R)</f>
        <v>4000</v>
      </c>
      <c r="K82" s="249"/>
      <c r="L82" s="246" t="str">
        <f t="shared" si="4"/>
        <v/>
      </c>
      <c r="M82" s="57">
        <f t="shared" si="5"/>
        <v>0</v>
      </c>
      <c r="N82" s="57">
        <f t="shared" si="6"/>
        <v>0</v>
      </c>
      <c r="O82" s="57">
        <f>IF(AND(N82&lt;&gt;0,G82=""),'Language Layout'!$B$106,M82*I82*H82+N82*IF(G82="",0,G82))</f>
        <v>0</v>
      </c>
      <c r="P82" s="57" t="b">
        <f t="shared" si="7"/>
        <v>0</v>
      </c>
      <c r="Q82" s="57">
        <f>P82*(MAX($Q$7:Q81)+1)</f>
        <v>0</v>
      </c>
    </row>
    <row r="83" spans="2:17">
      <c r="B83" s="76" t="s">
        <v>173</v>
      </c>
      <c r="C83" s="52" t="str">
        <f>VLOOKUP(B83,'Language Articles'!A:B,2,0)</f>
        <v>Universal Calotte with EPDM</v>
      </c>
      <c r="D83" s="77" t="str">
        <f>VLOOKUP(B83,'Language Portfolio'!A:B,2,0)</f>
        <v>Special fastenings</v>
      </c>
      <c r="E83" s="73">
        <f>VLOOKUP(B83,Basis_Preisliste!B:E,4,0)</f>
        <v>2.0790000000000002</v>
      </c>
      <c r="F83" s="73">
        <f>IF(_xlfn.XLOOKUP(B83,Basis_Preisliste!B:B,Basis_Preisliste!F:F)="",_xlfn.XLOOKUP(B83,Basis_Preisliste!B:B,Basis_Preisliste!G:G),_xlfn.XLOOKUP(B83,Basis_Preisliste!B:B,Basis_Preisliste!F:F))</f>
        <v>1.98</v>
      </c>
      <c r="G83" s="74" t="str">
        <f>IF(_xlfn.XLOOKUP(B83,Basis_Preisliste!B:B,Basis_Preisliste!F:F)="","", _xlfn.XLOOKUP(B83,Basis_Preisliste!B:B,Basis_Preisliste!F:F)*(1-$G$3))</f>
        <v/>
      </c>
      <c r="H83" s="75">
        <f>IF(_xlfn.XLOOKUP(B83,Basis_Preisliste!B:B,Basis_Preisliste!G:G)="","to be defined",_xlfn.XLOOKUP(B83,Basis_Preisliste!B:B,Basis_Preisliste!G:G)*(1-$G$3))</f>
        <v>1.98</v>
      </c>
      <c r="I83" s="160">
        <f>IF(INDEX(Basis_Preisliste!H:H,MATCH(B83,Basis_Preisliste!B:B,0))=0,"",INDEX(Basis_Preisliste!H:H,MATCH(B83,Basis_Preisliste!B:B,0)))</f>
        <v>50</v>
      </c>
      <c r="J83" s="209">
        <f>_xlfn.XLOOKUP(B83,'Article Master Data'!B:B,'Article Master Data'!R:R)</f>
        <v>19200</v>
      </c>
      <c r="K83" s="248"/>
      <c r="L83" s="246" t="str">
        <f t="shared" si="4"/>
        <v/>
      </c>
      <c r="M83" s="57">
        <f t="shared" si="5"/>
        <v>0</v>
      </c>
      <c r="N83" s="57">
        <f t="shared" si="6"/>
        <v>0</v>
      </c>
      <c r="O83" s="57">
        <f>IF(AND(N83&lt;&gt;0,G83=""),'Language Layout'!$B$106,M83*I83*H83+N83*IF(G83="",0,G83))</f>
        <v>0</v>
      </c>
      <c r="P83" s="57" t="b">
        <f t="shared" si="7"/>
        <v>0</v>
      </c>
      <c r="Q83" s="57">
        <f>P83*(MAX($Q$7:Q82)+1)</f>
        <v>0</v>
      </c>
    </row>
    <row r="84" spans="2:17">
      <c r="B84" s="76" t="s">
        <v>157</v>
      </c>
      <c r="C84" s="52" t="str">
        <f>VLOOKUP(B84,'Language Articles'!A:B,2,0)</f>
        <v>SingleFix Pro</v>
      </c>
      <c r="D84" s="77" t="str">
        <f>VLOOKUP(B84,'Language Portfolio'!A:B,2,0)</f>
        <v>Special fastenings</v>
      </c>
      <c r="E84" s="73">
        <f>VLOOKUP(B84,Basis_Preisliste!B:E,4,0)</f>
        <v>1.9320000000000002</v>
      </c>
      <c r="F84" s="73">
        <f>IF(_xlfn.XLOOKUP(B84,Basis_Preisliste!B:B,Basis_Preisliste!F:F)="",_xlfn.XLOOKUP(B84,Basis_Preisliste!B:B,Basis_Preisliste!G:G),_xlfn.XLOOKUP(B84,Basis_Preisliste!B:B,Basis_Preisliste!F:F))</f>
        <v>1.84</v>
      </c>
      <c r="G84" s="74" t="str">
        <f>IF(_xlfn.XLOOKUP(B84,Basis_Preisliste!B:B,Basis_Preisliste!F:F)="","", _xlfn.XLOOKUP(B84,Basis_Preisliste!B:B,Basis_Preisliste!F:F)*(1-$G$3))</f>
        <v/>
      </c>
      <c r="H84" s="75">
        <f>IF(_xlfn.XLOOKUP(B84,Basis_Preisliste!B:B,Basis_Preisliste!G:G)="","to be defined",_xlfn.XLOOKUP(B84,Basis_Preisliste!B:B,Basis_Preisliste!G:G)*(1-$G$3))</f>
        <v>1.84</v>
      </c>
      <c r="I84" s="160">
        <f>IF(INDEX(Basis_Preisliste!H:H,MATCH(B84,Basis_Preisliste!B:B,0))=0,"",INDEX(Basis_Preisliste!H:H,MATCH(B84,Basis_Preisliste!B:B,0)))</f>
        <v>100</v>
      </c>
      <c r="J84" s="209">
        <f>_xlfn.XLOOKUP(B84,'Article Master Data'!B:B,'Article Master Data'!R:R)</f>
        <v>11200</v>
      </c>
      <c r="K84" s="249"/>
      <c r="L84" s="246" t="str">
        <f t="shared" si="4"/>
        <v/>
      </c>
      <c r="M84" s="57">
        <f t="shared" si="5"/>
        <v>0</v>
      </c>
      <c r="N84" s="57">
        <f t="shared" si="6"/>
        <v>0</v>
      </c>
      <c r="O84" s="57">
        <f>IF(AND(N84&lt;&gt;0,G84=""),'Language Layout'!$B$106,M84*I84*H84+N84*IF(G84="",0,G84))</f>
        <v>0</v>
      </c>
      <c r="P84" s="57" t="b">
        <f t="shared" si="7"/>
        <v>0</v>
      </c>
      <c r="Q84" s="57">
        <f>P84*(MAX($Q$7:Q83)+1)</f>
        <v>0</v>
      </c>
    </row>
    <row r="85" spans="2:17">
      <c r="B85" s="76" t="s">
        <v>371</v>
      </c>
      <c r="C85" s="52" t="str">
        <f>VLOOKUP(B85,'Language Articles'!A:B,2,0)</f>
        <v>ClampFit</v>
      </c>
      <c r="D85" s="77" t="str">
        <f>VLOOKUP(B85,'Language Portfolio'!A:B,2,0)</f>
        <v>Special fastenings</v>
      </c>
      <c r="E85" s="73">
        <f>VLOOKUP(B85,Basis_Preisliste!B:E,4,0)</f>
        <v>4.4415000000000004</v>
      </c>
      <c r="F85" s="73">
        <f>IF(_xlfn.XLOOKUP(B85,Basis_Preisliste!B:B,Basis_Preisliste!F:F)="",_xlfn.XLOOKUP(B85,Basis_Preisliste!B:B,Basis_Preisliste!G:G),_xlfn.XLOOKUP(B85,Basis_Preisliste!B:B,Basis_Preisliste!F:F))</f>
        <v>4.2300000000000004</v>
      </c>
      <c r="G85" s="74" t="str">
        <f>IF(_xlfn.XLOOKUP(B85,Basis_Preisliste!B:B,Basis_Preisliste!F:F)="","", _xlfn.XLOOKUP(B85,Basis_Preisliste!B:B,Basis_Preisliste!F:F)*(1-$G$3))</f>
        <v/>
      </c>
      <c r="H85" s="75">
        <f>IF(_xlfn.XLOOKUP(B85,Basis_Preisliste!B:B,Basis_Preisliste!G:G)="","to be defined",_xlfn.XLOOKUP(B85,Basis_Preisliste!B:B,Basis_Preisliste!G:G)*(1-$G$3))</f>
        <v>4.2300000000000004</v>
      </c>
      <c r="I85" s="160">
        <f>IF(INDEX(Basis_Preisliste!H:H,MATCH(B85,Basis_Preisliste!B:B,0))=0,"",INDEX(Basis_Preisliste!H:H,MATCH(B85,Basis_Preisliste!B:B,0)))</f>
        <v>100</v>
      </c>
      <c r="J85" s="209">
        <f>_xlfn.XLOOKUP(B85,'Article Master Data'!B:B,'Article Master Data'!R:R)</f>
        <v>2400</v>
      </c>
      <c r="K85" s="249"/>
      <c r="L85" s="246" t="str">
        <f t="shared" si="4"/>
        <v/>
      </c>
      <c r="M85" s="57">
        <f t="shared" si="5"/>
        <v>0</v>
      </c>
      <c r="N85" s="57">
        <f t="shared" si="6"/>
        <v>0</v>
      </c>
      <c r="O85" s="57">
        <f>IF(AND(N85&lt;&gt;0,G85=""),'Language Layout'!$B$106,M85*I85*H85+N85*IF(G85="",0,G85))</f>
        <v>0</v>
      </c>
      <c r="P85" s="57" t="b">
        <f t="shared" si="7"/>
        <v>0</v>
      </c>
      <c r="Q85" s="57">
        <f>P85*(MAX($Q$7:Q84)+1)</f>
        <v>0</v>
      </c>
    </row>
    <row r="86" spans="2:17">
      <c r="B86" s="76" t="s">
        <v>373</v>
      </c>
      <c r="C86" s="52" t="str">
        <f>VLOOKUP(B86,'Language Articles'!A:B,2,0)</f>
        <v>ClampFit Pro</v>
      </c>
      <c r="D86" s="77" t="str">
        <f>VLOOKUP(B86,'Language Portfolio'!A:B,2,0)</f>
        <v>Special fastenings</v>
      </c>
      <c r="E86" s="73">
        <f>VLOOKUP(B86,Basis_Preisliste!B:E,4,0)</f>
        <v>4.4415000000000004</v>
      </c>
      <c r="F86" s="73">
        <f>IF(_xlfn.XLOOKUP(B86,Basis_Preisliste!B:B,Basis_Preisliste!F:F)="",_xlfn.XLOOKUP(B86,Basis_Preisliste!B:B,Basis_Preisliste!G:G),_xlfn.XLOOKUP(B86,Basis_Preisliste!B:B,Basis_Preisliste!F:F))</f>
        <v>4.2300000000000004</v>
      </c>
      <c r="G86" s="74" t="str">
        <f>IF(_xlfn.XLOOKUP(B86,Basis_Preisliste!B:B,Basis_Preisliste!F:F)="","", _xlfn.XLOOKUP(B86,Basis_Preisliste!B:B,Basis_Preisliste!F:F)*(1-$G$3))</f>
        <v/>
      </c>
      <c r="H86" s="75">
        <f>IF(_xlfn.XLOOKUP(B86,Basis_Preisliste!B:B,Basis_Preisliste!G:G)="","to be defined",_xlfn.XLOOKUP(B86,Basis_Preisliste!B:B,Basis_Preisliste!G:G)*(1-$G$3))</f>
        <v>4.2300000000000004</v>
      </c>
      <c r="I86" s="160">
        <f>IF(INDEX(Basis_Preisliste!H:H,MATCH(B86,Basis_Preisliste!B:B,0))=0,"",INDEX(Basis_Preisliste!H:H,MATCH(B86,Basis_Preisliste!B:B,0)))</f>
        <v>100</v>
      </c>
      <c r="J86" s="209">
        <f>_xlfn.XLOOKUP(B86,'Article Master Data'!B:B,'Article Master Data'!R:R)</f>
        <v>2400</v>
      </c>
      <c r="K86" s="248"/>
      <c r="L86" s="246" t="str">
        <f t="shared" si="4"/>
        <v/>
      </c>
      <c r="M86" s="57">
        <f t="shared" si="5"/>
        <v>0</v>
      </c>
      <c r="N86" s="57">
        <f t="shared" si="6"/>
        <v>0</v>
      </c>
      <c r="O86" s="57">
        <f>IF(AND(N86&lt;&gt;0,G86=""),'Language Layout'!$B$106,M86*I86*H86+N86*IF(G86="",0,G86))</f>
        <v>0</v>
      </c>
      <c r="P86" s="57" t="b">
        <f t="shared" si="7"/>
        <v>0</v>
      </c>
      <c r="Q86" s="57">
        <f>P86*(MAX($Q$7:Q85)+1)</f>
        <v>0</v>
      </c>
    </row>
    <row r="87" spans="2:17">
      <c r="B87" s="76" t="s">
        <v>393</v>
      </c>
      <c r="C87" s="52" t="str">
        <f>VLOOKUP(B87,'Language Articles'!A:B,2,0)</f>
        <v>End clamp Rapid16 30 - 40</v>
      </c>
      <c r="D87" s="77" t="str">
        <f>VLOOKUP(B87,'Language Portfolio'!A:B,2,0)</f>
        <v>Module clamps</v>
      </c>
      <c r="E87" s="73">
        <f>VLOOKUP(B87,Basis_Preisliste!B:E,4,0)</f>
        <v>1.7114999999999998</v>
      </c>
      <c r="F87" s="73">
        <f>IF(_xlfn.XLOOKUP(B87,Basis_Preisliste!B:B,Basis_Preisliste!F:F)="",_xlfn.XLOOKUP(B87,Basis_Preisliste!B:B,Basis_Preisliste!G:G),_xlfn.XLOOKUP(B87,Basis_Preisliste!B:B,Basis_Preisliste!F:F))</f>
        <v>1.63</v>
      </c>
      <c r="G87" s="74" t="str">
        <f>IF(_xlfn.XLOOKUP(B87,Basis_Preisliste!B:B,Basis_Preisliste!F:F)="","", _xlfn.XLOOKUP(B87,Basis_Preisliste!B:B,Basis_Preisliste!F:F)*(1-$G$3))</f>
        <v/>
      </c>
      <c r="H87" s="75">
        <f>IF(_xlfn.XLOOKUP(B87,Basis_Preisliste!B:B,Basis_Preisliste!G:G)="","to be defined",_xlfn.XLOOKUP(B87,Basis_Preisliste!B:B,Basis_Preisliste!G:G)*(1-$G$3))</f>
        <v>1.63</v>
      </c>
      <c r="I87" s="160">
        <f>IF(INDEX(Basis_Preisliste!H:H,MATCH(B87,Basis_Preisliste!B:B,0))=0,"",INDEX(Basis_Preisliste!H:H,MATCH(B87,Basis_Preisliste!B:B,0)))</f>
        <v>50</v>
      </c>
      <c r="J87" s="209">
        <f>_xlfn.XLOOKUP(B87,'Article Master Data'!B:B,'Article Master Data'!R:R)</f>
        <v>6400</v>
      </c>
      <c r="K87" s="249"/>
      <c r="L87" s="246" t="str">
        <f t="shared" si="4"/>
        <v/>
      </c>
      <c r="M87" s="57">
        <f t="shared" si="5"/>
        <v>0</v>
      </c>
      <c r="N87" s="57">
        <f t="shared" si="6"/>
        <v>0</v>
      </c>
      <c r="O87" s="57">
        <f>IF(AND(N87&lt;&gt;0,G87=""),'Language Layout'!$B$106,M87*I87*H87+N87*IF(G87="",0,G87))</f>
        <v>0</v>
      </c>
      <c r="P87" s="57" t="b">
        <f t="shared" si="7"/>
        <v>0</v>
      </c>
      <c r="Q87" s="57">
        <f>P87*(MAX($Q$7:Q86)+1)</f>
        <v>0</v>
      </c>
    </row>
    <row r="88" spans="2:17">
      <c r="B88" s="76" t="s">
        <v>395</v>
      </c>
      <c r="C88" s="52" t="str">
        <f>VLOOKUP(B88,'Language Articles'!A:B,2,0)</f>
        <v>End clamp Rapid16 40 - 50</v>
      </c>
      <c r="D88" s="77" t="str">
        <f>VLOOKUP(B88,'Language Portfolio'!A:B,2,0)</f>
        <v>Module clamps</v>
      </c>
      <c r="E88" s="73">
        <f>VLOOKUP(B88,Basis_Preisliste!B:E,4,0)</f>
        <v>1.7429999999999999</v>
      </c>
      <c r="F88" s="73">
        <f>IF(_xlfn.XLOOKUP(B88,Basis_Preisliste!B:B,Basis_Preisliste!F:F)="",_xlfn.XLOOKUP(B88,Basis_Preisliste!B:B,Basis_Preisliste!G:G),_xlfn.XLOOKUP(B88,Basis_Preisliste!B:B,Basis_Preisliste!F:F))</f>
        <v>1.66</v>
      </c>
      <c r="G88" s="74" t="str">
        <f>IF(_xlfn.XLOOKUP(B88,Basis_Preisliste!B:B,Basis_Preisliste!F:F)="","", _xlfn.XLOOKUP(B88,Basis_Preisliste!B:B,Basis_Preisliste!F:F)*(1-$G$3))</f>
        <v/>
      </c>
      <c r="H88" s="75">
        <f>IF(_xlfn.XLOOKUP(B88,Basis_Preisliste!B:B,Basis_Preisliste!G:G)="","to be defined",_xlfn.XLOOKUP(B88,Basis_Preisliste!B:B,Basis_Preisliste!G:G)*(1-$G$3))</f>
        <v>1.66</v>
      </c>
      <c r="I88" s="160">
        <f>IF(INDEX(Basis_Preisliste!H:H,MATCH(B88,Basis_Preisliste!B:B,0))=0,"",INDEX(Basis_Preisliste!H:H,MATCH(B88,Basis_Preisliste!B:B,0)))</f>
        <v>50</v>
      </c>
      <c r="J88" s="209">
        <f>_xlfn.XLOOKUP(B88,'Article Master Data'!B:B,'Article Master Data'!R:R)</f>
        <v>6400</v>
      </c>
      <c r="K88" s="249"/>
      <c r="L88" s="246" t="str">
        <f t="shared" si="4"/>
        <v/>
      </c>
      <c r="M88" s="57">
        <f t="shared" si="5"/>
        <v>0</v>
      </c>
      <c r="N88" s="57">
        <f t="shared" si="6"/>
        <v>0</v>
      </c>
      <c r="O88" s="57">
        <f>IF(AND(N88&lt;&gt;0,G88=""),'Language Layout'!$B$106,M88*I88*H88+N88*IF(G88="",0,G88))</f>
        <v>0</v>
      </c>
      <c r="P88" s="57" t="b">
        <f t="shared" si="7"/>
        <v>0</v>
      </c>
      <c r="Q88" s="57">
        <f>P88*(MAX($Q$7:Q87)+1)</f>
        <v>0</v>
      </c>
    </row>
    <row r="89" spans="2:17">
      <c r="B89" s="76" t="s">
        <v>397</v>
      </c>
      <c r="C89" s="52" t="str">
        <f>VLOOKUP(B89,'Language Articles'!A:B,2,0)</f>
        <v>End clamp Rapid16 H 30 - 40</v>
      </c>
      <c r="D89" s="77" t="str">
        <f>VLOOKUP(B89,'Language Portfolio'!A:B,2,0)</f>
        <v>Module clamps</v>
      </c>
      <c r="E89" s="73">
        <f>VLOOKUP(B89,Basis_Preisliste!B:E,4,0)</f>
        <v>1.7429999999999999</v>
      </c>
      <c r="F89" s="73">
        <f>IF(_xlfn.XLOOKUP(B89,Basis_Preisliste!B:B,Basis_Preisliste!F:F)="",_xlfn.XLOOKUP(B89,Basis_Preisliste!B:B,Basis_Preisliste!G:G),_xlfn.XLOOKUP(B89,Basis_Preisliste!B:B,Basis_Preisliste!F:F))</f>
        <v>1.66</v>
      </c>
      <c r="G89" s="74" t="str">
        <f>IF(_xlfn.XLOOKUP(B89,Basis_Preisliste!B:B,Basis_Preisliste!F:F)="","", _xlfn.XLOOKUP(B89,Basis_Preisliste!B:B,Basis_Preisliste!F:F)*(1-$G$3))</f>
        <v/>
      </c>
      <c r="H89" s="75">
        <f>IF(_xlfn.XLOOKUP(B89,Basis_Preisliste!B:B,Basis_Preisliste!G:G)="","to be defined",_xlfn.XLOOKUP(B89,Basis_Preisliste!B:B,Basis_Preisliste!G:G)*(1-$G$3))</f>
        <v>1.66</v>
      </c>
      <c r="I89" s="160">
        <f>IF(INDEX(Basis_Preisliste!H:H,MATCH(B89,Basis_Preisliste!B:B,0))=0,"",INDEX(Basis_Preisliste!H:H,MATCH(B89,Basis_Preisliste!B:B,0)))</f>
        <v>50</v>
      </c>
      <c r="J89" s="209">
        <f>_xlfn.XLOOKUP(B89,'Article Master Data'!B:B,'Article Master Data'!R:R)</f>
        <v>6400</v>
      </c>
      <c r="K89" s="248"/>
      <c r="L89" s="246" t="str">
        <f t="shared" si="4"/>
        <v/>
      </c>
      <c r="M89" s="57">
        <f t="shared" si="5"/>
        <v>0</v>
      </c>
      <c r="N89" s="57">
        <f t="shared" si="6"/>
        <v>0</v>
      </c>
      <c r="O89" s="57">
        <f>IF(AND(N89&lt;&gt;0,G89=""),'Language Layout'!$B$106,M89*I89*H89+N89*IF(G89="",0,G89))</f>
        <v>0</v>
      </c>
      <c r="P89" s="57" t="b">
        <f t="shared" si="7"/>
        <v>0</v>
      </c>
      <c r="Q89" s="57">
        <f>P89*(MAX($Q$7:Q88)+1)</f>
        <v>0</v>
      </c>
    </row>
    <row r="90" spans="2:17">
      <c r="B90" s="76" t="s">
        <v>401</v>
      </c>
      <c r="C90" s="52" t="str">
        <f>VLOOKUP(B90,'Language Articles'!A:B,2,0)</f>
        <v>End clamp Rapid16 30 - 40 bl. anod.</v>
      </c>
      <c r="D90" s="77" t="str">
        <f>VLOOKUP(B90,'Language Portfolio'!A:B,2,0)</f>
        <v>Module clamps</v>
      </c>
      <c r="E90" s="73">
        <f>VLOOKUP(B90,Basis_Preisliste!B:E,4,0)</f>
        <v>2.7195</v>
      </c>
      <c r="F90" s="73">
        <f>IF(_xlfn.XLOOKUP(B90,Basis_Preisliste!B:B,Basis_Preisliste!F:F)="",_xlfn.XLOOKUP(B90,Basis_Preisliste!B:B,Basis_Preisliste!G:G),_xlfn.XLOOKUP(B90,Basis_Preisliste!B:B,Basis_Preisliste!F:F))</f>
        <v>2.59</v>
      </c>
      <c r="G90" s="74" t="str">
        <f>IF(_xlfn.XLOOKUP(B90,Basis_Preisliste!B:B,Basis_Preisliste!F:F)="","", _xlfn.XLOOKUP(B90,Basis_Preisliste!B:B,Basis_Preisliste!F:F)*(1-$G$3))</f>
        <v/>
      </c>
      <c r="H90" s="75">
        <f>IF(_xlfn.XLOOKUP(B90,Basis_Preisliste!B:B,Basis_Preisliste!G:G)="","to be defined",_xlfn.XLOOKUP(B90,Basis_Preisliste!B:B,Basis_Preisliste!G:G)*(1-$G$3))</f>
        <v>2.59</v>
      </c>
      <c r="I90" s="160">
        <f>IF(INDEX(Basis_Preisliste!H:H,MATCH(B90,Basis_Preisliste!B:B,0))=0,"",INDEX(Basis_Preisliste!H:H,MATCH(B90,Basis_Preisliste!B:B,0)))</f>
        <v>50</v>
      </c>
      <c r="J90" s="209">
        <f>_xlfn.XLOOKUP(B90,'Article Master Data'!B:B,'Article Master Data'!R:R)</f>
        <v>6400</v>
      </c>
      <c r="K90" s="249"/>
      <c r="L90" s="246" t="str">
        <f t="shared" si="4"/>
        <v/>
      </c>
      <c r="M90" s="57">
        <f t="shared" si="5"/>
        <v>0</v>
      </c>
      <c r="N90" s="57">
        <f t="shared" si="6"/>
        <v>0</v>
      </c>
      <c r="O90" s="57">
        <f>IF(AND(N90&lt;&gt;0,G90=""),'Language Layout'!$B$106,M90*I90*H90+N90*IF(G90="",0,G90))</f>
        <v>0</v>
      </c>
      <c r="P90" s="57" t="b">
        <f t="shared" si="7"/>
        <v>0</v>
      </c>
      <c r="Q90" s="57">
        <f>P90*(MAX($Q$7:Q89)+1)</f>
        <v>0</v>
      </c>
    </row>
    <row r="91" spans="2:17">
      <c r="B91" s="76" t="s">
        <v>403</v>
      </c>
      <c r="C91" s="52" t="str">
        <f>VLOOKUP(B91,'Language Articles'!A:B,2,0)</f>
        <v>End clamp Rapid16 40 - 50 bl. anod.</v>
      </c>
      <c r="D91" s="77" t="str">
        <f>VLOOKUP(B91,'Language Portfolio'!A:B,2,0)</f>
        <v>Module clamps</v>
      </c>
      <c r="E91" s="73">
        <f>VLOOKUP(B91,Basis_Preisliste!B:E,4,0)</f>
        <v>2.8245</v>
      </c>
      <c r="F91" s="73">
        <f>IF(_xlfn.XLOOKUP(B91,Basis_Preisliste!B:B,Basis_Preisliste!F:F)="",_xlfn.XLOOKUP(B91,Basis_Preisliste!B:B,Basis_Preisliste!G:G),_xlfn.XLOOKUP(B91,Basis_Preisliste!B:B,Basis_Preisliste!F:F))</f>
        <v>2.69</v>
      </c>
      <c r="G91" s="74" t="str">
        <f>IF(_xlfn.XLOOKUP(B91,Basis_Preisliste!B:B,Basis_Preisliste!F:F)="","", _xlfn.XLOOKUP(B91,Basis_Preisliste!B:B,Basis_Preisliste!F:F)*(1-$G$3))</f>
        <v/>
      </c>
      <c r="H91" s="75">
        <f>IF(_xlfn.XLOOKUP(B91,Basis_Preisliste!B:B,Basis_Preisliste!G:G)="","to be defined",_xlfn.XLOOKUP(B91,Basis_Preisliste!B:B,Basis_Preisliste!G:G)*(1-$G$3))</f>
        <v>2.69</v>
      </c>
      <c r="I91" s="160">
        <f>IF(INDEX(Basis_Preisliste!H:H,MATCH(B91,Basis_Preisliste!B:B,0))=0,"",INDEX(Basis_Preisliste!H:H,MATCH(B91,Basis_Preisliste!B:B,0)))</f>
        <v>50</v>
      </c>
      <c r="J91" s="209">
        <f>_xlfn.XLOOKUP(B91,'Article Master Data'!B:B,'Article Master Data'!R:R)</f>
        <v>6400</v>
      </c>
      <c r="K91" s="249"/>
      <c r="L91" s="246" t="str">
        <f t="shared" si="4"/>
        <v/>
      </c>
      <c r="M91" s="57">
        <f t="shared" si="5"/>
        <v>0</v>
      </c>
      <c r="N91" s="57">
        <f t="shared" si="6"/>
        <v>0</v>
      </c>
      <c r="O91" s="57">
        <f>IF(AND(N91&lt;&gt;0,G91=""),'Language Layout'!$B$106,M91*I91*H91+N91*IF(G91="",0,G91))</f>
        <v>0</v>
      </c>
      <c r="P91" s="57" t="b">
        <f t="shared" si="7"/>
        <v>0</v>
      </c>
      <c r="Q91" s="57">
        <f>P91*(MAX($Q$7:Q90)+1)</f>
        <v>0</v>
      </c>
    </row>
    <row r="92" spans="2:17">
      <c r="B92" s="76" t="s">
        <v>405</v>
      </c>
      <c r="C92" s="52" t="str">
        <f>VLOOKUP(B92,'Language Articles'!A:B,2,0)</f>
        <v>End clamp Rapid16 H 30 - 40 bl. anod.</v>
      </c>
      <c r="D92" s="77" t="str">
        <f>VLOOKUP(B92,'Language Portfolio'!A:B,2,0)</f>
        <v>Module clamps</v>
      </c>
      <c r="E92" s="73">
        <f>VLOOKUP(B92,Basis_Preisliste!B:E,4,0)</f>
        <v>2.8245</v>
      </c>
      <c r="F92" s="73">
        <f>IF(_xlfn.XLOOKUP(B92,Basis_Preisliste!B:B,Basis_Preisliste!F:F)="",_xlfn.XLOOKUP(B92,Basis_Preisliste!B:B,Basis_Preisliste!G:G),_xlfn.XLOOKUP(B92,Basis_Preisliste!B:B,Basis_Preisliste!F:F))</f>
        <v>2.69</v>
      </c>
      <c r="G92" s="74" t="str">
        <f>IF(_xlfn.XLOOKUP(B92,Basis_Preisliste!B:B,Basis_Preisliste!F:F)="","", _xlfn.XLOOKUP(B92,Basis_Preisliste!B:B,Basis_Preisliste!F:F)*(1-$G$3))</f>
        <v/>
      </c>
      <c r="H92" s="75">
        <f>IF(_xlfn.XLOOKUP(B92,Basis_Preisliste!B:B,Basis_Preisliste!G:G)="","to be defined",_xlfn.XLOOKUP(B92,Basis_Preisliste!B:B,Basis_Preisliste!G:G)*(1-$G$3))</f>
        <v>2.69</v>
      </c>
      <c r="I92" s="160">
        <f>IF(INDEX(Basis_Preisliste!H:H,MATCH(B92,Basis_Preisliste!B:B,0))=0,"",INDEX(Basis_Preisliste!H:H,MATCH(B92,Basis_Preisliste!B:B,0)))</f>
        <v>50</v>
      </c>
      <c r="J92" s="209">
        <f>_xlfn.XLOOKUP(B92,'Article Master Data'!B:B,'Article Master Data'!R:R)</f>
        <v>6400</v>
      </c>
      <c r="K92" s="248"/>
      <c r="L92" s="246" t="str">
        <f t="shared" si="4"/>
        <v/>
      </c>
      <c r="M92" s="57">
        <f t="shared" si="5"/>
        <v>0</v>
      </c>
      <c r="N92" s="57">
        <f t="shared" si="6"/>
        <v>0</v>
      </c>
      <c r="O92" s="57">
        <f>IF(AND(N92&lt;&gt;0,G92=""),'Language Layout'!$B$106,M92*I92*H92+N92*IF(G92="",0,G92))</f>
        <v>0</v>
      </c>
      <c r="P92" s="57" t="b">
        <f t="shared" si="7"/>
        <v>0</v>
      </c>
      <c r="Q92" s="57">
        <f>P92*(MAX($Q$7:Q91)+1)</f>
        <v>0</v>
      </c>
    </row>
    <row r="93" spans="2:17">
      <c r="B93" s="76" t="s">
        <v>407</v>
      </c>
      <c r="C93" s="52" t="str">
        <f>VLOOKUP(B93,'Language Articles'!A:B,2,0)</f>
        <v>Middle clamp Rapid16 30 - 40</v>
      </c>
      <c r="D93" s="77" t="str">
        <f>VLOOKUP(B93,'Language Portfolio'!A:B,2,0)</f>
        <v>Module clamps</v>
      </c>
      <c r="E93" s="73">
        <f>VLOOKUP(B93,Basis_Preisliste!B:E,4,0)</f>
        <v>1.7114999999999998</v>
      </c>
      <c r="F93" s="73">
        <f>IF(_xlfn.XLOOKUP(B93,Basis_Preisliste!B:B,Basis_Preisliste!F:F)="",_xlfn.XLOOKUP(B93,Basis_Preisliste!B:B,Basis_Preisliste!G:G),_xlfn.XLOOKUP(B93,Basis_Preisliste!B:B,Basis_Preisliste!F:F))</f>
        <v>1.63</v>
      </c>
      <c r="G93" s="74" t="str">
        <f>IF(_xlfn.XLOOKUP(B93,Basis_Preisliste!B:B,Basis_Preisliste!F:F)="","", _xlfn.XLOOKUP(B93,Basis_Preisliste!B:B,Basis_Preisliste!F:F)*(1-$G$3))</f>
        <v/>
      </c>
      <c r="H93" s="75">
        <f>IF(_xlfn.XLOOKUP(B93,Basis_Preisliste!B:B,Basis_Preisliste!G:G)="","to be defined",_xlfn.XLOOKUP(B93,Basis_Preisliste!B:B,Basis_Preisliste!G:G)*(1-$G$3))</f>
        <v>1.63</v>
      </c>
      <c r="I93" s="160">
        <f>IF(INDEX(Basis_Preisliste!H:H,MATCH(B93,Basis_Preisliste!B:B,0))=0,"",INDEX(Basis_Preisliste!H:H,MATCH(B93,Basis_Preisliste!B:B,0)))</f>
        <v>100</v>
      </c>
      <c r="J93" s="209">
        <f>_xlfn.XLOOKUP(B93,'Article Master Data'!B:B,'Article Master Data'!R:R)</f>
        <v>6400</v>
      </c>
      <c r="K93" s="249"/>
      <c r="L93" s="246" t="str">
        <f t="shared" si="4"/>
        <v/>
      </c>
      <c r="M93" s="57">
        <f t="shared" si="5"/>
        <v>0</v>
      </c>
      <c r="N93" s="57">
        <f t="shared" si="6"/>
        <v>0</v>
      </c>
      <c r="O93" s="57">
        <f>IF(AND(N93&lt;&gt;0,G93=""),'Language Layout'!$B$106,M93*I93*H93+N93*IF(G93="",0,G93))</f>
        <v>0</v>
      </c>
      <c r="P93" s="57" t="b">
        <f t="shared" si="7"/>
        <v>0</v>
      </c>
      <c r="Q93" s="57">
        <f>P93*(MAX($Q$7:Q92)+1)</f>
        <v>0</v>
      </c>
    </row>
    <row r="94" spans="2:17">
      <c r="B94" s="76" t="s">
        <v>409</v>
      </c>
      <c r="C94" s="52" t="str">
        <f>VLOOKUP(B94,'Language Articles'!A:B,2,0)</f>
        <v>Middle clamp Rapid16 40 - 50</v>
      </c>
      <c r="D94" s="77" t="str">
        <f>VLOOKUP(B94,'Language Portfolio'!A:B,2,0)</f>
        <v>Module clamps</v>
      </c>
      <c r="E94" s="73">
        <f>VLOOKUP(B94,Basis_Preisliste!B:E,4,0)</f>
        <v>1.7429999999999999</v>
      </c>
      <c r="F94" s="73">
        <f>IF(_xlfn.XLOOKUP(B94,Basis_Preisliste!B:B,Basis_Preisliste!F:F)="",_xlfn.XLOOKUP(B94,Basis_Preisliste!B:B,Basis_Preisliste!G:G),_xlfn.XLOOKUP(B94,Basis_Preisliste!B:B,Basis_Preisliste!F:F))</f>
        <v>1.66</v>
      </c>
      <c r="G94" s="74" t="str">
        <f>IF(_xlfn.XLOOKUP(B94,Basis_Preisliste!B:B,Basis_Preisliste!F:F)="","", _xlfn.XLOOKUP(B94,Basis_Preisliste!B:B,Basis_Preisliste!F:F)*(1-$G$3))</f>
        <v/>
      </c>
      <c r="H94" s="75">
        <f>IF(_xlfn.XLOOKUP(B94,Basis_Preisliste!B:B,Basis_Preisliste!G:G)="","to be defined",_xlfn.XLOOKUP(B94,Basis_Preisliste!B:B,Basis_Preisliste!G:G)*(1-$G$3))</f>
        <v>1.66</v>
      </c>
      <c r="I94" s="160">
        <f>IF(INDEX(Basis_Preisliste!H:H,MATCH(B94,Basis_Preisliste!B:B,0))=0,"",INDEX(Basis_Preisliste!H:H,MATCH(B94,Basis_Preisliste!B:B,0)))</f>
        <v>100</v>
      </c>
      <c r="J94" s="209">
        <f>_xlfn.XLOOKUP(B94,'Article Master Data'!B:B,'Article Master Data'!R:R)</f>
        <v>6400</v>
      </c>
      <c r="K94" s="249"/>
      <c r="L94" s="246" t="str">
        <f t="shared" si="4"/>
        <v/>
      </c>
      <c r="M94" s="57">
        <f t="shared" si="5"/>
        <v>0</v>
      </c>
      <c r="N94" s="57">
        <f t="shared" si="6"/>
        <v>0</v>
      </c>
      <c r="O94" s="57">
        <f>IF(AND(N94&lt;&gt;0,G94=""),'Language Layout'!$B$106,M94*I94*H94+N94*IF(G94="",0,G94))</f>
        <v>0</v>
      </c>
      <c r="P94" s="57" t="b">
        <f t="shared" si="7"/>
        <v>0</v>
      </c>
      <c r="Q94" s="57">
        <f>P94*(MAX($Q$7:Q93)+1)</f>
        <v>0</v>
      </c>
    </row>
    <row r="95" spans="2:17">
      <c r="B95" s="76" t="s">
        <v>413</v>
      </c>
      <c r="C95" s="52" t="str">
        <f>VLOOKUP(B95,'Language Articles'!A:B,2,0)</f>
        <v>Middle clamp Rapid16 30-40 bl. anod.</v>
      </c>
      <c r="D95" s="77" t="str">
        <f>VLOOKUP(B95,'Language Portfolio'!A:B,2,0)</f>
        <v>Module clamps</v>
      </c>
      <c r="E95" s="73">
        <f>VLOOKUP(B95,Basis_Preisliste!B:E,4,0)</f>
        <v>2.7195</v>
      </c>
      <c r="F95" s="73">
        <f>IF(_xlfn.XLOOKUP(B95,Basis_Preisliste!B:B,Basis_Preisliste!F:F)="",_xlfn.XLOOKUP(B95,Basis_Preisliste!B:B,Basis_Preisliste!G:G),_xlfn.XLOOKUP(B95,Basis_Preisliste!B:B,Basis_Preisliste!F:F))</f>
        <v>2.59</v>
      </c>
      <c r="G95" s="74" t="str">
        <f>IF(_xlfn.XLOOKUP(B95,Basis_Preisliste!B:B,Basis_Preisliste!F:F)="","", _xlfn.XLOOKUP(B95,Basis_Preisliste!B:B,Basis_Preisliste!F:F)*(1-$G$3))</f>
        <v/>
      </c>
      <c r="H95" s="75">
        <f>IF(_xlfn.XLOOKUP(B95,Basis_Preisliste!B:B,Basis_Preisliste!G:G)="","to be defined",_xlfn.XLOOKUP(B95,Basis_Preisliste!B:B,Basis_Preisliste!G:G)*(1-$G$3))</f>
        <v>2.59</v>
      </c>
      <c r="I95" s="160">
        <f>IF(INDEX(Basis_Preisliste!H:H,MATCH(B95,Basis_Preisliste!B:B,0))=0,"",INDEX(Basis_Preisliste!H:H,MATCH(B95,Basis_Preisliste!B:B,0)))</f>
        <v>100</v>
      </c>
      <c r="J95" s="209">
        <f>_xlfn.XLOOKUP(B95,'Article Master Data'!B:B,'Article Master Data'!R:R)</f>
        <v>6400</v>
      </c>
      <c r="K95" s="248"/>
      <c r="L95" s="246" t="str">
        <f t="shared" si="4"/>
        <v/>
      </c>
      <c r="M95" s="57">
        <f t="shared" si="5"/>
        <v>0</v>
      </c>
      <c r="N95" s="57">
        <f t="shared" si="6"/>
        <v>0</v>
      </c>
      <c r="O95" s="57">
        <f>IF(AND(N95&lt;&gt;0,G95=""),'Language Layout'!$B$106,M95*I95*H95+N95*IF(G95="",0,G95))</f>
        <v>0</v>
      </c>
      <c r="P95" s="57" t="b">
        <f t="shared" si="7"/>
        <v>0</v>
      </c>
      <c r="Q95" s="57">
        <f>P95*(MAX($Q$7:Q94)+1)</f>
        <v>0</v>
      </c>
    </row>
    <row r="96" spans="2:17">
      <c r="B96" s="76" t="s">
        <v>415</v>
      </c>
      <c r="C96" s="52" t="str">
        <f>VLOOKUP(B96,'Language Articles'!A:B,2,0)</f>
        <v>Middle clamp Rapid16 40-50 bl. anod.</v>
      </c>
      <c r="D96" s="77" t="str">
        <f>VLOOKUP(B96,'Language Portfolio'!A:B,2,0)</f>
        <v>Module clamps</v>
      </c>
      <c r="E96" s="73">
        <f>VLOOKUP(B96,Basis_Preisliste!B:E,4,0)</f>
        <v>2.8245</v>
      </c>
      <c r="F96" s="73">
        <f>IF(_xlfn.XLOOKUP(B96,Basis_Preisliste!B:B,Basis_Preisliste!F:F)="",_xlfn.XLOOKUP(B96,Basis_Preisliste!B:B,Basis_Preisliste!G:G),_xlfn.XLOOKUP(B96,Basis_Preisliste!B:B,Basis_Preisliste!F:F))</f>
        <v>2.69</v>
      </c>
      <c r="G96" s="74" t="str">
        <f>IF(_xlfn.XLOOKUP(B96,Basis_Preisliste!B:B,Basis_Preisliste!F:F)="","", _xlfn.XLOOKUP(B96,Basis_Preisliste!B:B,Basis_Preisliste!F:F)*(1-$G$3))</f>
        <v/>
      </c>
      <c r="H96" s="75">
        <f>IF(_xlfn.XLOOKUP(B96,Basis_Preisliste!B:B,Basis_Preisliste!G:G)="","to be defined",_xlfn.XLOOKUP(B96,Basis_Preisliste!B:B,Basis_Preisliste!G:G)*(1-$G$3))</f>
        <v>2.69</v>
      </c>
      <c r="I96" s="160">
        <f>IF(INDEX(Basis_Preisliste!H:H,MATCH(B96,Basis_Preisliste!B:B,0))=0,"",INDEX(Basis_Preisliste!H:H,MATCH(B96,Basis_Preisliste!B:B,0)))</f>
        <v>100</v>
      </c>
      <c r="J96" s="209">
        <f>_xlfn.XLOOKUP(B96,'Article Master Data'!B:B,'Article Master Data'!R:R)</f>
        <v>6400</v>
      </c>
      <c r="K96" s="249"/>
      <c r="L96" s="246" t="str">
        <f t="shared" si="4"/>
        <v/>
      </c>
      <c r="M96" s="57">
        <f t="shared" si="5"/>
        <v>0</v>
      </c>
      <c r="N96" s="57">
        <f t="shared" si="6"/>
        <v>0</v>
      </c>
      <c r="O96" s="57">
        <f>IF(AND(N96&lt;&gt;0,G96=""),'Language Layout'!$B$106,M96*I96*H96+N96*IF(G96="",0,G96))</f>
        <v>0</v>
      </c>
      <c r="P96" s="57" t="b">
        <f t="shared" si="7"/>
        <v>0</v>
      </c>
      <c r="Q96" s="57">
        <f>P96*(MAX($Q$7:Q95)+1)</f>
        <v>0</v>
      </c>
    </row>
    <row r="97" spans="2:17">
      <c r="B97" s="76" t="s">
        <v>411</v>
      </c>
      <c r="C97" s="52" t="str">
        <f>VLOOKUP(B97,'Language Articles'!A:B,2,0)</f>
        <v>Middle clamp Rapid16 30 - 40 L</v>
      </c>
      <c r="D97" s="77" t="str">
        <f>VLOOKUP(B97,'Language Portfolio'!A:B,2,0)</f>
        <v>Module clamps</v>
      </c>
      <c r="E97" s="73">
        <f>VLOOKUP(B97,Basis_Preisliste!B:E,4,0)</f>
        <v>2.0790000000000002</v>
      </c>
      <c r="F97" s="73">
        <f>IF(_xlfn.XLOOKUP(B97,Basis_Preisliste!B:B,Basis_Preisliste!F:F)="",_xlfn.XLOOKUP(B97,Basis_Preisliste!B:B,Basis_Preisliste!G:G),_xlfn.XLOOKUP(B97,Basis_Preisliste!B:B,Basis_Preisliste!F:F))</f>
        <v>1.98</v>
      </c>
      <c r="G97" s="74" t="str">
        <f>IF(_xlfn.XLOOKUP(B97,Basis_Preisliste!B:B,Basis_Preisliste!F:F)="","", _xlfn.XLOOKUP(B97,Basis_Preisliste!B:B,Basis_Preisliste!F:F)*(1-$G$3))</f>
        <v/>
      </c>
      <c r="H97" s="75">
        <f>IF(_xlfn.XLOOKUP(B97,Basis_Preisliste!B:B,Basis_Preisliste!G:G)="","to be defined",_xlfn.XLOOKUP(B97,Basis_Preisliste!B:B,Basis_Preisliste!G:G)*(1-$G$3))</f>
        <v>1.98</v>
      </c>
      <c r="I97" s="160">
        <f>IF(INDEX(Basis_Preisliste!H:H,MATCH(B97,Basis_Preisliste!B:B,0))=0,"",INDEX(Basis_Preisliste!H:H,MATCH(B97,Basis_Preisliste!B:B,0)))</f>
        <v>100</v>
      </c>
      <c r="J97" s="209">
        <f>_xlfn.XLOOKUP(B97,'Article Master Data'!B:B,'Article Master Data'!R:R)</f>
        <v>2400</v>
      </c>
      <c r="K97" s="249"/>
      <c r="L97" s="246" t="str">
        <f t="shared" si="4"/>
        <v/>
      </c>
      <c r="M97" s="57">
        <f t="shared" si="5"/>
        <v>0</v>
      </c>
      <c r="N97" s="57">
        <f t="shared" si="6"/>
        <v>0</v>
      </c>
      <c r="O97" s="57">
        <f>IF(AND(N97&lt;&gt;0,G97=""),'Language Layout'!$B$106,M97*I97*H97+N97*IF(G97="",0,G97))</f>
        <v>0</v>
      </c>
      <c r="P97" s="57" t="b">
        <f t="shared" si="7"/>
        <v>0</v>
      </c>
      <c r="Q97" s="57">
        <f>P97*(MAX($Q$7:Q96)+1)</f>
        <v>0</v>
      </c>
    </row>
    <row r="98" spans="2:17">
      <c r="B98" s="76" t="s">
        <v>399</v>
      </c>
      <c r="C98" s="52" t="str">
        <f>VLOOKUP(B98,'Language Articles'!A:B,2,0)</f>
        <v>End clamp Rapid16 30 - 40 L</v>
      </c>
      <c r="D98" s="77" t="str">
        <f>VLOOKUP(B98,'Language Portfolio'!A:B,2,0)</f>
        <v>Module clamps</v>
      </c>
      <c r="E98" s="73">
        <f>VLOOKUP(B98,Basis_Preisliste!B:E,4,0)</f>
        <v>2.0790000000000002</v>
      </c>
      <c r="F98" s="73">
        <f>IF(_xlfn.XLOOKUP(B98,Basis_Preisliste!B:B,Basis_Preisliste!F:F)="",_xlfn.XLOOKUP(B98,Basis_Preisliste!B:B,Basis_Preisliste!G:G),_xlfn.XLOOKUP(B98,Basis_Preisliste!B:B,Basis_Preisliste!F:F))</f>
        <v>1.98</v>
      </c>
      <c r="G98" s="74" t="str">
        <f>IF(_xlfn.XLOOKUP(B98,Basis_Preisliste!B:B,Basis_Preisliste!F:F)="","", _xlfn.XLOOKUP(B98,Basis_Preisliste!B:B,Basis_Preisliste!F:F)*(1-$G$3))</f>
        <v/>
      </c>
      <c r="H98" s="75">
        <f>IF(_xlfn.XLOOKUP(B98,Basis_Preisliste!B:B,Basis_Preisliste!G:G)="","to be defined",_xlfn.XLOOKUP(B98,Basis_Preisliste!B:B,Basis_Preisliste!G:G)*(1-$G$3))</f>
        <v>1.98</v>
      </c>
      <c r="I98" s="160">
        <f>IF(INDEX(Basis_Preisliste!H:H,MATCH(B98,Basis_Preisliste!B:B,0))=0,"",INDEX(Basis_Preisliste!H:H,MATCH(B98,Basis_Preisliste!B:B,0)))</f>
        <v>50</v>
      </c>
      <c r="J98" s="209">
        <f>_xlfn.XLOOKUP(B98,'Article Master Data'!B:B,'Article Master Data'!R:R)</f>
        <v>2400</v>
      </c>
      <c r="K98" s="248"/>
      <c r="L98" s="246" t="str">
        <f t="shared" si="4"/>
        <v/>
      </c>
      <c r="M98" s="57">
        <f t="shared" si="5"/>
        <v>0</v>
      </c>
      <c r="N98" s="57">
        <f t="shared" si="6"/>
        <v>0</v>
      </c>
      <c r="O98" s="57">
        <f>IF(AND(N98&lt;&gt;0,G98=""),'Language Layout'!$B$106,M98*I98*H98+N98*IF(G98="",0,G98))</f>
        <v>0</v>
      </c>
      <c r="P98" s="57" t="b">
        <f t="shared" si="7"/>
        <v>0</v>
      </c>
      <c r="Q98" s="57">
        <f>P98*(MAX($Q$7:Q97)+1)</f>
        <v>0</v>
      </c>
    </row>
    <row r="99" spans="2:17">
      <c r="B99" s="11" t="s">
        <v>5070</v>
      </c>
      <c r="C99" s="52" t="str">
        <f>VLOOKUP(B99,'Language Articles'!A:B,2,0)</f>
        <v>Middle clamp Classic wide</v>
      </c>
      <c r="D99" s="77" t="str">
        <f>VLOOKUP(B99,'Language Portfolio'!A:B,2,0)</f>
        <v>Module clamps</v>
      </c>
      <c r="E99" s="73">
        <f>VLOOKUP(B99,Basis_Preisliste!B:E,4,0)</f>
        <v>1.7429999999999999</v>
      </c>
      <c r="F99" s="73">
        <f>IF(_xlfn.XLOOKUP(B99,Basis_Preisliste!B:B,Basis_Preisliste!F:F)="",_xlfn.XLOOKUP(B99,Basis_Preisliste!B:B,Basis_Preisliste!G:G),_xlfn.XLOOKUP(B99,Basis_Preisliste!B:B,Basis_Preisliste!F:F))</f>
        <v>1.66</v>
      </c>
      <c r="G99" s="74" t="str">
        <f>IF(_xlfn.XLOOKUP(B99,Basis_Preisliste!B:B,Basis_Preisliste!F:F)="","", _xlfn.XLOOKUP(B99,Basis_Preisliste!B:B,Basis_Preisliste!F:F)*(1-$G$3))</f>
        <v/>
      </c>
      <c r="H99" s="75">
        <f>IF(_xlfn.XLOOKUP(B99,Basis_Preisliste!B:B,Basis_Preisliste!G:G)="","to be defined",_xlfn.XLOOKUP(B99,Basis_Preisliste!B:B,Basis_Preisliste!G:G)*(1-$G$3))</f>
        <v>1.66</v>
      </c>
      <c r="I99" s="160">
        <f>IF(INDEX(Basis_Preisliste!H:H,MATCH(B99,Basis_Preisliste!B:B,0))=0,"",INDEX(Basis_Preisliste!H:H,MATCH(B99,Basis_Preisliste!B:B,0)))</f>
        <v>100</v>
      </c>
      <c r="J99" s="209">
        <f>_xlfn.XLOOKUP(B99,'Article Master Data'!B:B,'Article Master Data'!R:R)</f>
        <v>6400</v>
      </c>
      <c r="K99" s="249"/>
      <c r="L99" s="246" t="str">
        <f t="shared" si="4"/>
        <v/>
      </c>
    </row>
    <row r="100" spans="2:17">
      <c r="B100" s="11" t="s">
        <v>5072</v>
      </c>
      <c r="C100" s="52" t="str">
        <f>VLOOKUP(B100,'Language Articles'!A:B,2,0)</f>
        <v>End clamp Classic wide V</v>
      </c>
      <c r="D100" s="77" t="str">
        <f>VLOOKUP(B100,'Language Portfolio'!A:B,2,0)</f>
        <v>Module clamps</v>
      </c>
      <c r="E100" s="73">
        <f>VLOOKUP(B100,Basis_Preisliste!B:E,4,0)</f>
        <v>1.7745</v>
      </c>
      <c r="F100" s="73">
        <f>IF(_xlfn.XLOOKUP(B100,Basis_Preisliste!B:B,Basis_Preisliste!F:F)="",_xlfn.XLOOKUP(B100,Basis_Preisliste!B:B,Basis_Preisliste!G:G),_xlfn.XLOOKUP(B100,Basis_Preisliste!B:B,Basis_Preisliste!F:F))</f>
        <v>1.69</v>
      </c>
      <c r="G100" s="74" t="str">
        <f>IF(_xlfn.XLOOKUP(B100,Basis_Preisliste!B:B,Basis_Preisliste!F:F)="","", _xlfn.XLOOKUP(B100,Basis_Preisliste!B:B,Basis_Preisliste!F:F)*(1-$G$3))</f>
        <v/>
      </c>
      <c r="H100" s="75">
        <f>IF(_xlfn.XLOOKUP(B100,Basis_Preisliste!B:B,Basis_Preisliste!G:G)="","to be defined",_xlfn.XLOOKUP(B100,Basis_Preisliste!B:B,Basis_Preisliste!G:G)*(1-$G$3))</f>
        <v>1.69</v>
      </c>
      <c r="I100" s="160">
        <f>IF(INDEX(Basis_Preisliste!H:H,MATCH(B100,Basis_Preisliste!B:B,0))=0,"",INDEX(Basis_Preisliste!H:H,MATCH(B100,Basis_Preisliste!B:B,0)))</f>
        <v>50</v>
      </c>
      <c r="J100" s="209">
        <f>_xlfn.XLOOKUP(B100,'Article Master Data'!B:B,'Article Master Data'!R:R)</f>
        <v>6400</v>
      </c>
      <c r="K100" s="249"/>
      <c r="L100" s="246" t="str">
        <f t="shared" si="4"/>
        <v/>
      </c>
    </row>
    <row r="101" spans="2:17">
      <c r="B101" s="11" t="s">
        <v>5074</v>
      </c>
      <c r="C101" s="52" t="str">
        <f>VLOOKUP(B101,'Language Articles'!A:B,2,0)</f>
        <v>End clamp Classic wide H</v>
      </c>
      <c r="D101" s="77" t="str">
        <f>VLOOKUP(B101,'Language Portfolio'!A:B,2,0)</f>
        <v>Module clamps</v>
      </c>
      <c r="E101" s="73">
        <f>VLOOKUP(B101,Basis_Preisliste!B:E,4,0)</f>
        <v>1.7745</v>
      </c>
      <c r="F101" s="73">
        <f>IF(_xlfn.XLOOKUP(B101,Basis_Preisliste!B:B,Basis_Preisliste!F:F)="",_xlfn.XLOOKUP(B101,Basis_Preisliste!B:B,Basis_Preisliste!G:G),_xlfn.XLOOKUP(B101,Basis_Preisliste!B:B,Basis_Preisliste!F:F))</f>
        <v>1.69</v>
      </c>
      <c r="G101" s="74" t="str">
        <f>IF(_xlfn.XLOOKUP(B101,Basis_Preisliste!B:B,Basis_Preisliste!F:F)="","", _xlfn.XLOOKUP(B101,Basis_Preisliste!B:B,Basis_Preisliste!F:F)*(1-$G$3))</f>
        <v/>
      </c>
      <c r="H101" s="75">
        <f>IF(_xlfn.XLOOKUP(B101,Basis_Preisliste!B:B,Basis_Preisliste!G:G)="","to be defined",_xlfn.XLOOKUP(B101,Basis_Preisliste!B:B,Basis_Preisliste!G:G)*(1-$G$3))</f>
        <v>1.69</v>
      </c>
      <c r="I101" s="160">
        <f>IF(INDEX(Basis_Preisliste!H:H,MATCH(B101,Basis_Preisliste!B:B,0))=0,"",INDEX(Basis_Preisliste!H:H,MATCH(B101,Basis_Preisliste!B:B,0)))</f>
        <v>50</v>
      </c>
      <c r="J101" s="209">
        <f>_xlfn.XLOOKUP(B101,'Article Master Data'!B:B,'Article Master Data'!R:R)</f>
        <v>6400</v>
      </c>
      <c r="K101" s="248"/>
      <c r="L101" s="246" t="str">
        <f t="shared" si="4"/>
        <v/>
      </c>
    </row>
    <row r="102" spans="2:17">
      <c r="B102" s="11" t="s">
        <v>5076</v>
      </c>
      <c r="C102" s="52" t="str">
        <f>VLOOKUP(B102,'Language Articles'!A:B,2,0)</f>
        <v>Middle clamp Classic wide black</v>
      </c>
      <c r="D102" s="77" t="str">
        <f>VLOOKUP(B102,'Language Portfolio'!A:B,2,0)</f>
        <v>Module clamps</v>
      </c>
      <c r="E102" s="73">
        <f>VLOOKUP(B102,Basis_Preisliste!B:E,4,0)</f>
        <v>2.7614999999999998</v>
      </c>
      <c r="F102" s="73">
        <f>IF(_xlfn.XLOOKUP(B102,Basis_Preisliste!B:B,Basis_Preisliste!F:F)="",_xlfn.XLOOKUP(B102,Basis_Preisliste!B:B,Basis_Preisliste!G:G),_xlfn.XLOOKUP(B102,Basis_Preisliste!B:B,Basis_Preisliste!F:F))</f>
        <v>2.63</v>
      </c>
      <c r="G102" s="74" t="str">
        <f>IF(_xlfn.XLOOKUP(B102,Basis_Preisliste!B:B,Basis_Preisliste!F:F)="","", _xlfn.XLOOKUP(B102,Basis_Preisliste!B:B,Basis_Preisliste!F:F)*(1-$G$3))</f>
        <v/>
      </c>
      <c r="H102" s="75">
        <f>IF(_xlfn.XLOOKUP(B102,Basis_Preisliste!B:B,Basis_Preisliste!G:G)="","to be defined",_xlfn.XLOOKUP(B102,Basis_Preisliste!B:B,Basis_Preisliste!G:G)*(1-$G$3))</f>
        <v>2.63</v>
      </c>
      <c r="I102" s="160">
        <f>IF(INDEX(Basis_Preisliste!H:H,MATCH(B102,Basis_Preisliste!B:B,0))=0,"",INDEX(Basis_Preisliste!H:H,MATCH(B102,Basis_Preisliste!B:B,0)))</f>
        <v>100</v>
      </c>
      <c r="J102" s="209">
        <f>_xlfn.XLOOKUP(B102,'Article Master Data'!B:B,'Article Master Data'!R:R)</f>
        <v>6400</v>
      </c>
      <c r="K102" s="249"/>
      <c r="L102" s="246" t="str">
        <f t="shared" si="4"/>
        <v/>
      </c>
    </row>
    <row r="103" spans="2:17">
      <c r="B103" s="11" t="s">
        <v>5078</v>
      </c>
      <c r="C103" s="52" t="str">
        <f>VLOOKUP(B103,'Language Articles'!A:B,2,0)</f>
        <v>End clamp Classic wide V black</v>
      </c>
      <c r="D103" s="77" t="str">
        <f>VLOOKUP(B103,'Language Portfolio'!A:B,2,0)</f>
        <v>Module clamps</v>
      </c>
      <c r="E103" s="73">
        <f>VLOOKUP(B103,Basis_Preisliste!B:E,4,0)</f>
        <v>2.7614999999999998</v>
      </c>
      <c r="F103" s="73">
        <f>IF(_xlfn.XLOOKUP(B103,Basis_Preisliste!B:B,Basis_Preisliste!F:F)="",_xlfn.XLOOKUP(B103,Basis_Preisliste!B:B,Basis_Preisliste!G:G),_xlfn.XLOOKUP(B103,Basis_Preisliste!B:B,Basis_Preisliste!F:F))</f>
        <v>2.63</v>
      </c>
      <c r="G103" s="74" t="str">
        <f>IF(_xlfn.XLOOKUP(B103,Basis_Preisliste!B:B,Basis_Preisliste!F:F)="","", _xlfn.XLOOKUP(B103,Basis_Preisliste!B:B,Basis_Preisliste!F:F)*(1-$G$3))</f>
        <v/>
      </c>
      <c r="H103" s="75">
        <f>IF(_xlfn.XLOOKUP(B103,Basis_Preisliste!B:B,Basis_Preisliste!G:G)="","to be defined",_xlfn.XLOOKUP(B103,Basis_Preisliste!B:B,Basis_Preisliste!G:G)*(1-$G$3))</f>
        <v>2.63</v>
      </c>
      <c r="I103" s="160">
        <f>IF(INDEX(Basis_Preisliste!H:H,MATCH(B103,Basis_Preisliste!B:B,0))=0,"",INDEX(Basis_Preisliste!H:H,MATCH(B103,Basis_Preisliste!B:B,0)))</f>
        <v>50</v>
      </c>
      <c r="J103" s="209">
        <f>_xlfn.XLOOKUP(B103,'Article Master Data'!B:B,'Article Master Data'!R:R)</f>
        <v>6400</v>
      </c>
      <c r="K103" s="249"/>
      <c r="L103" s="246" t="str">
        <f t="shared" si="4"/>
        <v/>
      </c>
    </row>
    <row r="104" spans="2:17">
      <c r="B104" s="11" t="s">
        <v>5080</v>
      </c>
      <c r="C104" s="52" t="str">
        <f>VLOOKUP(B104,'Language Articles'!A:B,2,0)</f>
        <v>End clamp Classic wide H black</v>
      </c>
      <c r="D104" s="77" t="str">
        <f>VLOOKUP(B104,'Language Portfolio'!A:B,2,0)</f>
        <v>Module clamps</v>
      </c>
      <c r="E104" s="73">
        <f>VLOOKUP(B104,Basis_Preisliste!B:E,4,0)</f>
        <v>2.8140000000000001</v>
      </c>
      <c r="F104" s="73">
        <f>IF(_xlfn.XLOOKUP(B104,Basis_Preisliste!B:B,Basis_Preisliste!F:F)="",_xlfn.XLOOKUP(B104,Basis_Preisliste!B:B,Basis_Preisliste!G:G),_xlfn.XLOOKUP(B104,Basis_Preisliste!B:B,Basis_Preisliste!F:F))</f>
        <v>2.68</v>
      </c>
      <c r="G104" s="74" t="str">
        <f>IF(_xlfn.XLOOKUP(B104,Basis_Preisliste!B:B,Basis_Preisliste!F:F)="","", _xlfn.XLOOKUP(B104,Basis_Preisliste!B:B,Basis_Preisliste!F:F)*(1-$G$3))</f>
        <v/>
      </c>
      <c r="H104" s="75">
        <f>IF(_xlfn.XLOOKUP(B104,Basis_Preisliste!B:B,Basis_Preisliste!G:G)="","to be defined",_xlfn.XLOOKUP(B104,Basis_Preisliste!B:B,Basis_Preisliste!G:G)*(1-$G$3))</f>
        <v>2.68</v>
      </c>
      <c r="I104" s="160">
        <f>IF(INDEX(Basis_Preisliste!H:H,MATCH(B104,Basis_Preisliste!B:B,0))=0,"",INDEX(Basis_Preisliste!H:H,MATCH(B104,Basis_Preisliste!B:B,0)))</f>
        <v>50</v>
      </c>
      <c r="J104" s="209">
        <f>_xlfn.XLOOKUP(B104,'Article Master Data'!B:B,'Article Master Data'!R:R)</f>
        <v>6400</v>
      </c>
      <c r="K104" s="248"/>
      <c r="L104" s="246" t="str">
        <f t="shared" si="4"/>
        <v/>
      </c>
    </row>
    <row r="105" spans="2:17">
      <c r="B105" s="76" t="s">
        <v>378</v>
      </c>
      <c r="C105" s="52" t="str">
        <f>VLOOKUP(B105,'Language Articles'!A:B,2,0)</f>
        <v>Middle clamp RapidPro 30-47mm</v>
      </c>
      <c r="D105" s="78" t="str">
        <f>VLOOKUP(B105,'Language Portfolio'!A:B,2,0)</f>
        <v>Module clamps</v>
      </c>
      <c r="E105" s="73">
        <f>VLOOKUP(B105,Basis_Preisliste!B:E,4,0)</f>
        <v>1.6695000000000002</v>
      </c>
      <c r="F105" s="73">
        <f>IF(_xlfn.XLOOKUP(B105,Basis_Preisliste!B:B,Basis_Preisliste!F:F)="",_xlfn.XLOOKUP(B105,Basis_Preisliste!B:B,Basis_Preisliste!G:G),_xlfn.XLOOKUP(B105,Basis_Preisliste!B:B,Basis_Preisliste!F:F))</f>
        <v>1.59</v>
      </c>
      <c r="G105" s="74" t="str">
        <f>IF(_xlfn.XLOOKUP(B105,Basis_Preisliste!B:B,Basis_Preisliste!F:F)="","", _xlfn.XLOOKUP(B105,Basis_Preisliste!B:B,Basis_Preisliste!F:F)*(1-$G$3))</f>
        <v/>
      </c>
      <c r="H105" s="75">
        <f>IF(_xlfn.XLOOKUP(B105,Basis_Preisliste!B:B,Basis_Preisliste!G:G)="","to be defined",_xlfn.XLOOKUP(B105,Basis_Preisliste!B:B,Basis_Preisliste!G:G)*(1-$G$3))</f>
        <v>1.59</v>
      </c>
      <c r="I105" s="160">
        <f>IF(INDEX(Basis_Preisliste!H:H,MATCH(B105,Basis_Preisliste!B:B,0))=0,"",INDEX(Basis_Preisliste!H:H,MATCH(B105,Basis_Preisliste!B:B,0)))</f>
        <v>100</v>
      </c>
      <c r="J105" s="209">
        <f>_xlfn.XLOOKUP(B105,'Article Master Data'!B:B,'Article Master Data'!R:R)</f>
        <v>6400</v>
      </c>
      <c r="K105" s="249"/>
      <c r="L105" s="246" t="str">
        <f t="shared" si="4"/>
        <v/>
      </c>
      <c r="M105" s="57">
        <f t="shared" si="5"/>
        <v>0</v>
      </c>
      <c r="N105" s="57">
        <f t="shared" si="6"/>
        <v>0</v>
      </c>
      <c r="O105" s="57">
        <f>IF(AND(N105&lt;&gt;0,G105=""),'Language Layout'!$B$106,M105*I105*H105+N105*IF(G105="",0,G105))</f>
        <v>0</v>
      </c>
      <c r="P105" s="57" t="b">
        <f t="shared" si="7"/>
        <v>0</v>
      </c>
      <c r="Q105" s="57">
        <f>P105*(MAX($Q$7:Q98)+1)</f>
        <v>0</v>
      </c>
    </row>
    <row r="106" spans="2:17">
      <c r="B106" s="76" t="s">
        <v>382</v>
      </c>
      <c r="C106" s="52" t="str">
        <f>VLOOKUP(B106,'Language Articles'!A:B,2,0)</f>
        <v>Middle clamp RapidPro 30-47mm bl. anod.</v>
      </c>
      <c r="D106" s="77" t="str">
        <f>VLOOKUP(B106,'Language Portfolio'!A:B,2,0)</f>
        <v>Module clamps</v>
      </c>
      <c r="E106" s="73">
        <f>VLOOKUP(B106,Basis_Preisliste!B:E,4,0)</f>
        <v>2.6984999999999997</v>
      </c>
      <c r="F106" s="73">
        <f>IF(_xlfn.XLOOKUP(B106,Basis_Preisliste!B:B,Basis_Preisliste!F:F)="",_xlfn.XLOOKUP(B106,Basis_Preisliste!B:B,Basis_Preisliste!G:G),_xlfn.XLOOKUP(B106,Basis_Preisliste!B:B,Basis_Preisliste!F:F))</f>
        <v>2.57</v>
      </c>
      <c r="G106" s="74" t="str">
        <f>IF(_xlfn.XLOOKUP(B106,Basis_Preisliste!B:B,Basis_Preisliste!F:F)="","", _xlfn.XLOOKUP(B106,Basis_Preisliste!B:B,Basis_Preisliste!F:F)*(1-$G$3))</f>
        <v/>
      </c>
      <c r="H106" s="75">
        <f>IF(_xlfn.XLOOKUP(B106,Basis_Preisliste!B:B,Basis_Preisliste!G:G)="","to be defined",_xlfn.XLOOKUP(B106,Basis_Preisliste!B:B,Basis_Preisliste!G:G)*(1-$G$3))</f>
        <v>2.57</v>
      </c>
      <c r="I106" s="160">
        <f>IF(INDEX(Basis_Preisliste!H:H,MATCH(B106,Basis_Preisliste!B:B,0))=0,"",INDEX(Basis_Preisliste!H:H,MATCH(B106,Basis_Preisliste!B:B,0)))</f>
        <v>100</v>
      </c>
      <c r="J106" s="209">
        <f>_xlfn.XLOOKUP(B106,'Article Master Data'!B:B,'Article Master Data'!R:R)</f>
        <v>6400</v>
      </c>
      <c r="K106" s="249"/>
      <c r="L106" s="246" t="str">
        <f t="shared" si="4"/>
        <v/>
      </c>
      <c r="M106" s="57">
        <f t="shared" si="5"/>
        <v>0</v>
      </c>
      <c r="N106" s="57">
        <f t="shared" si="6"/>
        <v>0</v>
      </c>
      <c r="O106" s="57">
        <f>IF(AND(N106&lt;&gt;0,G106=""),'Language Layout'!$B$106,M106*I106*H106+N106*IF(G106="",0,G106))</f>
        <v>0</v>
      </c>
      <c r="P106" s="57" t="b">
        <f t="shared" si="7"/>
        <v>0</v>
      </c>
      <c r="Q106" s="57">
        <f>P106*(MAX($Q$7:Q105)+1)</f>
        <v>0</v>
      </c>
    </row>
    <row r="107" spans="2:17">
      <c r="B107" s="76" t="s">
        <v>375</v>
      </c>
      <c r="C107" s="52" t="str">
        <f>VLOOKUP(B107,'Language Articles'!A:B,2,0)</f>
        <v>End clamp RapidPro 30-47mm</v>
      </c>
      <c r="D107" s="77" t="str">
        <f>VLOOKUP(B107,'Language Portfolio'!A:B,2,0)</f>
        <v>Module clamps</v>
      </c>
      <c r="E107" s="73">
        <f>VLOOKUP(B107,Basis_Preisliste!B:E,4,0)</f>
        <v>1.6695000000000002</v>
      </c>
      <c r="F107" s="73">
        <f>IF(_xlfn.XLOOKUP(B107,Basis_Preisliste!B:B,Basis_Preisliste!F:F)="",_xlfn.XLOOKUP(B107,Basis_Preisliste!B:B,Basis_Preisliste!G:G),_xlfn.XLOOKUP(B107,Basis_Preisliste!B:B,Basis_Preisliste!F:F))</f>
        <v>1.59</v>
      </c>
      <c r="G107" s="74" t="str">
        <f>IF(_xlfn.XLOOKUP(B107,Basis_Preisliste!B:B,Basis_Preisliste!F:F)="","", _xlfn.XLOOKUP(B107,Basis_Preisliste!B:B,Basis_Preisliste!F:F)*(1-$G$3))</f>
        <v/>
      </c>
      <c r="H107" s="75">
        <f>IF(_xlfn.XLOOKUP(B107,Basis_Preisliste!B:B,Basis_Preisliste!G:G)="","to be defined",_xlfn.XLOOKUP(B107,Basis_Preisliste!B:B,Basis_Preisliste!G:G)*(1-$G$3))</f>
        <v>1.59</v>
      </c>
      <c r="I107" s="160">
        <f>IF(INDEX(Basis_Preisliste!H:H,MATCH(B107,Basis_Preisliste!B:B,0))=0,"",INDEX(Basis_Preisliste!H:H,MATCH(B107,Basis_Preisliste!B:B,0)))</f>
        <v>50</v>
      </c>
      <c r="J107" s="209">
        <f>_xlfn.XLOOKUP(B107,'Article Master Data'!B:B,'Article Master Data'!R:R)</f>
        <v>6400</v>
      </c>
      <c r="K107" s="248"/>
      <c r="L107" s="246" t="str">
        <f t="shared" si="4"/>
        <v/>
      </c>
      <c r="M107" s="57">
        <f t="shared" si="5"/>
        <v>0</v>
      </c>
      <c r="N107" s="57">
        <f t="shared" si="6"/>
        <v>0</v>
      </c>
      <c r="O107" s="57">
        <f>IF(AND(N107&lt;&gt;0,G107=""),'Language Layout'!$B$106,M107*I107*H107+N107*IF(G107="",0,G107))</f>
        <v>0</v>
      </c>
      <c r="P107" s="57" t="b">
        <f t="shared" si="7"/>
        <v>0</v>
      </c>
      <c r="Q107" s="57">
        <f>P107*(MAX($Q$7:Q106)+1)</f>
        <v>0</v>
      </c>
    </row>
    <row r="108" spans="2:17">
      <c r="B108" s="76" t="s">
        <v>380</v>
      </c>
      <c r="C108" s="52" t="str">
        <f>VLOOKUP(B108,'Language Articles'!A:B,2,0)</f>
        <v>End clamp RapidPro 30-47mm bl. anod.</v>
      </c>
      <c r="D108" s="77" t="str">
        <f>VLOOKUP(B108,'Language Portfolio'!A:B,2,0)</f>
        <v>Module clamps</v>
      </c>
      <c r="E108" s="73">
        <f>VLOOKUP(B108,Basis_Preisliste!B:E,4,0)</f>
        <v>2.6984999999999997</v>
      </c>
      <c r="F108" s="73">
        <f>IF(_xlfn.XLOOKUP(B108,Basis_Preisliste!B:B,Basis_Preisliste!F:F)="",_xlfn.XLOOKUP(B108,Basis_Preisliste!B:B,Basis_Preisliste!G:G),_xlfn.XLOOKUP(B108,Basis_Preisliste!B:B,Basis_Preisliste!F:F))</f>
        <v>2.57</v>
      </c>
      <c r="G108" s="74" t="str">
        <f>IF(_xlfn.XLOOKUP(B108,Basis_Preisliste!B:B,Basis_Preisliste!F:F)="","", _xlfn.XLOOKUP(B108,Basis_Preisliste!B:B,Basis_Preisliste!F:F)*(1-$G$3))</f>
        <v/>
      </c>
      <c r="H108" s="75">
        <f>IF(_xlfn.XLOOKUP(B108,Basis_Preisliste!B:B,Basis_Preisliste!G:G)="","to be defined",_xlfn.XLOOKUP(B108,Basis_Preisliste!B:B,Basis_Preisliste!G:G)*(1-$G$3))</f>
        <v>2.57</v>
      </c>
      <c r="I108" s="160">
        <f>IF(INDEX(Basis_Preisliste!H:H,MATCH(B108,Basis_Preisliste!B:B,0))=0,"",INDEX(Basis_Preisliste!H:H,MATCH(B108,Basis_Preisliste!B:B,0)))</f>
        <v>50</v>
      </c>
      <c r="J108" s="209">
        <f>_xlfn.XLOOKUP(B108,'Article Master Data'!B:B,'Article Master Data'!R:R)</f>
        <v>6400</v>
      </c>
      <c r="K108" s="249"/>
      <c r="L108" s="246" t="str">
        <f t="shared" si="4"/>
        <v/>
      </c>
      <c r="M108" s="57">
        <f t="shared" si="5"/>
        <v>0</v>
      </c>
      <c r="N108" s="57">
        <f t="shared" si="6"/>
        <v>0</v>
      </c>
      <c r="O108" s="57">
        <f>IF(AND(N108&lt;&gt;0,G108=""),'Language Layout'!$B$106,M108*I108*H108+N108*IF(G108="",0,G108))</f>
        <v>0</v>
      </c>
      <c r="P108" s="57" t="b">
        <f t="shared" si="7"/>
        <v>0</v>
      </c>
      <c r="Q108" s="57">
        <f>P108*(MAX($Q$7:Q107)+1)</f>
        <v>0</v>
      </c>
    </row>
    <row r="109" spans="2:17">
      <c r="B109" s="76" t="s">
        <v>384</v>
      </c>
      <c r="C109" s="52" t="str">
        <f>VLOOKUP(B109,'Language Articles'!A:B,2,0)</f>
        <v>End clamp Pro</v>
      </c>
      <c r="D109" s="77" t="str">
        <f>VLOOKUP(B109,'Language Portfolio'!A:B,2,0)</f>
        <v>Module clamps</v>
      </c>
      <c r="E109" s="73">
        <f>VLOOKUP(B109,Basis_Preisliste!B:E,4,0)</f>
        <v>1.6800000000000002</v>
      </c>
      <c r="F109" s="73">
        <f>IF(_xlfn.XLOOKUP(B109,Basis_Preisliste!B:B,Basis_Preisliste!F:F)="",_xlfn.XLOOKUP(B109,Basis_Preisliste!B:B,Basis_Preisliste!G:G),_xlfn.XLOOKUP(B109,Basis_Preisliste!B:B,Basis_Preisliste!F:F))</f>
        <v>1.6</v>
      </c>
      <c r="G109" s="74" t="str">
        <f>IF(_xlfn.XLOOKUP(B109,Basis_Preisliste!B:B,Basis_Preisliste!F:F)="","", _xlfn.XLOOKUP(B109,Basis_Preisliste!B:B,Basis_Preisliste!F:F)*(1-$G$3))</f>
        <v/>
      </c>
      <c r="H109" s="75">
        <f>IF(_xlfn.XLOOKUP(B109,Basis_Preisliste!B:B,Basis_Preisliste!G:G)="","to be defined",_xlfn.XLOOKUP(B109,Basis_Preisliste!B:B,Basis_Preisliste!G:G)*(1-$G$3))</f>
        <v>1.6</v>
      </c>
      <c r="I109" s="160">
        <f>IF(INDEX(Basis_Preisliste!H:H,MATCH(B109,Basis_Preisliste!B:B,0))=0,"",INDEX(Basis_Preisliste!H:H,MATCH(B109,Basis_Preisliste!B:B,0)))</f>
        <v>50</v>
      </c>
      <c r="J109" s="209">
        <f>_xlfn.XLOOKUP(B109,'Article Master Data'!B:B,'Article Master Data'!R:R)</f>
        <v>5600</v>
      </c>
      <c r="K109" s="249"/>
      <c r="L109" s="246" t="str">
        <f t="shared" si="4"/>
        <v/>
      </c>
      <c r="M109" s="57">
        <f t="shared" si="5"/>
        <v>0</v>
      </c>
      <c r="N109" s="57">
        <f t="shared" si="6"/>
        <v>0</v>
      </c>
      <c r="O109" s="57">
        <f>IF(AND(N109&lt;&gt;0,G109=""),'Language Layout'!$B$106,M109*I109*H109+N109*IF(G109="",0,G109))</f>
        <v>0</v>
      </c>
      <c r="P109" s="57" t="b">
        <f t="shared" si="7"/>
        <v>0</v>
      </c>
      <c r="Q109" s="57">
        <f>P109*(MAX($Q$7:Q108)+1)</f>
        <v>0</v>
      </c>
    </row>
    <row r="110" spans="2:17">
      <c r="B110" s="76" t="s">
        <v>387</v>
      </c>
      <c r="C110" s="52" t="str">
        <f>VLOOKUP(B110,'Language Articles'!A:B,2,0)</f>
        <v>Middle clamp Pro</v>
      </c>
      <c r="D110" s="77" t="str">
        <f>VLOOKUP(B110,'Language Portfolio'!A:B,2,0)</f>
        <v>Module clamps</v>
      </c>
      <c r="E110" s="73">
        <f>VLOOKUP(B110,Basis_Preisliste!B:E,4,0)</f>
        <v>1.6800000000000002</v>
      </c>
      <c r="F110" s="73">
        <f>IF(_xlfn.XLOOKUP(B110,Basis_Preisliste!B:B,Basis_Preisliste!F:F)="",_xlfn.XLOOKUP(B110,Basis_Preisliste!B:B,Basis_Preisliste!G:G),_xlfn.XLOOKUP(B110,Basis_Preisliste!B:B,Basis_Preisliste!F:F))</f>
        <v>1.6</v>
      </c>
      <c r="G110" s="74" t="str">
        <f>IF(_xlfn.XLOOKUP(B110,Basis_Preisliste!B:B,Basis_Preisliste!F:F)="","", _xlfn.XLOOKUP(B110,Basis_Preisliste!B:B,Basis_Preisliste!F:F)*(1-$G$3))</f>
        <v/>
      </c>
      <c r="H110" s="75">
        <f>IF(_xlfn.XLOOKUP(B110,Basis_Preisliste!B:B,Basis_Preisliste!G:G)="","to be defined",_xlfn.XLOOKUP(B110,Basis_Preisliste!B:B,Basis_Preisliste!G:G)*(1-$G$3))</f>
        <v>1.6</v>
      </c>
      <c r="I110" s="160">
        <f>IF(INDEX(Basis_Preisliste!H:H,MATCH(B110,Basis_Preisliste!B:B,0))=0,"",INDEX(Basis_Preisliste!H:H,MATCH(B110,Basis_Preisliste!B:B,0)))</f>
        <v>100</v>
      </c>
      <c r="J110" s="209">
        <f>_xlfn.XLOOKUP(B110,'Article Master Data'!B:B,'Article Master Data'!R:R)</f>
        <v>4800</v>
      </c>
      <c r="K110" s="248"/>
      <c r="L110" s="246" t="str">
        <f t="shared" si="4"/>
        <v/>
      </c>
      <c r="M110" s="57">
        <f t="shared" si="5"/>
        <v>0</v>
      </c>
      <c r="N110" s="57">
        <f t="shared" si="6"/>
        <v>0</v>
      </c>
      <c r="O110" s="57">
        <f>IF(AND(N110&lt;&gt;0,G110=""),'Language Layout'!$B$106,M110*I110*H110+N110*IF(G110="",0,G110))</f>
        <v>0</v>
      </c>
      <c r="P110" s="57" t="b">
        <f t="shared" si="7"/>
        <v>0</v>
      </c>
      <c r="Q110" s="57">
        <f>P110*(MAX($Q$7:Q109)+1)</f>
        <v>0</v>
      </c>
    </row>
    <row r="111" spans="2:17">
      <c r="B111" s="76" t="s">
        <v>389</v>
      </c>
      <c r="C111" s="52" t="str">
        <f>VLOOKUP(B111,'Language Articles'!A:B,2,0)</f>
        <v>End clamp Pro black</v>
      </c>
      <c r="D111" s="77" t="str">
        <f>VLOOKUP(B111,'Language Portfolio'!A:B,2,0)</f>
        <v>Module clamps</v>
      </c>
      <c r="E111" s="73">
        <f>VLOOKUP(B111,Basis_Preisliste!B:E,4,0)</f>
        <v>2.7090000000000001</v>
      </c>
      <c r="F111" s="73">
        <f>IF(_xlfn.XLOOKUP(B111,Basis_Preisliste!B:B,Basis_Preisliste!F:F)="",_xlfn.XLOOKUP(B111,Basis_Preisliste!B:B,Basis_Preisliste!G:G),_xlfn.XLOOKUP(B111,Basis_Preisliste!B:B,Basis_Preisliste!F:F))</f>
        <v>2.58</v>
      </c>
      <c r="G111" s="74" t="str">
        <f>IF(_xlfn.XLOOKUP(B111,Basis_Preisliste!B:B,Basis_Preisliste!F:F)="","", _xlfn.XLOOKUP(B111,Basis_Preisliste!B:B,Basis_Preisliste!F:F)*(1-$G$3))</f>
        <v/>
      </c>
      <c r="H111" s="75">
        <f>IF(_xlfn.XLOOKUP(B111,Basis_Preisliste!B:B,Basis_Preisliste!G:G)="","to be defined",_xlfn.XLOOKUP(B111,Basis_Preisliste!B:B,Basis_Preisliste!G:G)*(1-$G$3))</f>
        <v>2.58</v>
      </c>
      <c r="I111" s="160">
        <f>IF(INDEX(Basis_Preisliste!H:H,MATCH(B111,Basis_Preisliste!B:B,0))=0,"",INDEX(Basis_Preisliste!H:H,MATCH(B111,Basis_Preisliste!B:B,0)))</f>
        <v>50</v>
      </c>
      <c r="J111" s="209">
        <f>_xlfn.XLOOKUP(B111,'Article Master Data'!B:B,'Article Master Data'!R:R)</f>
        <v>5600</v>
      </c>
      <c r="K111" s="249"/>
      <c r="L111" s="246" t="str">
        <f t="shared" si="4"/>
        <v/>
      </c>
      <c r="M111" s="57">
        <f t="shared" si="5"/>
        <v>0</v>
      </c>
      <c r="N111" s="57">
        <f t="shared" si="6"/>
        <v>0</v>
      </c>
      <c r="O111" s="57">
        <f>IF(AND(N111&lt;&gt;0,G111=""),'Language Layout'!$B$106,M111*I111*H111+N111*IF(G111="",0,G111))</f>
        <v>0</v>
      </c>
      <c r="P111" s="57" t="b">
        <f t="shared" si="7"/>
        <v>0</v>
      </c>
      <c r="Q111" s="57">
        <f>P111*(MAX($Q$7:Q110)+1)</f>
        <v>0</v>
      </c>
    </row>
    <row r="112" spans="2:17">
      <c r="B112" s="76" t="s">
        <v>391</v>
      </c>
      <c r="C112" s="52" t="str">
        <f>VLOOKUP(B112,'Language Articles'!A:B,2,0)</f>
        <v>Middle clamp Pro black</v>
      </c>
      <c r="D112" s="77" t="str">
        <f>VLOOKUP(B112,'Language Portfolio'!A:B,2,0)</f>
        <v>Module clamps</v>
      </c>
      <c r="E112" s="73">
        <f>VLOOKUP(B112,Basis_Preisliste!B:E,4,0)</f>
        <v>2.7090000000000001</v>
      </c>
      <c r="F112" s="73">
        <f>IF(_xlfn.XLOOKUP(B112,Basis_Preisliste!B:B,Basis_Preisliste!F:F)="",_xlfn.XLOOKUP(B112,Basis_Preisliste!B:B,Basis_Preisliste!G:G),_xlfn.XLOOKUP(B112,Basis_Preisliste!B:B,Basis_Preisliste!F:F))</f>
        <v>2.58</v>
      </c>
      <c r="G112" s="74" t="str">
        <f>IF(_xlfn.XLOOKUP(B112,Basis_Preisliste!B:B,Basis_Preisliste!F:F)="","", _xlfn.XLOOKUP(B112,Basis_Preisliste!B:B,Basis_Preisliste!F:F)*(1-$G$3))</f>
        <v/>
      </c>
      <c r="H112" s="75">
        <f>IF(_xlfn.XLOOKUP(B112,Basis_Preisliste!B:B,Basis_Preisliste!G:G)="","to be defined",_xlfn.XLOOKUP(B112,Basis_Preisliste!B:B,Basis_Preisliste!G:G)*(1-$G$3))</f>
        <v>2.58</v>
      </c>
      <c r="I112" s="160">
        <f>IF(INDEX(Basis_Preisliste!H:H,MATCH(B112,Basis_Preisliste!B:B,0))=0,"",INDEX(Basis_Preisliste!H:H,MATCH(B112,Basis_Preisliste!B:B,0)))</f>
        <v>100</v>
      </c>
      <c r="J112" s="209">
        <f>_xlfn.XLOOKUP(B112,'Article Master Data'!B:B,'Article Master Data'!R:R)</f>
        <v>4800</v>
      </c>
      <c r="K112" s="249"/>
      <c r="L112" s="246" t="str">
        <f t="shared" si="4"/>
        <v/>
      </c>
      <c r="M112" s="57">
        <f t="shared" si="5"/>
        <v>0</v>
      </c>
      <c r="N112" s="57">
        <f t="shared" si="6"/>
        <v>0</v>
      </c>
      <c r="O112" s="57">
        <f>IF(AND(N112&lt;&gt;0,G112=""),'Language Layout'!$B$106,M112*I112*H112+N112*IF(G112="",0,G112))</f>
        <v>0</v>
      </c>
      <c r="P112" s="57" t="b">
        <f t="shared" si="7"/>
        <v>0</v>
      </c>
      <c r="Q112" s="57">
        <f>P112*(MAX($Q$7:Q111)+1)</f>
        <v>0</v>
      </c>
    </row>
    <row r="113" spans="2:17">
      <c r="B113" s="76" t="s">
        <v>417</v>
      </c>
      <c r="C113" s="52" t="str">
        <f>VLOOKUP(B113,'Language Articles'!A:B,2,0)</f>
        <v>End clamp Profi narrow 3-8mm kit</v>
      </c>
      <c r="D113" s="77" t="str">
        <f>VLOOKUP(B113,'Language Portfolio'!A:B,2,0)</f>
        <v>Module clamps</v>
      </c>
      <c r="E113" s="73">
        <f>VLOOKUP(B113,Basis_Preisliste!B:E,4,0)</f>
        <v>7.2344999999999997</v>
      </c>
      <c r="F113" s="73">
        <f>IF(_xlfn.XLOOKUP(B113,Basis_Preisliste!B:B,Basis_Preisliste!F:F)="",_xlfn.XLOOKUP(B113,Basis_Preisliste!B:B,Basis_Preisliste!G:G),_xlfn.XLOOKUP(B113,Basis_Preisliste!B:B,Basis_Preisliste!F:F))</f>
        <v>6.89</v>
      </c>
      <c r="G113" s="74" t="str">
        <f>IF(_xlfn.XLOOKUP(B113,Basis_Preisliste!B:B,Basis_Preisliste!F:F)="","", _xlfn.XLOOKUP(B113,Basis_Preisliste!B:B,Basis_Preisliste!F:F)*(1-$G$3))</f>
        <v/>
      </c>
      <c r="H113" s="75">
        <f>IF(_xlfn.XLOOKUP(B113,Basis_Preisliste!B:B,Basis_Preisliste!G:G)="","to be defined",_xlfn.XLOOKUP(B113,Basis_Preisliste!B:B,Basis_Preisliste!G:G)*(1-$G$3))</f>
        <v>6.89</v>
      </c>
      <c r="I113" s="160">
        <f>IF(INDEX(Basis_Preisliste!H:H,MATCH(B113,Basis_Preisliste!B:B,0))=0,"",INDEX(Basis_Preisliste!H:H,MATCH(B113,Basis_Preisliste!B:B,0)))</f>
        <v>100</v>
      </c>
      <c r="J113" s="209">
        <f>_xlfn.XLOOKUP(B113,'Article Master Data'!B:B,'Article Master Data'!R:R)</f>
        <v>2400</v>
      </c>
      <c r="K113" s="248"/>
      <c r="L113" s="246" t="str">
        <f t="shared" si="4"/>
        <v/>
      </c>
      <c r="M113" s="57">
        <f t="shared" si="5"/>
        <v>0</v>
      </c>
      <c r="N113" s="57">
        <f t="shared" si="6"/>
        <v>0</v>
      </c>
      <c r="O113" s="57">
        <f>IF(AND(N113&lt;&gt;0,G113=""),'Language Layout'!$B$106,M113*I113*H113+N113*IF(G113="",0,G113))</f>
        <v>0</v>
      </c>
      <c r="P113" s="57" t="b">
        <f t="shared" si="7"/>
        <v>0</v>
      </c>
      <c r="Q113" s="57">
        <f>P113*(MAX($Q$7:Q112)+1)</f>
        <v>0</v>
      </c>
    </row>
    <row r="114" spans="2:17">
      <c r="B114" s="76" t="s">
        <v>421</v>
      </c>
      <c r="C114" s="52" t="str">
        <f>VLOOKUP(B114,'Language Articles'!A:B,2,0)</f>
        <v>End clamp Profi wide 3-8mm set</v>
      </c>
      <c r="D114" s="77" t="str">
        <f>VLOOKUP(B114,'Language Portfolio'!A:B,2,0)</f>
        <v>Module clamps</v>
      </c>
      <c r="E114" s="73">
        <f>VLOOKUP(B114,Basis_Preisliste!B:E,4,0)</f>
        <v>7.2344999999999997</v>
      </c>
      <c r="F114" s="73">
        <f>IF(_xlfn.XLOOKUP(B114,Basis_Preisliste!B:B,Basis_Preisliste!F:F)="",_xlfn.XLOOKUP(B114,Basis_Preisliste!B:B,Basis_Preisliste!G:G),_xlfn.XLOOKUP(B114,Basis_Preisliste!B:B,Basis_Preisliste!F:F))</f>
        <v>6.89</v>
      </c>
      <c r="G114" s="74" t="str">
        <f>IF(_xlfn.XLOOKUP(B114,Basis_Preisliste!B:B,Basis_Preisliste!F:F)="","", _xlfn.XLOOKUP(B114,Basis_Preisliste!B:B,Basis_Preisliste!F:F)*(1-$G$3))</f>
        <v/>
      </c>
      <c r="H114" s="75">
        <f>IF(_xlfn.XLOOKUP(B114,Basis_Preisliste!B:B,Basis_Preisliste!G:G)="","to be defined",_xlfn.XLOOKUP(B114,Basis_Preisliste!B:B,Basis_Preisliste!G:G)*(1-$G$3))</f>
        <v>6.89</v>
      </c>
      <c r="I114" s="160">
        <f>IF(INDEX(Basis_Preisliste!H:H,MATCH(B114,Basis_Preisliste!B:B,0))=0,"",INDEX(Basis_Preisliste!H:H,MATCH(B114,Basis_Preisliste!B:B,0)))</f>
        <v>100</v>
      </c>
      <c r="J114" s="209">
        <f>_xlfn.XLOOKUP(B114,'Article Master Data'!B:B,'Article Master Data'!R:R)</f>
        <v>2400</v>
      </c>
      <c r="K114" s="249"/>
      <c r="L114" s="246" t="str">
        <f t="shared" si="4"/>
        <v/>
      </c>
      <c r="M114" s="57">
        <f t="shared" si="5"/>
        <v>0</v>
      </c>
      <c r="N114" s="57">
        <f t="shared" si="6"/>
        <v>0</v>
      </c>
      <c r="O114" s="57">
        <f>IF(AND(N114&lt;&gt;0,G114=""),'Language Layout'!$B$106,M114*I114*H114+N114*IF(G114="",0,G114))</f>
        <v>0</v>
      </c>
      <c r="P114" s="57" t="b">
        <f t="shared" si="7"/>
        <v>0</v>
      </c>
      <c r="Q114" s="57">
        <f>P114*(MAX($Q$7:Q113)+1)</f>
        <v>0</v>
      </c>
    </row>
    <row r="115" spans="2:17">
      <c r="B115" s="76" t="s">
        <v>425</v>
      </c>
      <c r="C115" s="52" t="str">
        <f>VLOOKUP(B115,'Language Articles'!A:B,2,0)</f>
        <v>Middle clamp Profi narrow 3-8mm kit</v>
      </c>
      <c r="D115" s="77" t="str">
        <f>VLOOKUP(B115,'Language Portfolio'!A:B,2,0)</f>
        <v>Module clamps</v>
      </c>
      <c r="E115" s="73">
        <f>VLOOKUP(B115,Basis_Preisliste!B:E,4,0)</f>
        <v>7.2344999999999997</v>
      </c>
      <c r="F115" s="73">
        <f>IF(_xlfn.XLOOKUP(B115,Basis_Preisliste!B:B,Basis_Preisliste!F:F)="",_xlfn.XLOOKUP(B115,Basis_Preisliste!B:B,Basis_Preisliste!G:G),_xlfn.XLOOKUP(B115,Basis_Preisliste!B:B,Basis_Preisliste!F:F))</f>
        <v>6.89</v>
      </c>
      <c r="G115" s="74" t="str">
        <f>IF(_xlfn.XLOOKUP(B115,Basis_Preisliste!B:B,Basis_Preisliste!F:F)="","", _xlfn.XLOOKUP(B115,Basis_Preisliste!B:B,Basis_Preisliste!F:F)*(1-$G$3))</f>
        <v/>
      </c>
      <c r="H115" s="75">
        <f>IF(_xlfn.XLOOKUP(B115,Basis_Preisliste!B:B,Basis_Preisliste!G:G)="","to be defined",_xlfn.XLOOKUP(B115,Basis_Preisliste!B:B,Basis_Preisliste!G:G)*(1-$G$3))</f>
        <v>6.89</v>
      </c>
      <c r="I115" s="160">
        <f>IF(INDEX(Basis_Preisliste!H:H,MATCH(B115,Basis_Preisliste!B:B,0))=0,"",INDEX(Basis_Preisliste!H:H,MATCH(B115,Basis_Preisliste!B:B,0)))</f>
        <v>100</v>
      </c>
      <c r="J115" s="209">
        <f>_xlfn.XLOOKUP(B115,'Article Master Data'!B:B,'Article Master Data'!R:R)</f>
        <v>2400</v>
      </c>
      <c r="K115" s="249"/>
      <c r="L115" s="246" t="str">
        <f t="shared" si="4"/>
        <v/>
      </c>
      <c r="M115" s="57">
        <f t="shared" si="5"/>
        <v>0</v>
      </c>
      <c r="N115" s="57">
        <f t="shared" si="6"/>
        <v>0</v>
      </c>
      <c r="O115" s="57">
        <f>IF(AND(N115&lt;&gt;0,G115=""),'Language Layout'!$B$106,M115*I115*H115+N115*IF(G115="",0,G115))</f>
        <v>0</v>
      </c>
      <c r="P115" s="57" t="b">
        <f t="shared" si="7"/>
        <v>0</v>
      </c>
      <c r="Q115" s="57">
        <f>P115*(MAX($Q$7:Q114)+1)</f>
        <v>0</v>
      </c>
    </row>
    <row r="116" spans="2:17">
      <c r="B116" s="76" t="s">
        <v>429</v>
      </c>
      <c r="C116" s="52" t="str">
        <f>VLOOKUP(B116,'Language Articles'!A:B,2,0)</f>
        <v>Middle clamp Profi wide 3-8mm set</v>
      </c>
      <c r="D116" s="77" t="str">
        <f>VLOOKUP(B116,'Language Portfolio'!A:B,2,0)</f>
        <v>Module clamps</v>
      </c>
      <c r="E116" s="73">
        <f>VLOOKUP(B116,Basis_Preisliste!B:E,4,0)</f>
        <v>7.2344999999999997</v>
      </c>
      <c r="F116" s="73">
        <f>IF(_xlfn.XLOOKUP(B116,Basis_Preisliste!B:B,Basis_Preisliste!F:F)="",_xlfn.XLOOKUP(B116,Basis_Preisliste!B:B,Basis_Preisliste!G:G),_xlfn.XLOOKUP(B116,Basis_Preisliste!B:B,Basis_Preisliste!F:F))</f>
        <v>6.89</v>
      </c>
      <c r="G116" s="74" t="str">
        <f>IF(_xlfn.XLOOKUP(B116,Basis_Preisliste!B:B,Basis_Preisliste!F:F)="","", _xlfn.XLOOKUP(B116,Basis_Preisliste!B:B,Basis_Preisliste!F:F)*(1-$G$3))</f>
        <v/>
      </c>
      <c r="H116" s="75">
        <f>IF(_xlfn.XLOOKUP(B116,Basis_Preisliste!B:B,Basis_Preisliste!G:G)="","to be defined",_xlfn.XLOOKUP(B116,Basis_Preisliste!B:B,Basis_Preisliste!G:G)*(1-$G$3))</f>
        <v>6.89</v>
      </c>
      <c r="I116" s="160">
        <f>IF(INDEX(Basis_Preisliste!H:H,MATCH(B116,Basis_Preisliste!B:B,0))=0,"",INDEX(Basis_Preisliste!H:H,MATCH(B116,Basis_Preisliste!B:B,0)))</f>
        <v>100</v>
      </c>
      <c r="J116" s="209">
        <f>_xlfn.XLOOKUP(B116,'Article Master Data'!B:B,'Article Master Data'!R:R)</f>
        <v>2400</v>
      </c>
      <c r="K116" s="248"/>
      <c r="L116" s="246" t="str">
        <f t="shared" si="4"/>
        <v/>
      </c>
      <c r="M116" s="57">
        <f t="shared" si="5"/>
        <v>0</v>
      </c>
      <c r="N116" s="57">
        <f t="shared" si="6"/>
        <v>0</v>
      </c>
      <c r="O116" s="57">
        <f>IF(AND(N116&lt;&gt;0,G116=""),'Language Layout'!$B$106,M116*I116*H116+N116*IF(G116="",0,G116))</f>
        <v>0</v>
      </c>
      <c r="P116" s="57" t="b">
        <f t="shared" si="7"/>
        <v>0</v>
      </c>
      <c r="Q116" s="57">
        <f>P116*(MAX($Q$7:Q115)+1)</f>
        <v>0</v>
      </c>
    </row>
    <row r="117" spans="2:17">
      <c r="B117" s="76" t="s">
        <v>433</v>
      </c>
      <c r="C117" s="52" t="str">
        <f>VLOOKUP(B117,'Language Articles'!A:B,2,0)</f>
        <v>End clamp Eco6-S4 6.8mm kit</v>
      </c>
      <c r="D117" s="77" t="str">
        <f>VLOOKUP(B117,'Language Portfolio'!A:B,2,0)</f>
        <v>Module clamps</v>
      </c>
      <c r="E117" s="73">
        <f>VLOOKUP(B117,Basis_Preisliste!B:E,4,0)</f>
        <v>2.6145</v>
      </c>
      <c r="F117" s="73">
        <f>IF(_xlfn.XLOOKUP(B117,Basis_Preisliste!B:B,Basis_Preisliste!F:F)="",_xlfn.XLOOKUP(B117,Basis_Preisliste!B:B,Basis_Preisliste!G:G),_xlfn.XLOOKUP(B117,Basis_Preisliste!B:B,Basis_Preisliste!F:F))</f>
        <v>2.4900000000000002</v>
      </c>
      <c r="G117" s="74" t="str">
        <f>IF(_xlfn.XLOOKUP(B117,Basis_Preisliste!B:B,Basis_Preisliste!F:F)="","", _xlfn.XLOOKUP(B117,Basis_Preisliste!B:B,Basis_Preisliste!F:F)*(1-$G$3))</f>
        <v/>
      </c>
      <c r="H117" s="75">
        <f>IF(_xlfn.XLOOKUP(B117,Basis_Preisliste!B:B,Basis_Preisliste!G:G)="","to be defined",_xlfn.XLOOKUP(B117,Basis_Preisliste!B:B,Basis_Preisliste!G:G)*(1-$G$3))</f>
        <v>2.4900000000000002</v>
      </c>
      <c r="I117" s="160">
        <f>IF(INDEX(Basis_Preisliste!H:H,MATCH(B117,Basis_Preisliste!B:B,0))=0,"",INDEX(Basis_Preisliste!H:H,MATCH(B117,Basis_Preisliste!B:B,0)))</f>
        <v>100</v>
      </c>
      <c r="J117" s="209">
        <f>_xlfn.XLOOKUP(B117,'Article Master Data'!B:B,'Article Master Data'!R:R)</f>
        <v>4800</v>
      </c>
      <c r="K117" s="249"/>
      <c r="L117" s="246" t="str">
        <f t="shared" si="4"/>
        <v/>
      </c>
      <c r="M117" s="57">
        <f t="shared" si="5"/>
        <v>0</v>
      </c>
      <c r="N117" s="57">
        <f t="shared" si="6"/>
        <v>0</v>
      </c>
      <c r="O117" s="57">
        <f>IF(AND(N117&lt;&gt;0,G117=""),'Language Layout'!$B$106,M117*I117*H117+N117*IF(G117="",0,G117))</f>
        <v>0</v>
      </c>
      <c r="P117" s="57" t="b">
        <f t="shared" si="7"/>
        <v>0</v>
      </c>
      <c r="Q117" s="57">
        <f>P117*(MAX($Q$7:Q116)+1)</f>
        <v>0</v>
      </c>
    </row>
    <row r="118" spans="2:17">
      <c r="B118" s="76" t="s">
        <v>437</v>
      </c>
      <c r="C118" s="52" t="str">
        <f>VLOOKUP(B118,'Language Articles'!A:B,2,0)</f>
        <v>Middle clamp Eco6-S4  6.8mm kit</v>
      </c>
      <c r="D118" s="77" t="str">
        <f>VLOOKUP(B118,'Language Portfolio'!A:B,2,0)</f>
        <v>Module clamps</v>
      </c>
      <c r="E118" s="73">
        <f>VLOOKUP(B118,Basis_Preisliste!B:E,4,0)</f>
        <v>3.4755000000000003</v>
      </c>
      <c r="F118" s="73">
        <f>IF(_xlfn.XLOOKUP(B118,Basis_Preisliste!B:B,Basis_Preisliste!F:F)="",_xlfn.XLOOKUP(B118,Basis_Preisliste!B:B,Basis_Preisliste!G:G),_xlfn.XLOOKUP(B118,Basis_Preisliste!B:B,Basis_Preisliste!F:F))</f>
        <v>3.31</v>
      </c>
      <c r="G118" s="74" t="str">
        <f>IF(_xlfn.XLOOKUP(B118,Basis_Preisliste!B:B,Basis_Preisliste!F:F)="","", _xlfn.XLOOKUP(B118,Basis_Preisliste!B:B,Basis_Preisliste!F:F)*(1-$G$3))</f>
        <v/>
      </c>
      <c r="H118" s="75">
        <f>IF(_xlfn.XLOOKUP(B118,Basis_Preisliste!B:B,Basis_Preisliste!G:G)="","to be defined",_xlfn.XLOOKUP(B118,Basis_Preisliste!B:B,Basis_Preisliste!G:G)*(1-$G$3))</f>
        <v>3.31</v>
      </c>
      <c r="I118" s="160">
        <f>IF(INDEX(Basis_Preisliste!H:H,MATCH(B118,Basis_Preisliste!B:B,0))=0,"",INDEX(Basis_Preisliste!H:H,MATCH(B118,Basis_Preisliste!B:B,0)))</f>
        <v>100</v>
      </c>
      <c r="J118" s="209">
        <f>_xlfn.XLOOKUP(B118,'Article Master Data'!B:B,'Article Master Data'!R:R)</f>
        <v>2400</v>
      </c>
      <c r="K118" s="249"/>
      <c r="L118" s="246" t="str">
        <f t="shared" si="4"/>
        <v/>
      </c>
      <c r="M118" s="57">
        <f t="shared" si="5"/>
        <v>0</v>
      </c>
      <c r="N118" s="57">
        <f t="shared" si="6"/>
        <v>0</v>
      </c>
      <c r="O118" s="57">
        <f>IF(AND(N118&lt;&gt;0,G118=""),'Language Layout'!$B$106,M118*I118*H118+N118*IF(G118="",0,G118))</f>
        <v>0</v>
      </c>
      <c r="P118" s="57" t="b">
        <f t="shared" si="7"/>
        <v>0</v>
      </c>
      <c r="Q118" s="57">
        <f>P118*(MAX($Q$7:Q117)+1)</f>
        <v>0</v>
      </c>
    </row>
    <row r="119" spans="2:17">
      <c r="B119" s="76" t="s">
        <v>419</v>
      </c>
      <c r="C119" s="52" t="str">
        <f>VLOOKUP(B119,'Language Articles'!A:B,2,0)</f>
        <v>End clamp Pro narrow 3-12mm</v>
      </c>
      <c r="D119" s="77" t="str">
        <f>VLOOKUP(B119,'Language Portfolio'!A:B,2,0)</f>
        <v>Module clamps</v>
      </c>
      <c r="E119" s="73">
        <f>VLOOKUP(B119,Basis_Preisliste!B:E,4,0)</f>
        <v>7.2344999999999997</v>
      </c>
      <c r="F119" s="73">
        <f>IF(_xlfn.XLOOKUP(B119,Basis_Preisliste!B:B,Basis_Preisliste!F:F)="",_xlfn.XLOOKUP(B119,Basis_Preisliste!B:B,Basis_Preisliste!G:G),_xlfn.XLOOKUP(B119,Basis_Preisliste!B:B,Basis_Preisliste!F:F))</f>
        <v>6.89</v>
      </c>
      <c r="G119" s="74" t="str">
        <f>IF(_xlfn.XLOOKUP(B119,Basis_Preisliste!B:B,Basis_Preisliste!F:F)="","", _xlfn.XLOOKUP(B119,Basis_Preisliste!B:B,Basis_Preisliste!F:F)*(1-$G$3))</f>
        <v/>
      </c>
      <c r="H119" s="75">
        <f>IF(_xlfn.XLOOKUP(B119,Basis_Preisliste!B:B,Basis_Preisliste!G:G)="","to be defined",_xlfn.XLOOKUP(B119,Basis_Preisliste!B:B,Basis_Preisliste!G:G)*(1-$G$3))</f>
        <v>6.89</v>
      </c>
      <c r="I119" s="160">
        <f>IF(INDEX(Basis_Preisliste!H:H,MATCH(B119,Basis_Preisliste!B:B,0))=0,"",INDEX(Basis_Preisliste!H:H,MATCH(B119,Basis_Preisliste!B:B,0)))</f>
        <v>100</v>
      </c>
      <c r="J119" s="209">
        <f>_xlfn.XLOOKUP(B119,'Article Master Data'!B:B,'Article Master Data'!R:R)</f>
        <v>2400</v>
      </c>
      <c r="K119" s="248"/>
      <c r="L119" s="246" t="str">
        <f t="shared" si="4"/>
        <v/>
      </c>
      <c r="M119" s="57">
        <f t="shared" si="5"/>
        <v>0</v>
      </c>
      <c r="N119" s="57">
        <f t="shared" si="6"/>
        <v>0</v>
      </c>
      <c r="O119" s="57">
        <f>IF(AND(N119&lt;&gt;0,G119=""),'Language Layout'!$B$106,M119*I119*H119+N119*IF(G119="",0,G119))</f>
        <v>0</v>
      </c>
      <c r="P119" s="57" t="b">
        <f t="shared" si="7"/>
        <v>0</v>
      </c>
      <c r="Q119" s="57">
        <f>P119*(MAX($Q$7:Q118)+1)</f>
        <v>0</v>
      </c>
    </row>
    <row r="120" spans="2:17">
      <c r="B120" s="76" t="s">
        <v>423</v>
      </c>
      <c r="C120" s="52" t="str">
        <f>VLOOKUP(B120,'Language Articles'!A:B,2,0)</f>
        <v>End clamp Pro wide 3-12mm</v>
      </c>
      <c r="D120" s="77" t="str">
        <f>VLOOKUP(B120,'Language Portfolio'!A:B,2,0)</f>
        <v>Module clamps</v>
      </c>
      <c r="E120" s="73">
        <f>VLOOKUP(B120,Basis_Preisliste!B:E,4,0)</f>
        <v>7.2344999999999997</v>
      </c>
      <c r="F120" s="73">
        <f>IF(_xlfn.XLOOKUP(B120,Basis_Preisliste!B:B,Basis_Preisliste!F:F)="",_xlfn.XLOOKUP(B120,Basis_Preisliste!B:B,Basis_Preisliste!G:G),_xlfn.XLOOKUP(B120,Basis_Preisliste!B:B,Basis_Preisliste!F:F))</f>
        <v>6.89</v>
      </c>
      <c r="G120" s="74" t="str">
        <f>IF(_xlfn.XLOOKUP(B120,Basis_Preisliste!B:B,Basis_Preisliste!F:F)="","", _xlfn.XLOOKUP(B120,Basis_Preisliste!B:B,Basis_Preisliste!F:F)*(1-$G$3))</f>
        <v/>
      </c>
      <c r="H120" s="75">
        <f>IF(_xlfn.XLOOKUP(B120,Basis_Preisliste!B:B,Basis_Preisliste!G:G)="","to be defined",_xlfn.XLOOKUP(B120,Basis_Preisliste!B:B,Basis_Preisliste!G:G)*(1-$G$3))</f>
        <v>6.89</v>
      </c>
      <c r="I120" s="160">
        <f>IF(INDEX(Basis_Preisliste!H:H,MATCH(B120,Basis_Preisliste!B:B,0))=0,"",INDEX(Basis_Preisliste!H:H,MATCH(B120,Basis_Preisliste!B:B,0)))</f>
        <v>100</v>
      </c>
      <c r="J120" s="209">
        <f>_xlfn.XLOOKUP(B120,'Article Master Data'!B:B,'Article Master Data'!R:R)</f>
        <v>2400</v>
      </c>
      <c r="K120" s="249"/>
      <c r="L120" s="246" t="str">
        <f t="shared" si="4"/>
        <v/>
      </c>
      <c r="M120" s="57">
        <f t="shared" si="5"/>
        <v>0</v>
      </c>
      <c r="N120" s="57">
        <f t="shared" si="6"/>
        <v>0</v>
      </c>
      <c r="O120" s="57">
        <f>IF(AND(N120&lt;&gt;0,G120=""),'Language Layout'!$B$106,M120*I120*H120+N120*IF(G120="",0,G120))</f>
        <v>0</v>
      </c>
      <c r="P120" s="57" t="b">
        <f t="shared" si="7"/>
        <v>0</v>
      </c>
      <c r="Q120" s="57">
        <f>P120*(MAX($Q$7:Q119)+1)</f>
        <v>0</v>
      </c>
    </row>
    <row r="121" spans="2:17">
      <c r="B121" s="76" t="s">
        <v>427</v>
      </c>
      <c r="C121" s="52" t="str">
        <f>VLOOKUP(B121,'Language Articles'!A:B,2,0)</f>
        <v>Middle clamp Pro narrow 3-12mm</v>
      </c>
      <c r="D121" s="77" t="str">
        <f>VLOOKUP(B121,'Language Portfolio'!A:B,2,0)</f>
        <v>Module clamps</v>
      </c>
      <c r="E121" s="73">
        <f>VLOOKUP(B121,Basis_Preisliste!B:E,4,0)</f>
        <v>7.2344999999999997</v>
      </c>
      <c r="F121" s="73">
        <f>IF(_xlfn.XLOOKUP(B121,Basis_Preisliste!B:B,Basis_Preisliste!F:F)="",_xlfn.XLOOKUP(B121,Basis_Preisliste!B:B,Basis_Preisliste!G:G),_xlfn.XLOOKUP(B121,Basis_Preisliste!B:B,Basis_Preisliste!F:F))</f>
        <v>6.89</v>
      </c>
      <c r="G121" s="74" t="str">
        <f>IF(_xlfn.XLOOKUP(B121,Basis_Preisliste!B:B,Basis_Preisliste!F:F)="","", _xlfn.XLOOKUP(B121,Basis_Preisliste!B:B,Basis_Preisliste!F:F)*(1-$G$3))</f>
        <v/>
      </c>
      <c r="H121" s="75">
        <f>IF(_xlfn.XLOOKUP(B121,Basis_Preisliste!B:B,Basis_Preisliste!G:G)="","to be defined",_xlfn.XLOOKUP(B121,Basis_Preisliste!B:B,Basis_Preisliste!G:G)*(1-$G$3))</f>
        <v>6.89</v>
      </c>
      <c r="I121" s="160">
        <f>IF(INDEX(Basis_Preisliste!H:H,MATCH(B121,Basis_Preisliste!B:B,0))=0,"",INDEX(Basis_Preisliste!H:H,MATCH(B121,Basis_Preisliste!B:B,0)))</f>
        <v>100</v>
      </c>
      <c r="J121" s="209">
        <f>_xlfn.XLOOKUP(B121,'Article Master Data'!B:B,'Article Master Data'!R:R)</f>
        <v>2400</v>
      </c>
      <c r="K121" s="249"/>
      <c r="L121" s="246" t="str">
        <f t="shared" si="4"/>
        <v/>
      </c>
      <c r="M121" s="57">
        <f t="shared" si="5"/>
        <v>0</v>
      </c>
      <c r="N121" s="57">
        <f t="shared" si="6"/>
        <v>0</v>
      </c>
      <c r="O121" s="57">
        <f>IF(AND(N121&lt;&gt;0,G121=""),'Language Layout'!$B$106,M121*I121*H121+N121*IF(G121="",0,G121))</f>
        <v>0</v>
      </c>
      <c r="P121" s="57" t="b">
        <f t="shared" si="7"/>
        <v>0</v>
      </c>
      <c r="Q121" s="57">
        <f>P121*(MAX($Q$7:Q120)+1)</f>
        <v>0</v>
      </c>
    </row>
    <row r="122" spans="2:17">
      <c r="B122" s="76" t="s">
        <v>431</v>
      </c>
      <c r="C122" s="52" t="str">
        <f>VLOOKUP(B122,'Language Articles'!A:B,2,0)</f>
        <v>Middle clamp Pro wide 3-12mm</v>
      </c>
      <c r="D122" s="77" t="str">
        <f>VLOOKUP(B122,'Language Portfolio'!A:B,2,0)</f>
        <v>Module clamps</v>
      </c>
      <c r="E122" s="73">
        <f>VLOOKUP(B122,Basis_Preisliste!B:E,4,0)</f>
        <v>7.2344999999999997</v>
      </c>
      <c r="F122" s="73">
        <f>IF(_xlfn.XLOOKUP(B122,Basis_Preisliste!B:B,Basis_Preisliste!F:F)="",_xlfn.XLOOKUP(B122,Basis_Preisliste!B:B,Basis_Preisliste!G:G),_xlfn.XLOOKUP(B122,Basis_Preisliste!B:B,Basis_Preisliste!F:F))</f>
        <v>6.89</v>
      </c>
      <c r="G122" s="74" t="str">
        <f>IF(_xlfn.XLOOKUP(B122,Basis_Preisliste!B:B,Basis_Preisliste!F:F)="","", _xlfn.XLOOKUP(B122,Basis_Preisliste!B:B,Basis_Preisliste!F:F)*(1-$G$3))</f>
        <v/>
      </c>
      <c r="H122" s="75">
        <f>IF(_xlfn.XLOOKUP(B122,Basis_Preisliste!B:B,Basis_Preisliste!G:G)="","to be defined",_xlfn.XLOOKUP(B122,Basis_Preisliste!B:B,Basis_Preisliste!G:G)*(1-$G$3))</f>
        <v>6.89</v>
      </c>
      <c r="I122" s="160">
        <f>IF(INDEX(Basis_Preisliste!H:H,MATCH(B122,Basis_Preisliste!B:B,0))=0,"",INDEX(Basis_Preisliste!H:H,MATCH(B122,Basis_Preisliste!B:B,0)))</f>
        <v>100</v>
      </c>
      <c r="J122" s="209">
        <f>_xlfn.XLOOKUP(B122,'Article Master Data'!B:B,'Article Master Data'!R:R)</f>
        <v>2400</v>
      </c>
      <c r="K122" s="248"/>
      <c r="L122" s="246" t="str">
        <f t="shared" si="4"/>
        <v/>
      </c>
      <c r="M122" s="57">
        <f t="shared" si="5"/>
        <v>0</v>
      </c>
      <c r="N122" s="57">
        <f t="shared" si="6"/>
        <v>0</v>
      </c>
      <c r="O122" s="57">
        <f>IF(AND(N122&lt;&gt;0,G122=""),'Language Layout'!$B$106,M122*I122*H122+N122*IF(G122="",0,G122))</f>
        <v>0</v>
      </c>
      <c r="P122" s="57" t="b">
        <f t="shared" si="7"/>
        <v>0</v>
      </c>
      <c r="Q122" s="57">
        <f>P122*(MAX($Q$7:Q121)+1)</f>
        <v>0</v>
      </c>
    </row>
    <row r="123" spans="2:17">
      <c r="B123" s="76" t="s">
        <v>435</v>
      </c>
      <c r="C123" s="52" t="str">
        <f>VLOOKUP(B123,'Language Articles'!A:B,2,0)</f>
        <v>End clamp Eco6-S4 6.8mm Pro</v>
      </c>
      <c r="D123" s="77" t="str">
        <f>VLOOKUP(B123,'Language Portfolio'!A:B,2,0)</f>
        <v>Module clamps</v>
      </c>
      <c r="E123" s="73">
        <f>VLOOKUP(B123,Basis_Preisliste!B:E,4,0)</f>
        <v>2.6040000000000001</v>
      </c>
      <c r="F123" s="73">
        <f>IF(_xlfn.XLOOKUP(B123,Basis_Preisliste!B:B,Basis_Preisliste!F:F)="",_xlfn.XLOOKUP(B123,Basis_Preisliste!B:B,Basis_Preisliste!G:G),_xlfn.XLOOKUP(B123,Basis_Preisliste!B:B,Basis_Preisliste!F:F))</f>
        <v>2.48</v>
      </c>
      <c r="G123" s="74" t="str">
        <f>IF(_xlfn.XLOOKUP(B123,Basis_Preisliste!B:B,Basis_Preisliste!F:F)="","", _xlfn.XLOOKUP(B123,Basis_Preisliste!B:B,Basis_Preisliste!F:F)*(1-$G$3))</f>
        <v/>
      </c>
      <c r="H123" s="75">
        <f>IF(_xlfn.XLOOKUP(B123,Basis_Preisliste!B:B,Basis_Preisliste!G:G)="","to be defined",_xlfn.XLOOKUP(B123,Basis_Preisliste!B:B,Basis_Preisliste!G:G)*(1-$G$3))</f>
        <v>2.48</v>
      </c>
      <c r="I123" s="160">
        <f>IF(INDEX(Basis_Preisliste!H:H,MATCH(B123,Basis_Preisliste!B:B,0))=0,"",INDEX(Basis_Preisliste!H:H,MATCH(B123,Basis_Preisliste!B:B,0)))</f>
        <v>100</v>
      </c>
      <c r="J123" s="209">
        <f>_xlfn.XLOOKUP(B123,'Article Master Data'!B:B,'Article Master Data'!R:R)</f>
        <v>4800</v>
      </c>
      <c r="K123" s="249"/>
      <c r="L123" s="246" t="str">
        <f t="shared" si="4"/>
        <v/>
      </c>
      <c r="M123" s="57">
        <f t="shared" si="5"/>
        <v>0</v>
      </c>
      <c r="N123" s="57">
        <f t="shared" si="6"/>
        <v>0</v>
      </c>
      <c r="O123" s="57">
        <f>IF(AND(N123&lt;&gt;0,G123=""),'Language Layout'!$B$106,M123*I123*H123+N123*IF(G123="",0,G123))</f>
        <v>0</v>
      </c>
      <c r="P123" s="57" t="b">
        <f t="shared" si="7"/>
        <v>0</v>
      </c>
      <c r="Q123" s="57">
        <f>P123*(MAX($Q$7:Q122)+1)</f>
        <v>0</v>
      </c>
    </row>
    <row r="124" spans="2:17">
      <c r="B124" s="76" t="s">
        <v>439</v>
      </c>
      <c r="C124" s="52" t="str">
        <f>VLOOKUP(B124,'Language Articles'!A:B,2,0)</f>
        <v>Middle clamp Eco6-S4  6.8mm Pro</v>
      </c>
      <c r="D124" s="77" t="str">
        <f>VLOOKUP(B124,'Language Portfolio'!A:B,2,0)</f>
        <v>Module clamps</v>
      </c>
      <c r="E124" s="73">
        <f>VLOOKUP(B124,Basis_Preisliste!B:E,4,0)</f>
        <v>3.4755000000000003</v>
      </c>
      <c r="F124" s="73">
        <f>IF(_xlfn.XLOOKUP(B124,Basis_Preisliste!B:B,Basis_Preisliste!F:F)="",_xlfn.XLOOKUP(B124,Basis_Preisliste!B:B,Basis_Preisliste!G:G),_xlfn.XLOOKUP(B124,Basis_Preisliste!B:B,Basis_Preisliste!F:F))</f>
        <v>3.31</v>
      </c>
      <c r="G124" s="74" t="str">
        <f>IF(_xlfn.XLOOKUP(B124,Basis_Preisliste!B:B,Basis_Preisliste!F:F)="","", _xlfn.XLOOKUP(B124,Basis_Preisliste!B:B,Basis_Preisliste!F:F)*(1-$G$3))</f>
        <v/>
      </c>
      <c r="H124" s="75">
        <f>IF(_xlfn.XLOOKUP(B124,Basis_Preisliste!B:B,Basis_Preisliste!G:G)="","to be defined",_xlfn.XLOOKUP(B124,Basis_Preisliste!B:B,Basis_Preisliste!G:G)*(1-$G$3))</f>
        <v>3.31</v>
      </c>
      <c r="I124" s="160">
        <f>IF(INDEX(Basis_Preisliste!H:H,MATCH(B124,Basis_Preisliste!B:B,0))=0,"",INDEX(Basis_Preisliste!H:H,MATCH(B124,Basis_Preisliste!B:B,0)))</f>
        <v>100</v>
      </c>
      <c r="J124" s="209">
        <f>_xlfn.XLOOKUP(B124,'Article Master Data'!B:B,'Article Master Data'!R:R)</f>
        <v>2400</v>
      </c>
      <c r="K124" s="249"/>
      <c r="L124" s="246" t="str">
        <f t="shared" si="4"/>
        <v/>
      </c>
      <c r="M124" s="57">
        <f t="shared" si="5"/>
        <v>0</v>
      </c>
      <c r="N124" s="57">
        <f t="shared" si="6"/>
        <v>0</v>
      </c>
      <c r="O124" s="57">
        <f>IF(AND(N124&lt;&gt;0,G124=""),'Language Layout'!$B$106,M124*I124*H124+N124*IF(G124="",0,G124))</f>
        <v>0</v>
      </c>
      <c r="P124" s="57" t="b">
        <f t="shared" si="7"/>
        <v>0</v>
      </c>
      <c r="Q124" s="57">
        <f>P124*(MAX($Q$7:Q123)+1)</f>
        <v>0</v>
      </c>
    </row>
    <row r="125" spans="2:17">
      <c r="B125" s="76" t="s">
        <v>451</v>
      </c>
      <c r="C125" s="52" t="str">
        <f>VLOOKUP(B125,'Language Articles'!A:B,2,0)</f>
        <v>Bear. plate for middle clamp Eco</v>
      </c>
      <c r="D125" s="77" t="str">
        <f>VLOOKUP(B125,'Language Portfolio'!A:B,2,0)</f>
        <v>Module clamps</v>
      </c>
      <c r="E125" s="73">
        <f>VLOOKUP(B125,Basis_Preisliste!B:E,4,0)</f>
        <v>1.071</v>
      </c>
      <c r="F125" s="73">
        <f>IF(_xlfn.XLOOKUP(B125,Basis_Preisliste!B:B,Basis_Preisliste!F:F)="",_xlfn.XLOOKUP(B125,Basis_Preisliste!B:B,Basis_Preisliste!G:G),_xlfn.XLOOKUP(B125,Basis_Preisliste!B:B,Basis_Preisliste!F:F))</f>
        <v>1.02</v>
      </c>
      <c r="G125" s="74" t="str">
        <f>IF(_xlfn.XLOOKUP(B125,Basis_Preisliste!B:B,Basis_Preisliste!F:F)="","", _xlfn.XLOOKUP(B125,Basis_Preisliste!B:B,Basis_Preisliste!F:F)*(1-$G$3))</f>
        <v/>
      </c>
      <c r="H125" s="75">
        <f>IF(_xlfn.XLOOKUP(B125,Basis_Preisliste!B:B,Basis_Preisliste!G:G)="","to be defined",_xlfn.XLOOKUP(B125,Basis_Preisliste!B:B,Basis_Preisliste!G:G)*(1-$G$3))</f>
        <v>1.02</v>
      </c>
      <c r="I125" s="160">
        <f>IF(INDEX(Basis_Preisliste!H:H,MATCH(B125,Basis_Preisliste!B:B,0))=0,"",INDEX(Basis_Preisliste!H:H,MATCH(B125,Basis_Preisliste!B:B,0)))</f>
        <v>200</v>
      </c>
      <c r="J125" s="209">
        <f>_xlfn.XLOOKUP(B125,'Article Master Data'!B:B,'Article Master Data'!R:R)</f>
        <v>22400</v>
      </c>
      <c r="K125" s="248"/>
      <c r="L125" s="246" t="str">
        <f t="shared" si="4"/>
        <v/>
      </c>
      <c r="M125" s="57">
        <f t="shared" si="5"/>
        <v>0</v>
      </c>
      <c r="N125" s="57">
        <f t="shared" si="6"/>
        <v>0</v>
      </c>
      <c r="O125" s="57">
        <f>IF(AND(N125&lt;&gt;0,G125=""),'Language Layout'!$B$106,M125*I125*H125+N125*IF(G125="",0,G125))</f>
        <v>0</v>
      </c>
      <c r="P125" s="57" t="b">
        <f t="shared" si="7"/>
        <v>0</v>
      </c>
      <c r="Q125" s="57">
        <f>P125*(MAX($Q$7:Q124)+1)</f>
        <v>0</v>
      </c>
    </row>
    <row r="126" spans="2:17">
      <c r="B126" s="76" t="s">
        <v>453</v>
      </c>
      <c r="C126" s="52" t="str">
        <f>VLOOKUP(B126,'Language Articles'!A:B,2,0)</f>
        <v>Safety hook laminate universal 3-8mm</v>
      </c>
      <c r="D126" s="77" t="str">
        <f>VLOOKUP(B126,'Language Portfolio'!A:B,2,0)</f>
        <v>Module clamps</v>
      </c>
      <c r="E126" s="73">
        <f>VLOOKUP(B126,Basis_Preisliste!B:E,4,0)</f>
        <v>7.1084999999999994</v>
      </c>
      <c r="F126" s="73">
        <f>IF(_xlfn.XLOOKUP(B126,Basis_Preisliste!B:B,Basis_Preisliste!F:F)="",_xlfn.XLOOKUP(B126,Basis_Preisliste!B:B,Basis_Preisliste!G:G),_xlfn.XLOOKUP(B126,Basis_Preisliste!B:B,Basis_Preisliste!F:F))</f>
        <v>6.77</v>
      </c>
      <c r="G126" s="74" t="str">
        <f>IF(_xlfn.XLOOKUP(B126,Basis_Preisliste!B:B,Basis_Preisliste!F:F)="","", _xlfn.XLOOKUP(B126,Basis_Preisliste!B:B,Basis_Preisliste!F:F)*(1-$G$3))</f>
        <v/>
      </c>
      <c r="H126" s="75">
        <f>IF(_xlfn.XLOOKUP(B126,Basis_Preisliste!B:B,Basis_Preisliste!G:G)="","to be defined",_xlfn.XLOOKUP(B126,Basis_Preisliste!B:B,Basis_Preisliste!G:G)*(1-$G$3))</f>
        <v>6.77</v>
      </c>
      <c r="I126" s="160">
        <f>IF(INDEX(Basis_Preisliste!H:H,MATCH(B126,Basis_Preisliste!B:B,0))=0,"",INDEX(Basis_Preisliste!H:H,MATCH(B126,Basis_Preisliste!B:B,0)))</f>
        <v>100</v>
      </c>
      <c r="J126" s="209">
        <f>_xlfn.XLOOKUP(B126,'Article Master Data'!B:B,'Article Master Data'!R:R)</f>
        <v>800</v>
      </c>
      <c r="K126" s="249"/>
      <c r="L126" s="246" t="str">
        <f t="shared" si="4"/>
        <v/>
      </c>
      <c r="M126" s="57">
        <f t="shared" si="5"/>
        <v>0</v>
      </c>
      <c r="N126" s="57">
        <f t="shared" si="6"/>
        <v>0</v>
      </c>
      <c r="O126" s="57">
        <f>IF(AND(N126&lt;&gt;0,G126=""),'Language Layout'!$B$106,M126*I126*H126+N126*IF(G126="",0,G126))</f>
        <v>0</v>
      </c>
      <c r="P126" s="57" t="b">
        <f t="shared" si="7"/>
        <v>0</v>
      </c>
      <c r="Q126" s="57">
        <f>P126*(MAX($Q$7:Q125)+1)</f>
        <v>0</v>
      </c>
    </row>
    <row r="127" spans="2:17">
      <c r="B127" s="76" t="s">
        <v>441</v>
      </c>
      <c r="C127" s="52" t="str">
        <f>VLOOKUP(B127,'Language Articles'!A:B,2,0)</f>
        <v>Lightning protection clamp for 8 mm</v>
      </c>
      <c r="D127" s="77" t="str">
        <f>VLOOKUP(B127,'Language Portfolio'!A:B,2,0)</f>
        <v>Module clamps</v>
      </c>
      <c r="E127" s="73">
        <f>VLOOKUP(B127,Basis_Preisliste!B:E,4,0)</f>
        <v>3.0449999999999999</v>
      </c>
      <c r="F127" s="73">
        <f>IF(_xlfn.XLOOKUP(B127,Basis_Preisliste!B:B,Basis_Preisliste!F:F)="",_xlfn.XLOOKUP(B127,Basis_Preisliste!B:B,Basis_Preisliste!G:G),_xlfn.XLOOKUP(B127,Basis_Preisliste!B:B,Basis_Preisliste!F:F))</f>
        <v>2.9</v>
      </c>
      <c r="G127" s="74" t="str">
        <f>IF(_xlfn.XLOOKUP(B127,Basis_Preisliste!B:B,Basis_Preisliste!F:F)="","", _xlfn.XLOOKUP(B127,Basis_Preisliste!B:B,Basis_Preisliste!F:F)*(1-$G$3))</f>
        <v/>
      </c>
      <c r="H127" s="75">
        <f>IF(_xlfn.XLOOKUP(B127,Basis_Preisliste!B:B,Basis_Preisliste!G:G)="","to be defined",_xlfn.XLOOKUP(B127,Basis_Preisliste!B:B,Basis_Preisliste!G:G)*(1-$G$3))</f>
        <v>2.9</v>
      </c>
      <c r="I127" s="160">
        <f>IF(INDEX(Basis_Preisliste!H:H,MATCH(B127,Basis_Preisliste!B:B,0))=0,"",INDEX(Basis_Preisliste!H:H,MATCH(B127,Basis_Preisliste!B:B,0)))</f>
        <v>20</v>
      </c>
      <c r="J127" s="209">
        <f>_xlfn.XLOOKUP(B127,'Article Master Data'!B:B,'Article Master Data'!R:R)</f>
        <v>9600</v>
      </c>
      <c r="K127" s="249"/>
      <c r="L127" s="246" t="str">
        <f t="shared" si="4"/>
        <v/>
      </c>
      <c r="M127" s="57">
        <f t="shared" si="5"/>
        <v>0</v>
      </c>
      <c r="N127" s="57">
        <f t="shared" si="6"/>
        <v>0</v>
      </c>
      <c r="O127" s="57">
        <f>IF(AND(N127&lt;&gt;0,G127=""),'Language Layout'!$B$106,M127*I127*H127+N127*IF(G127="",0,G127))</f>
        <v>0</v>
      </c>
      <c r="P127" s="57" t="b">
        <f t="shared" si="7"/>
        <v>0</v>
      </c>
      <c r="Q127" s="57">
        <f>P127*(MAX($Q$7:Q126)+1)</f>
        <v>0</v>
      </c>
    </row>
    <row r="128" spans="2:17">
      <c r="B128" s="76" t="s">
        <v>443</v>
      </c>
      <c r="C128" s="52" t="str">
        <f>VLOOKUP(B128,'Language Articles'!A:B,2,0)</f>
        <v>Grounding and lightning prot.clamp VA M8</v>
      </c>
      <c r="D128" s="77" t="str">
        <f>VLOOKUP(B128,'Language Portfolio'!A:B,2,0)</f>
        <v>Module clamps</v>
      </c>
      <c r="E128" s="73">
        <f>VLOOKUP(B128,Basis_Preisliste!B:E,4,0)</f>
        <v>4.9665000000000008</v>
      </c>
      <c r="F128" s="73">
        <f>IF(_xlfn.XLOOKUP(B128,Basis_Preisliste!B:B,Basis_Preisliste!F:F)="",_xlfn.XLOOKUP(B128,Basis_Preisliste!B:B,Basis_Preisliste!G:G),_xlfn.XLOOKUP(B128,Basis_Preisliste!B:B,Basis_Preisliste!F:F))</f>
        <v>4.7300000000000004</v>
      </c>
      <c r="G128" s="74" t="str">
        <f>IF(_xlfn.XLOOKUP(B128,Basis_Preisliste!B:B,Basis_Preisliste!F:F)="","", _xlfn.XLOOKUP(B128,Basis_Preisliste!B:B,Basis_Preisliste!F:F)*(1-$G$3))</f>
        <v/>
      </c>
      <c r="H128" s="75">
        <f>IF(_xlfn.XLOOKUP(B128,Basis_Preisliste!B:B,Basis_Preisliste!G:G)="","to be defined",_xlfn.XLOOKUP(B128,Basis_Preisliste!B:B,Basis_Preisliste!G:G)*(1-$G$3))</f>
        <v>4.7300000000000004</v>
      </c>
      <c r="I128" s="160">
        <f>IF(INDEX(Basis_Preisliste!H:H,MATCH(B128,Basis_Preisliste!B:B,0))=0,"",INDEX(Basis_Preisliste!H:H,MATCH(B128,Basis_Preisliste!B:B,0)))</f>
        <v>20</v>
      </c>
      <c r="J128" s="209">
        <f>_xlfn.XLOOKUP(B128,'Article Master Data'!B:B,'Article Master Data'!R:R)</f>
        <v>9600</v>
      </c>
      <c r="K128" s="248"/>
      <c r="L128" s="246" t="str">
        <f t="shared" si="4"/>
        <v/>
      </c>
      <c r="M128" s="57">
        <f t="shared" si="5"/>
        <v>0</v>
      </c>
      <c r="N128" s="57">
        <f t="shared" si="6"/>
        <v>0</v>
      </c>
      <c r="O128" s="57">
        <f>IF(AND(N128&lt;&gt;0,G128=""),'Language Layout'!$B$106,M128*I128*H128+N128*IF(G128="",0,G128))</f>
        <v>0</v>
      </c>
      <c r="P128" s="57" t="b">
        <f t="shared" si="7"/>
        <v>0</v>
      </c>
      <c r="Q128" s="57">
        <f>P128*(MAX($Q$7:Q127)+1)</f>
        <v>0</v>
      </c>
    </row>
    <row r="129" spans="2:17">
      <c r="B129" s="76" t="s">
        <v>445</v>
      </c>
      <c r="C129" s="52" t="str">
        <f>VLOOKUP(B129,'Language Articles'!A:B,2,0)</f>
        <v>Grounding clamp Pro VA 8-10mm</v>
      </c>
      <c r="D129" s="77" t="str">
        <f>VLOOKUP(B129,'Language Portfolio'!A:B,2,0)</f>
        <v>Module clamps</v>
      </c>
      <c r="E129" s="73">
        <f>VLOOKUP(B129,Basis_Preisliste!B:E,4,0)</f>
        <v>4.9665000000000008</v>
      </c>
      <c r="F129" s="73">
        <f>IF(_xlfn.XLOOKUP(B129,Basis_Preisliste!B:B,Basis_Preisliste!F:F)="",_xlfn.XLOOKUP(B129,Basis_Preisliste!B:B,Basis_Preisliste!G:G),_xlfn.XLOOKUP(B129,Basis_Preisliste!B:B,Basis_Preisliste!F:F))</f>
        <v>4.7300000000000004</v>
      </c>
      <c r="G129" s="74" t="str">
        <f>IF(_xlfn.XLOOKUP(B129,Basis_Preisliste!B:B,Basis_Preisliste!F:F)="","", _xlfn.XLOOKUP(B129,Basis_Preisliste!B:B,Basis_Preisliste!F:F)*(1-$G$3))</f>
        <v/>
      </c>
      <c r="H129" s="75">
        <f>IF(_xlfn.XLOOKUP(B129,Basis_Preisliste!B:B,Basis_Preisliste!G:G)="","to be defined",_xlfn.XLOOKUP(B129,Basis_Preisliste!B:B,Basis_Preisliste!G:G)*(1-$G$3))</f>
        <v>4.7300000000000004</v>
      </c>
      <c r="I129" s="160">
        <f>IF(INDEX(Basis_Preisliste!H:H,MATCH(B129,Basis_Preisliste!B:B,0))=0,"",INDEX(Basis_Preisliste!H:H,MATCH(B129,Basis_Preisliste!B:B,0)))</f>
        <v>20</v>
      </c>
      <c r="J129" s="209">
        <f>_xlfn.XLOOKUP(B129,'Article Master Data'!B:B,'Article Master Data'!R:R)</f>
        <v>9600</v>
      </c>
      <c r="K129" s="249"/>
      <c r="L129" s="246" t="str">
        <f t="shared" si="4"/>
        <v/>
      </c>
      <c r="M129" s="57">
        <f t="shared" si="5"/>
        <v>0</v>
      </c>
      <c r="N129" s="57">
        <f t="shared" si="6"/>
        <v>0</v>
      </c>
      <c r="O129" s="57">
        <f>IF(AND(N129&lt;&gt;0,G129=""),'Language Layout'!$B$106,M129*I129*H129+N129*IF(G129="",0,G129))</f>
        <v>0</v>
      </c>
      <c r="P129" s="57" t="b">
        <f t="shared" si="7"/>
        <v>0</v>
      </c>
      <c r="Q129" s="57">
        <f>P129*(MAX($Q$7:Q128)+1)</f>
        <v>0</v>
      </c>
    </row>
    <row r="130" spans="2:17">
      <c r="B130" s="76" t="s">
        <v>447</v>
      </c>
      <c r="C130" s="52" t="str">
        <f>VLOOKUP(B130,'Language Articles'!A:B,2,0)</f>
        <v>Grounding shim</v>
      </c>
      <c r="D130" s="77" t="str">
        <f>VLOOKUP(B130,'Language Portfolio'!A:B,2,0)</f>
        <v>Module clamps</v>
      </c>
      <c r="E130" s="73">
        <f>VLOOKUP(B130,Basis_Preisliste!B:E,4,0)</f>
        <v>0.66149999999999998</v>
      </c>
      <c r="F130" s="73">
        <f>IF(_xlfn.XLOOKUP(B130,Basis_Preisliste!B:B,Basis_Preisliste!F:F)="",_xlfn.XLOOKUP(B130,Basis_Preisliste!B:B,Basis_Preisliste!G:G),_xlfn.XLOOKUP(B130,Basis_Preisliste!B:B,Basis_Preisliste!F:F))</f>
        <v>0.63</v>
      </c>
      <c r="G130" s="74" t="str">
        <f>IF(_xlfn.XLOOKUP(B130,Basis_Preisliste!B:B,Basis_Preisliste!F:F)="","", _xlfn.XLOOKUP(B130,Basis_Preisliste!B:B,Basis_Preisliste!F:F)*(1-$G$3))</f>
        <v/>
      </c>
      <c r="H130" s="75">
        <f>IF(_xlfn.XLOOKUP(B130,Basis_Preisliste!B:B,Basis_Preisliste!G:G)="","to be defined",_xlfn.XLOOKUP(B130,Basis_Preisliste!B:B,Basis_Preisliste!G:G)*(1-$G$3))</f>
        <v>0.63</v>
      </c>
      <c r="I130" s="160">
        <f>IF(INDEX(Basis_Preisliste!H:H,MATCH(B130,Basis_Preisliste!B:B,0))=0,"",INDEX(Basis_Preisliste!H:H,MATCH(B130,Basis_Preisliste!B:B,0)))</f>
        <v>100</v>
      </c>
      <c r="J130" s="209">
        <f>_xlfn.XLOOKUP(B130,'Article Master Data'!B:B,'Article Master Data'!R:R)</f>
        <v>48000</v>
      </c>
      <c r="K130" s="249"/>
      <c r="L130" s="246" t="str">
        <f t="shared" si="4"/>
        <v/>
      </c>
      <c r="M130" s="57">
        <f t="shared" si="5"/>
        <v>0</v>
      </c>
      <c r="N130" s="57">
        <f t="shared" si="6"/>
        <v>0</v>
      </c>
      <c r="O130" s="57">
        <f>IF(AND(N130&lt;&gt;0,G130=""),'Language Layout'!$B$106,M130*I130*H130+N130*IF(G130="",0,G130))</f>
        <v>0</v>
      </c>
      <c r="P130" s="57" t="b">
        <f t="shared" si="7"/>
        <v>0</v>
      </c>
      <c r="Q130" s="57">
        <f>P130*(MAX($Q$7:Q129)+1)</f>
        <v>0</v>
      </c>
    </row>
    <row r="131" spans="2:17">
      <c r="B131" s="76" t="s">
        <v>449</v>
      </c>
      <c r="C131" s="52" t="str">
        <f>VLOOKUP(B131,'Language Articles'!A:B,2,0)</f>
        <v>Grounding shim Pro</v>
      </c>
      <c r="D131" s="77" t="str">
        <f>VLOOKUP(B131,'Language Portfolio'!A:B,2,0)</f>
        <v>Module clamps</v>
      </c>
      <c r="E131" s="73">
        <f>VLOOKUP(B131,Basis_Preisliste!B:E,4,0)</f>
        <v>0.75600000000000001</v>
      </c>
      <c r="F131" s="73">
        <f>IF(_xlfn.XLOOKUP(B131,Basis_Preisliste!B:B,Basis_Preisliste!F:F)="",_xlfn.XLOOKUP(B131,Basis_Preisliste!B:B,Basis_Preisliste!G:G),_xlfn.XLOOKUP(B131,Basis_Preisliste!B:B,Basis_Preisliste!F:F))</f>
        <v>0.72</v>
      </c>
      <c r="G131" s="74" t="str">
        <f>IF(_xlfn.XLOOKUP(B131,Basis_Preisliste!B:B,Basis_Preisliste!F:F)="","", _xlfn.XLOOKUP(B131,Basis_Preisliste!B:B,Basis_Preisliste!F:F)*(1-$G$3))</f>
        <v/>
      </c>
      <c r="H131" s="75">
        <f>IF(_xlfn.XLOOKUP(B131,Basis_Preisliste!B:B,Basis_Preisliste!G:G)="","to be defined",_xlfn.XLOOKUP(B131,Basis_Preisliste!B:B,Basis_Preisliste!G:G)*(1-$G$3))</f>
        <v>0.72</v>
      </c>
      <c r="I131" s="160">
        <f>IF(INDEX(Basis_Preisliste!H:H,MATCH(B131,Basis_Preisliste!B:B,0))=0,"",INDEX(Basis_Preisliste!H:H,MATCH(B131,Basis_Preisliste!B:B,0)))</f>
        <v>100</v>
      </c>
      <c r="J131" s="209">
        <f>_xlfn.XLOOKUP(B131,'Article Master Data'!B:B,'Article Master Data'!R:R)</f>
        <v>48000</v>
      </c>
      <c r="K131" s="248"/>
      <c r="L131" s="246" t="str">
        <f t="shared" si="4"/>
        <v/>
      </c>
      <c r="M131" s="57">
        <f t="shared" si="5"/>
        <v>0</v>
      </c>
      <c r="N131" s="57">
        <f t="shared" si="6"/>
        <v>0</v>
      </c>
      <c r="O131" s="57">
        <f>IF(AND(N131&lt;&gt;0,G131=""),'Language Layout'!$B$106,M131*I131*H131+N131*IF(G131="",0,G131))</f>
        <v>0</v>
      </c>
      <c r="P131" s="57" t="b">
        <f t="shared" si="7"/>
        <v>0</v>
      </c>
      <c r="Q131" s="57">
        <f>P131*(MAX($Q$7:Q130)+1)</f>
        <v>0</v>
      </c>
    </row>
    <row r="132" spans="2:17">
      <c r="B132" s="76" t="s">
        <v>223</v>
      </c>
      <c r="C132" s="52" t="str">
        <f>VLOOKUP(B132,'Language Articles'!A:B,2,0)</f>
        <v>Module-bearing rail EcoLight 450mm</v>
      </c>
      <c r="D132" s="77" t="str">
        <f>VLOOKUP(B132,'Language Portfolio'!A:B,2,0)</f>
        <v>Profiles</v>
      </c>
      <c r="E132" s="73">
        <f>VLOOKUP(B132,Basis_Preisliste!B:E,4,0)</f>
        <v>4.1895000000000007</v>
      </c>
      <c r="F132" s="73">
        <f>IF(_xlfn.XLOOKUP(B132,Basis_Preisliste!B:B,Basis_Preisliste!F:F)="",_xlfn.XLOOKUP(B132,Basis_Preisliste!B:B,Basis_Preisliste!G:G),_xlfn.XLOOKUP(B132,Basis_Preisliste!B:B,Basis_Preisliste!F:F))</f>
        <v>3.99</v>
      </c>
      <c r="G132" s="74" t="str">
        <f>IF(_xlfn.XLOOKUP(B132,Basis_Preisliste!B:B,Basis_Preisliste!F:F)="","", _xlfn.XLOOKUP(B132,Basis_Preisliste!B:B,Basis_Preisliste!F:F)*(1-$G$3))</f>
        <v/>
      </c>
      <c r="H132" s="75">
        <f>IF(_xlfn.XLOOKUP(B132,Basis_Preisliste!B:B,Basis_Preisliste!G:G)="","to be defined",_xlfn.XLOOKUP(B132,Basis_Preisliste!B:B,Basis_Preisliste!G:G)*(1-$G$3))</f>
        <v>3.99</v>
      </c>
      <c r="I132" s="160">
        <f>IF(INDEX(Basis_Preisliste!H:H,MATCH(B132,Basis_Preisliste!B:B,0))=0,"",INDEX(Basis_Preisliste!H:H,MATCH(B132,Basis_Preisliste!B:B,0)))</f>
        <v>50</v>
      </c>
      <c r="J132" s="209">
        <f>_xlfn.XLOOKUP(B132,'Article Master Data'!B:B,'Article Master Data'!R:R)</f>
        <v>1200</v>
      </c>
      <c r="K132" s="249"/>
      <c r="L132" s="246" t="str">
        <f t="shared" si="4"/>
        <v/>
      </c>
      <c r="M132" s="57">
        <f t="shared" si="5"/>
        <v>0</v>
      </c>
      <c r="N132" s="57">
        <f t="shared" si="6"/>
        <v>0</v>
      </c>
      <c r="O132" s="57">
        <f>IF(AND(N132&lt;&gt;0,G132=""),'Language Layout'!$B$106,M132*I132*H132+N132*IF(G132="",0,G132))</f>
        <v>0</v>
      </c>
      <c r="P132" s="57" t="b">
        <f t="shared" si="7"/>
        <v>0</v>
      </c>
      <c r="Q132" s="57">
        <f>P132*(MAX($Q$7:Q131)+1)</f>
        <v>0</v>
      </c>
    </row>
    <row r="133" spans="2:17">
      <c r="B133" s="76" t="s">
        <v>197</v>
      </c>
      <c r="C133" s="52" t="str">
        <f>VLOOKUP(B133,'Language Articles'!A:B,2,0)</f>
        <v>Module bearing rail Eco05 3550mm</v>
      </c>
      <c r="D133" s="77" t="str">
        <f>VLOOKUP(B133,'Language Portfolio'!A:B,2,0)</f>
        <v>Profiles</v>
      </c>
      <c r="E133" s="73">
        <f>VLOOKUP(B133,Basis_Preisliste!B:E,4,0)</f>
        <v>31.57</v>
      </c>
      <c r="F133" s="73">
        <f>IF(_xlfn.XLOOKUP(B133,Basis_Preisliste!B:B,Basis_Preisliste!F:F)="",_xlfn.XLOOKUP(B133,Basis_Preisliste!B:B,Basis_Preisliste!G:G),_xlfn.XLOOKUP(B133,Basis_Preisliste!B:B,Basis_Preisliste!F:F))</f>
        <v>31.57</v>
      </c>
      <c r="G133" s="74">
        <f>IF(_xlfn.XLOOKUP(B133,Basis_Preisliste!B:B,Basis_Preisliste!F:F)="","", _xlfn.XLOOKUP(B133,Basis_Preisliste!B:B,Basis_Preisliste!F:F)*(1-$G$3))</f>
        <v>31.57</v>
      </c>
      <c r="H133" s="75">
        <f>IF(_xlfn.XLOOKUP(B133,Basis_Preisliste!B:B,Basis_Preisliste!G:G)="","to be defined",_xlfn.XLOOKUP(B133,Basis_Preisliste!B:B,Basis_Preisliste!G:G)*(1-$G$3))</f>
        <v>30</v>
      </c>
      <c r="I133" s="160">
        <f>IF(INDEX(Basis_Preisliste!H:H,MATCH(B133,Basis_Preisliste!B:B,0))=0,"",INDEX(Basis_Preisliste!H:H,MATCH(B133,Basis_Preisliste!B:B,0)))</f>
        <v>250</v>
      </c>
      <c r="J133" s="209">
        <f>_xlfn.XLOOKUP(B133,'Article Master Data'!B:B,'Article Master Data'!R:R)</f>
        <v>250</v>
      </c>
      <c r="K133" s="249"/>
      <c r="L133" s="246" t="str">
        <f t="shared" si="4"/>
        <v/>
      </c>
      <c r="M133" s="57">
        <f t="shared" si="5"/>
        <v>0</v>
      </c>
      <c r="N133" s="57">
        <f t="shared" si="6"/>
        <v>0</v>
      </c>
      <c r="O133" s="57">
        <f>IF(AND(N133&lt;&gt;0,G133=""),'Language Layout'!$B$106,M133*I133*H133+N133*IF(G133="",0,G133))</f>
        <v>0</v>
      </c>
      <c r="P133" s="57" t="b">
        <f t="shared" si="7"/>
        <v>0</v>
      </c>
      <c r="Q133" s="57">
        <f>P133*(MAX($Q$7:Q132)+1)</f>
        <v>0</v>
      </c>
    </row>
    <row r="134" spans="2:17">
      <c r="B134" s="76" t="s">
        <v>200</v>
      </c>
      <c r="C134" s="52" t="str">
        <f>VLOOKUP(B134,'Language Articles'!A:B,2,0)</f>
        <v>Module bearing rail Eco05 4750mm</v>
      </c>
      <c r="D134" s="77" t="str">
        <f>VLOOKUP(B134,'Language Portfolio'!A:B,2,0)</f>
        <v>Profiles</v>
      </c>
      <c r="E134" s="73">
        <f>VLOOKUP(B134,Basis_Preisliste!B:E,4,0)</f>
        <v>42.85</v>
      </c>
      <c r="F134" s="73">
        <f>IF(_xlfn.XLOOKUP(B134,Basis_Preisliste!B:B,Basis_Preisliste!F:F)="",_xlfn.XLOOKUP(B134,Basis_Preisliste!B:B,Basis_Preisliste!G:G),_xlfn.XLOOKUP(B134,Basis_Preisliste!B:B,Basis_Preisliste!F:F))</f>
        <v>42.85</v>
      </c>
      <c r="G134" s="74">
        <f>IF(_xlfn.XLOOKUP(B134,Basis_Preisliste!B:B,Basis_Preisliste!F:F)="","", _xlfn.XLOOKUP(B134,Basis_Preisliste!B:B,Basis_Preisliste!F:F)*(1-$G$3))</f>
        <v>42.85</v>
      </c>
      <c r="H134" s="75">
        <f>IF(_xlfn.XLOOKUP(B134,Basis_Preisliste!B:B,Basis_Preisliste!G:G)="","to be defined",_xlfn.XLOOKUP(B134,Basis_Preisliste!B:B,Basis_Preisliste!G:G)*(1-$G$3))</f>
        <v>38.57</v>
      </c>
      <c r="I134" s="160">
        <f>IF(INDEX(Basis_Preisliste!H:H,MATCH(B134,Basis_Preisliste!B:B,0))=0,"",INDEX(Basis_Preisliste!H:H,MATCH(B134,Basis_Preisliste!B:B,0)))</f>
        <v>250</v>
      </c>
      <c r="J134" s="209">
        <f>_xlfn.XLOOKUP(B134,'Article Master Data'!B:B,'Article Master Data'!R:R)</f>
        <v>250</v>
      </c>
      <c r="K134" s="248"/>
      <c r="L134" s="246" t="str">
        <f t="shared" si="4"/>
        <v/>
      </c>
      <c r="M134" s="57">
        <f t="shared" si="5"/>
        <v>0</v>
      </c>
      <c r="N134" s="57">
        <f t="shared" si="6"/>
        <v>0</v>
      </c>
      <c r="O134" s="57">
        <f>IF(AND(N134&lt;&gt;0,G134=""),'Language Layout'!$B$106,M134*I134*H134+N134*IF(G134="",0,G134))</f>
        <v>0</v>
      </c>
      <c r="P134" s="57" t="b">
        <f t="shared" si="7"/>
        <v>0</v>
      </c>
      <c r="Q134" s="57">
        <f>P134*(MAX($Q$7:Q133)+1)</f>
        <v>0</v>
      </c>
    </row>
    <row r="135" spans="2:17">
      <c r="B135" s="76" t="s">
        <v>202</v>
      </c>
      <c r="C135" s="52" t="str">
        <f>VLOOKUP(B135,'Language Articles'!A:B,2,0)</f>
        <v>Module bearing rail Eco05 5900mm</v>
      </c>
      <c r="D135" s="77" t="str">
        <f>VLOOKUP(B135,'Language Portfolio'!A:B,2,0)</f>
        <v>Profiles</v>
      </c>
      <c r="E135" s="73">
        <f>VLOOKUP(B135,Basis_Preisliste!B:E,4,0)</f>
        <v>53.22</v>
      </c>
      <c r="F135" s="73">
        <f>IF(_xlfn.XLOOKUP(B135,Basis_Preisliste!B:B,Basis_Preisliste!F:F)="",_xlfn.XLOOKUP(B135,Basis_Preisliste!B:B,Basis_Preisliste!G:G),_xlfn.XLOOKUP(B135,Basis_Preisliste!B:B,Basis_Preisliste!F:F))</f>
        <v>53.22</v>
      </c>
      <c r="G135" s="74">
        <f>IF(_xlfn.XLOOKUP(B135,Basis_Preisliste!B:B,Basis_Preisliste!F:F)="","", _xlfn.XLOOKUP(B135,Basis_Preisliste!B:B,Basis_Preisliste!F:F)*(1-$G$3))</f>
        <v>53.22</v>
      </c>
      <c r="H135" s="75">
        <f>IF(_xlfn.XLOOKUP(B135,Basis_Preisliste!B:B,Basis_Preisliste!G:G)="","to be defined",_xlfn.XLOOKUP(B135,Basis_Preisliste!B:B,Basis_Preisliste!G:G)*(1-$G$3))</f>
        <v>47.9</v>
      </c>
      <c r="I135" s="160">
        <f>IF(INDEX(Basis_Preisliste!H:H,MATCH(B135,Basis_Preisliste!B:B,0))=0,"",INDEX(Basis_Preisliste!H:H,MATCH(B135,Basis_Preisliste!B:B,0)))</f>
        <v>250</v>
      </c>
      <c r="J135" s="209">
        <f>_xlfn.XLOOKUP(B135,'Article Master Data'!B:B,'Article Master Data'!R:R)</f>
        <v>250</v>
      </c>
      <c r="K135" s="249"/>
      <c r="L135" s="246" t="str">
        <f t="shared" si="4"/>
        <v/>
      </c>
      <c r="M135" s="57">
        <f t="shared" si="5"/>
        <v>0</v>
      </c>
      <c r="N135" s="57">
        <f t="shared" si="6"/>
        <v>0</v>
      </c>
      <c r="O135" s="57">
        <f>IF(AND(N135&lt;&gt;0,G135=""),'Language Layout'!$B$106,M135*I135*H135+N135*IF(G135="",0,G135))</f>
        <v>0</v>
      </c>
      <c r="P135" s="57" t="b">
        <f t="shared" si="7"/>
        <v>0</v>
      </c>
      <c r="Q135" s="57">
        <f>P135*(MAX($Q$7:Q134)+1)</f>
        <v>0</v>
      </c>
    </row>
    <row r="136" spans="2:17">
      <c r="B136" s="76" t="s">
        <v>204</v>
      </c>
      <c r="C136" s="52" t="str">
        <f>VLOOKUP(B136,'Language Articles'!A:B,2,0)</f>
        <v>Module bearing rail Solo 2450mm</v>
      </c>
      <c r="D136" s="77" t="str">
        <f>VLOOKUP(B136,'Language Portfolio'!A:B,2,0)</f>
        <v>Profiles</v>
      </c>
      <c r="E136" s="73">
        <f>VLOOKUP(B136,Basis_Preisliste!B:E,4,0)</f>
        <v>30.26</v>
      </c>
      <c r="F136" s="73">
        <f>IF(_xlfn.XLOOKUP(B136,Basis_Preisliste!B:B,Basis_Preisliste!F:F)="",_xlfn.XLOOKUP(B136,Basis_Preisliste!B:B,Basis_Preisliste!G:G),_xlfn.XLOOKUP(B136,Basis_Preisliste!B:B,Basis_Preisliste!F:F))</f>
        <v>30.26</v>
      </c>
      <c r="G136" s="74">
        <f>IF(_xlfn.XLOOKUP(B136,Basis_Preisliste!B:B,Basis_Preisliste!F:F)="","", _xlfn.XLOOKUP(B136,Basis_Preisliste!B:B,Basis_Preisliste!F:F)*(1-$G$3))</f>
        <v>30.26</v>
      </c>
      <c r="H136" s="75">
        <f>IF(_xlfn.XLOOKUP(B136,Basis_Preisliste!B:B,Basis_Preisliste!G:G)="","to be defined",_xlfn.XLOOKUP(B136,Basis_Preisliste!B:B,Basis_Preisliste!G:G)*(1-$G$3))</f>
        <v>28.75</v>
      </c>
      <c r="I136" s="160">
        <f>IF(INDEX(Basis_Preisliste!H:H,MATCH(B136,Basis_Preisliste!B:B,0))=0,"",INDEX(Basis_Preisliste!H:H,MATCH(B136,Basis_Preisliste!B:B,0)))</f>
        <v>150</v>
      </c>
      <c r="J136" s="209">
        <f>_xlfn.XLOOKUP(B136,'Article Master Data'!B:B,'Article Master Data'!R:R)</f>
        <v>150</v>
      </c>
      <c r="K136" s="249"/>
      <c r="L136" s="246" t="str">
        <f t="shared" si="4"/>
        <v/>
      </c>
      <c r="M136" s="57">
        <f t="shared" si="5"/>
        <v>0</v>
      </c>
      <c r="N136" s="57">
        <f t="shared" si="6"/>
        <v>0</v>
      </c>
      <c r="O136" s="57">
        <f>IF(AND(N136&lt;&gt;0,G136=""),'Language Layout'!$B$106,M136*I136*H136+N136*IF(G136="",0,G136))</f>
        <v>0</v>
      </c>
      <c r="P136" s="57" t="b">
        <f t="shared" si="7"/>
        <v>0</v>
      </c>
      <c r="Q136" s="57">
        <f>P136*(MAX($Q$7:Q135)+1)</f>
        <v>0</v>
      </c>
    </row>
    <row r="137" spans="2:17">
      <c r="B137" s="76" t="s">
        <v>206</v>
      </c>
      <c r="C137" s="52" t="str">
        <f>VLOOKUP(B137,'Language Articles'!A:B,2,0)</f>
        <v>Module bearing rail Solo 3550mm</v>
      </c>
      <c r="D137" s="77" t="str">
        <f>VLOOKUP(B137,'Language Portfolio'!A:B,2,0)</f>
        <v>Profiles</v>
      </c>
      <c r="E137" s="73">
        <f>VLOOKUP(B137,Basis_Preisliste!B:E,4,0)</f>
        <v>43.84</v>
      </c>
      <c r="F137" s="73">
        <f>IF(_xlfn.XLOOKUP(B137,Basis_Preisliste!B:B,Basis_Preisliste!F:F)="",_xlfn.XLOOKUP(B137,Basis_Preisliste!B:B,Basis_Preisliste!G:G),_xlfn.XLOOKUP(B137,Basis_Preisliste!B:B,Basis_Preisliste!F:F))</f>
        <v>43.84</v>
      </c>
      <c r="G137" s="74">
        <f>IF(_xlfn.XLOOKUP(B137,Basis_Preisliste!B:B,Basis_Preisliste!F:F)="","", _xlfn.XLOOKUP(B137,Basis_Preisliste!B:B,Basis_Preisliste!F:F)*(1-$G$3))</f>
        <v>43.84</v>
      </c>
      <c r="H137" s="75">
        <f>IF(_xlfn.XLOOKUP(B137,Basis_Preisliste!B:B,Basis_Preisliste!G:G)="","to be defined",_xlfn.XLOOKUP(B137,Basis_Preisliste!B:B,Basis_Preisliste!G:G)*(1-$G$3))</f>
        <v>39.46</v>
      </c>
      <c r="I137" s="160">
        <f>IF(INDEX(Basis_Preisliste!H:H,MATCH(B137,Basis_Preisliste!B:B,0))=0,"",INDEX(Basis_Preisliste!H:H,MATCH(B137,Basis_Preisliste!B:B,0)))</f>
        <v>150</v>
      </c>
      <c r="J137" s="209">
        <f>_xlfn.XLOOKUP(B137,'Article Master Data'!B:B,'Article Master Data'!R:R)</f>
        <v>150</v>
      </c>
      <c r="K137" s="248"/>
      <c r="L137" s="246" t="str">
        <f t="shared" ref="L137:L200" si="8">IF(O137&gt;0,O137,"")</f>
        <v/>
      </c>
      <c r="M137" s="57">
        <f t="shared" si="5"/>
        <v>0</v>
      </c>
      <c r="N137" s="57">
        <f t="shared" si="6"/>
        <v>0</v>
      </c>
      <c r="O137" s="57">
        <f>IF(AND(N137&lt;&gt;0,G137=""),'Language Layout'!$B$106,M137*I137*H137+N137*IF(G137="",0,G137))</f>
        <v>0</v>
      </c>
      <c r="P137" s="57" t="b">
        <f t="shared" si="7"/>
        <v>0</v>
      </c>
      <c r="Q137" s="57">
        <f>P137*(MAX($Q$7:Q136)+1)</f>
        <v>0</v>
      </c>
    </row>
    <row r="138" spans="2:17">
      <c r="B138" s="76" t="s">
        <v>208</v>
      </c>
      <c r="C138" s="52" t="str">
        <f>VLOOKUP(B138,'Language Articles'!A:B,2,0)</f>
        <v>Module bearing rail Solo 4400mm</v>
      </c>
      <c r="D138" s="77" t="str">
        <f>VLOOKUP(B138,'Language Portfolio'!A:B,2,0)</f>
        <v>Profiles</v>
      </c>
      <c r="E138" s="73">
        <f>VLOOKUP(B138,Basis_Preisliste!B:E,4,0)</f>
        <v>54.34</v>
      </c>
      <c r="F138" s="73">
        <f>IF(_xlfn.XLOOKUP(B138,Basis_Preisliste!B:B,Basis_Preisliste!F:F)="",_xlfn.XLOOKUP(B138,Basis_Preisliste!B:B,Basis_Preisliste!G:G),_xlfn.XLOOKUP(B138,Basis_Preisliste!B:B,Basis_Preisliste!F:F))</f>
        <v>54.34</v>
      </c>
      <c r="G138" s="74">
        <f>IF(_xlfn.XLOOKUP(B138,Basis_Preisliste!B:B,Basis_Preisliste!F:F)="","", _xlfn.XLOOKUP(B138,Basis_Preisliste!B:B,Basis_Preisliste!F:F)*(1-$G$3))</f>
        <v>54.34</v>
      </c>
      <c r="H138" s="75">
        <f>IF(_xlfn.XLOOKUP(B138,Basis_Preisliste!B:B,Basis_Preisliste!G:G)="","to be defined",_xlfn.XLOOKUP(B138,Basis_Preisliste!B:B,Basis_Preisliste!G:G)*(1-$G$3))</f>
        <v>48.9</v>
      </c>
      <c r="I138" s="160">
        <f>IF(INDEX(Basis_Preisliste!H:H,MATCH(B138,Basis_Preisliste!B:B,0))=0,"",INDEX(Basis_Preisliste!H:H,MATCH(B138,Basis_Preisliste!B:B,0)))</f>
        <v>150</v>
      </c>
      <c r="J138" s="209">
        <f>_xlfn.XLOOKUP(B138,'Article Master Data'!B:B,'Article Master Data'!R:R)</f>
        <v>150</v>
      </c>
      <c r="K138" s="249"/>
      <c r="L138" s="246" t="str">
        <f t="shared" si="8"/>
        <v/>
      </c>
      <c r="M138" s="57">
        <f t="shared" si="5"/>
        <v>0</v>
      </c>
      <c r="N138" s="57">
        <f t="shared" si="6"/>
        <v>0</v>
      </c>
      <c r="O138" s="57">
        <f>IF(AND(N138&lt;&gt;0,G138=""),'Language Layout'!$B$106,M138*I138*H138+N138*IF(G138="",0,G138))</f>
        <v>0</v>
      </c>
      <c r="P138" s="57" t="b">
        <f t="shared" si="7"/>
        <v>0</v>
      </c>
      <c r="Q138" s="57">
        <f>P138*(MAX($Q$7:Q137)+1)</f>
        <v>0</v>
      </c>
    </row>
    <row r="139" spans="2:17">
      <c r="B139" s="76" t="s">
        <v>210</v>
      </c>
      <c r="C139" s="52" t="str">
        <f>VLOOKUP(B139,'Language Articles'!A:B,2,0)</f>
        <v>Module bearing rail Solo 4750mm</v>
      </c>
      <c r="D139" s="77" t="str">
        <f>VLOOKUP(B139,'Language Portfolio'!A:B,2,0)</f>
        <v>Profiles</v>
      </c>
      <c r="E139" s="73">
        <f>VLOOKUP(B139,Basis_Preisliste!B:E,4,0)</f>
        <v>58.66</v>
      </c>
      <c r="F139" s="73">
        <f>IF(_xlfn.XLOOKUP(B139,Basis_Preisliste!B:B,Basis_Preisliste!F:F)="",_xlfn.XLOOKUP(B139,Basis_Preisliste!B:B,Basis_Preisliste!G:G),_xlfn.XLOOKUP(B139,Basis_Preisliste!B:B,Basis_Preisliste!F:F))</f>
        <v>58.66</v>
      </c>
      <c r="G139" s="74">
        <f>IF(_xlfn.XLOOKUP(B139,Basis_Preisliste!B:B,Basis_Preisliste!F:F)="","", _xlfn.XLOOKUP(B139,Basis_Preisliste!B:B,Basis_Preisliste!F:F)*(1-$G$3))</f>
        <v>58.66</v>
      </c>
      <c r="H139" s="75">
        <f>IF(_xlfn.XLOOKUP(B139,Basis_Preisliste!B:B,Basis_Preisliste!G:G)="","to be defined",_xlfn.XLOOKUP(B139,Basis_Preisliste!B:B,Basis_Preisliste!G:G)*(1-$G$3))</f>
        <v>52.79</v>
      </c>
      <c r="I139" s="160">
        <f>IF(INDEX(Basis_Preisliste!H:H,MATCH(B139,Basis_Preisliste!B:B,0))=0,"",INDEX(Basis_Preisliste!H:H,MATCH(B139,Basis_Preisliste!B:B,0)))</f>
        <v>150</v>
      </c>
      <c r="J139" s="209">
        <f>_xlfn.XLOOKUP(B139,'Article Master Data'!B:B,'Article Master Data'!R:R)</f>
        <v>150</v>
      </c>
      <c r="K139" s="249"/>
      <c r="L139" s="246" t="str">
        <f t="shared" si="8"/>
        <v/>
      </c>
      <c r="M139" s="57">
        <f t="shared" si="5"/>
        <v>0</v>
      </c>
      <c r="N139" s="57">
        <f t="shared" si="6"/>
        <v>0</v>
      </c>
      <c r="O139" s="57">
        <f>IF(AND(N139&lt;&gt;0,G139=""),'Language Layout'!$B$106,M139*I139*H139+N139*IF(G139="",0,G139))</f>
        <v>0</v>
      </c>
      <c r="P139" s="57" t="b">
        <f t="shared" si="7"/>
        <v>0</v>
      </c>
      <c r="Q139" s="57">
        <f>P139*(MAX($Q$7:Q138)+1)</f>
        <v>0</v>
      </c>
    </row>
    <row r="140" spans="2:17">
      <c r="B140" s="76" t="s">
        <v>212</v>
      </c>
      <c r="C140" s="52" t="str">
        <f>VLOOKUP(B140,'Language Articles'!A:B,2,0)</f>
        <v>Module bearing rail Solo 5900mm</v>
      </c>
      <c r="D140" s="77" t="str">
        <f>VLOOKUP(B140,'Language Portfolio'!A:B,2,0)</f>
        <v>Profiles</v>
      </c>
      <c r="E140" s="73">
        <f>VLOOKUP(B140,Basis_Preisliste!B:E,4,0)</f>
        <v>72.86</v>
      </c>
      <c r="F140" s="73">
        <f>IF(_xlfn.XLOOKUP(B140,Basis_Preisliste!B:B,Basis_Preisliste!F:F)="",_xlfn.XLOOKUP(B140,Basis_Preisliste!B:B,Basis_Preisliste!G:G),_xlfn.XLOOKUP(B140,Basis_Preisliste!B:B,Basis_Preisliste!F:F))</f>
        <v>72.86</v>
      </c>
      <c r="G140" s="74">
        <f>IF(_xlfn.XLOOKUP(B140,Basis_Preisliste!B:B,Basis_Preisliste!F:F)="","", _xlfn.XLOOKUP(B140,Basis_Preisliste!B:B,Basis_Preisliste!F:F)*(1-$G$3))</f>
        <v>72.86</v>
      </c>
      <c r="H140" s="75">
        <f>IF(_xlfn.XLOOKUP(B140,Basis_Preisliste!B:B,Basis_Preisliste!G:G)="","to be defined",_xlfn.XLOOKUP(B140,Basis_Preisliste!B:B,Basis_Preisliste!G:G)*(1-$G$3))</f>
        <v>65.58</v>
      </c>
      <c r="I140" s="160">
        <f>IF(INDEX(Basis_Preisliste!H:H,MATCH(B140,Basis_Preisliste!B:B,0))=0,"",INDEX(Basis_Preisliste!H:H,MATCH(B140,Basis_Preisliste!B:B,0)))</f>
        <v>150</v>
      </c>
      <c r="J140" s="209">
        <f>_xlfn.XLOOKUP(B140,'Article Master Data'!B:B,'Article Master Data'!R:R)</f>
        <v>150</v>
      </c>
      <c r="K140" s="248"/>
      <c r="L140" s="246" t="str">
        <f t="shared" si="8"/>
        <v/>
      </c>
      <c r="M140" s="57">
        <f t="shared" si="5"/>
        <v>0</v>
      </c>
      <c r="N140" s="57">
        <f t="shared" si="6"/>
        <v>0</v>
      </c>
      <c r="O140" s="57">
        <f>IF(AND(N140&lt;&gt;0,G140=""),'Language Layout'!$B$106,M140*I140*H140+N140*IF(G140="",0,G140))</f>
        <v>0</v>
      </c>
      <c r="P140" s="57" t="b">
        <f t="shared" si="7"/>
        <v>0</v>
      </c>
      <c r="Q140" s="57">
        <f>P140*(MAX($Q$7:Q139)+1)</f>
        <v>0</v>
      </c>
    </row>
    <row r="141" spans="2:17">
      <c r="B141" s="76" t="s">
        <v>214</v>
      </c>
      <c r="C141" s="52" t="str">
        <f>VLOOKUP(B141,'Language Articles'!A:B,2,0)</f>
        <v>Module bearing rail Solo 6200mm</v>
      </c>
      <c r="D141" s="77" t="str">
        <f>VLOOKUP(B141,'Language Portfolio'!A:B,2,0)</f>
        <v>Profiles</v>
      </c>
      <c r="E141" s="73">
        <f>VLOOKUP(B141,Basis_Preisliste!B:E,4,0)</f>
        <v>76.599999999999994</v>
      </c>
      <c r="F141" s="73">
        <f>IF(_xlfn.XLOOKUP(B141,Basis_Preisliste!B:B,Basis_Preisliste!F:F)="",_xlfn.XLOOKUP(B141,Basis_Preisliste!B:B,Basis_Preisliste!G:G),_xlfn.XLOOKUP(B141,Basis_Preisliste!B:B,Basis_Preisliste!F:F))</f>
        <v>76.599999999999994</v>
      </c>
      <c r="G141" s="74">
        <f>IF(_xlfn.XLOOKUP(B141,Basis_Preisliste!B:B,Basis_Preisliste!F:F)="","", _xlfn.XLOOKUP(B141,Basis_Preisliste!B:B,Basis_Preisliste!F:F)*(1-$G$3))</f>
        <v>76.599999999999994</v>
      </c>
      <c r="H141" s="75">
        <f>IF(_xlfn.XLOOKUP(B141,Basis_Preisliste!B:B,Basis_Preisliste!G:G)="","to be defined",_xlfn.XLOOKUP(B141,Basis_Preisliste!B:B,Basis_Preisliste!G:G)*(1-$G$3))</f>
        <v>68.94</v>
      </c>
      <c r="I141" s="160">
        <f>IF(INDEX(Basis_Preisliste!H:H,MATCH(B141,Basis_Preisliste!B:B,0))=0,"",INDEX(Basis_Preisliste!H:H,MATCH(B141,Basis_Preisliste!B:B,0)))</f>
        <v>150</v>
      </c>
      <c r="J141" s="209">
        <f>_xlfn.XLOOKUP(B141,'Article Master Data'!B:B,'Article Master Data'!R:R)</f>
        <v>150</v>
      </c>
      <c r="K141" s="249"/>
      <c r="L141" s="246" t="str">
        <f t="shared" si="8"/>
        <v/>
      </c>
      <c r="M141" s="57">
        <f t="shared" si="5"/>
        <v>0</v>
      </c>
      <c r="N141" s="57">
        <f t="shared" si="6"/>
        <v>0</v>
      </c>
      <c r="O141" s="57">
        <f>IF(AND(N141&lt;&gt;0,G141=""),'Language Layout'!$B$106,M141*I141*H141+N141*IF(G141="",0,G141))</f>
        <v>0</v>
      </c>
      <c r="P141" s="57" t="b">
        <f t="shared" si="7"/>
        <v>0</v>
      </c>
      <c r="Q141" s="57">
        <f>P141*(MAX($Q$7:Q140)+1)</f>
        <v>0</v>
      </c>
    </row>
    <row r="142" spans="2:17">
      <c r="B142" s="76" t="s">
        <v>219</v>
      </c>
      <c r="C142" s="52" t="str">
        <f>VLOOKUP(B142,'Language Articles'!A:B,2,0)</f>
        <v>Module bearing rail Solo 5900mm bl anod</v>
      </c>
      <c r="D142" s="77" t="str">
        <f>VLOOKUP(B142,'Language Portfolio'!A:B,2,0)</f>
        <v>Profiles</v>
      </c>
      <c r="E142" s="73">
        <f>VLOOKUP(B142,Basis_Preisliste!B:E,4,0)</f>
        <v>129.47</v>
      </c>
      <c r="F142" s="73">
        <f>IF(_xlfn.XLOOKUP(B142,Basis_Preisliste!B:B,Basis_Preisliste!F:F)="",_xlfn.XLOOKUP(B142,Basis_Preisliste!B:B,Basis_Preisliste!G:G),_xlfn.XLOOKUP(B142,Basis_Preisliste!B:B,Basis_Preisliste!F:F))</f>
        <v>129.47</v>
      </c>
      <c r="G142" s="74">
        <f>IF(_xlfn.XLOOKUP(B142,Basis_Preisliste!B:B,Basis_Preisliste!F:F)="","", _xlfn.XLOOKUP(B142,Basis_Preisliste!B:B,Basis_Preisliste!F:F)*(1-$G$3))</f>
        <v>129.47</v>
      </c>
      <c r="H142" s="75">
        <f>IF(_xlfn.XLOOKUP(B142,Basis_Preisliste!B:B,Basis_Preisliste!G:G)="","to be defined",_xlfn.XLOOKUP(B142,Basis_Preisliste!B:B,Basis_Preisliste!G:G)*(1-$G$3))</f>
        <v>116.52</v>
      </c>
      <c r="I142" s="160">
        <f>IF(INDEX(Basis_Preisliste!H:H,MATCH(B142,Basis_Preisliste!B:B,0))=0,"",INDEX(Basis_Preisliste!H:H,MATCH(B142,Basis_Preisliste!B:B,0)))</f>
        <v>150</v>
      </c>
      <c r="J142" s="209">
        <f>_xlfn.XLOOKUP(B142,'Article Master Data'!B:B,'Article Master Data'!R:R)</f>
        <v>150</v>
      </c>
      <c r="K142" s="249"/>
      <c r="L142" s="246" t="str">
        <f t="shared" si="8"/>
        <v/>
      </c>
      <c r="M142" s="57">
        <f t="shared" si="5"/>
        <v>0</v>
      </c>
      <c r="N142" s="57">
        <f t="shared" si="6"/>
        <v>0</v>
      </c>
      <c r="O142" s="57">
        <f>IF(AND(N142&lt;&gt;0,G142=""),'Language Layout'!$B$106,M142*I142*H142+N142*IF(G142="",0,G142))</f>
        <v>0</v>
      </c>
      <c r="P142" s="57" t="b">
        <f t="shared" si="7"/>
        <v>0</v>
      </c>
      <c r="Q142" s="57">
        <f>P142*(MAX($Q$7:Q141)+1)</f>
        <v>0</v>
      </c>
    </row>
    <row r="143" spans="2:17">
      <c r="B143" s="76" t="s">
        <v>221</v>
      </c>
      <c r="C143" s="52" t="str">
        <f>VLOOKUP(B143,'Language Articles'!A:B,2,0)</f>
        <v>Module bearing rail Solo05 Plus 5900mm</v>
      </c>
      <c r="D143" s="77" t="str">
        <f>VLOOKUP(B143,'Language Portfolio'!A:B,2,0)</f>
        <v>Profiles</v>
      </c>
      <c r="E143" s="73">
        <f>VLOOKUP(B143,Basis_Preisliste!B:E,4,0)</f>
        <v>79.44</v>
      </c>
      <c r="F143" s="73">
        <f>IF(_xlfn.XLOOKUP(B143,Basis_Preisliste!B:B,Basis_Preisliste!F:F)="",_xlfn.XLOOKUP(B143,Basis_Preisliste!B:B,Basis_Preisliste!G:G),_xlfn.XLOOKUP(B143,Basis_Preisliste!B:B,Basis_Preisliste!F:F))</f>
        <v>79.44</v>
      </c>
      <c r="G143" s="74">
        <f>IF(_xlfn.XLOOKUP(B143,Basis_Preisliste!B:B,Basis_Preisliste!F:F)="","", _xlfn.XLOOKUP(B143,Basis_Preisliste!B:B,Basis_Preisliste!F:F)*(1-$G$3))</f>
        <v>79.44</v>
      </c>
      <c r="H143" s="75">
        <f>IF(_xlfn.XLOOKUP(B143,Basis_Preisliste!B:B,Basis_Preisliste!G:G)="","to be defined",_xlfn.XLOOKUP(B143,Basis_Preisliste!B:B,Basis_Preisliste!G:G)*(1-$G$3))</f>
        <v>71.489999999999995</v>
      </c>
      <c r="I143" s="160">
        <f>IF(INDEX(Basis_Preisliste!H:H,MATCH(B143,Basis_Preisliste!B:B,0))=0,"",INDEX(Basis_Preisliste!H:H,MATCH(B143,Basis_Preisliste!B:B,0)))</f>
        <v>120</v>
      </c>
      <c r="J143" s="209">
        <f>_xlfn.XLOOKUP(B143,'Article Master Data'!B:B,'Article Master Data'!R:R)</f>
        <v>120</v>
      </c>
      <c r="K143" s="248"/>
      <c r="L143" s="246" t="str">
        <f t="shared" si="8"/>
        <v/>
      </c>
      <c r="M143" s="57">
        <f t="shared" ref="M143:M210" si="9">ROUNDDOWN(K143/I143,0)</f>
        <v>0</v>
      </c>
      <c r="N143" s="57">
        <f t="shared" ref="N143:N210" si="10">K143-(M143*I143)</f>
        <v>0</v>
      </c>
      <c r="O143" s="57">
        <f>IF(AND(N143&lt;&gt;0,G143=""),'Language Layout'!$B$106,M143*I143*H143+N143*IF(G143="",0,G143))</f>
        <v>0</v>
      </c>
      <c r="P143" s="57" t="b">
        <f t="shared" ref="P143:P210" si="11">K143&gt;0</f>
        <v>0</v>
      </c>
      <c r="Q143" s="57">
        <f>P143*(MAX($Q$7:Q142)+1)</f>
        <v>0</v>
      </c>
    </row>
    <row r="144" spans="2:17">
      <c r="B144" s="76" t="s">
        <v>225</v>
      </c>
      <c r="C144" s="52" t="str">
        <f>VLOOKUP(B144,'Language Articles'!A:B,2,0)</f>
        <v>Module bearing rail SoloXL 5900mm</v>
      </c>
      <c r="D144" s="77" t="str">
        <f>VLOOKUP(B144,'Language Portfolio'!A:B,2,0)</f>
        <v>Profiles</v>
      </c>
      <c r="E144" s="73">
        <f>VLOOKUP(B144,Basis_Preisliste!B:E,4,0)</f>
        <v>177.66</v>
      </c>
      <c r="F144" s="73">
        <f>IF(_xlfn.XLOOKUP(B144,Basis_Preisliste!B:B,Basis_Preisliste!F:F)="",_xlfn.XLOOKUP(B144,Basis_Preisliste!B:B,Basis_Preisliste!G:G),_xlfn.XLOOKUP(B144,Basis_Preisliste!B:B,Basis_Preisliste!F:F))</f>
        <v>177.66</v>
      </c>
      <c r="G144" s="74">
        <f>IF(_xlfn.XLOOKUP(B144,Basis_Preisliste!B:B,Basis_Preisliste!F:F)="","", _xlfn.XLOOKUP(B144,Basis_Preisliste!B:B,Basis_Preisliste!F:F)*(1-$G$3))</f>
        <v>177.66</v>
      </c>
      <c r="H144" s="75">
        <f>IF(_xlfn.XLOOKUP(B144,Basis_Preisliste!B:B,Basis_Preisliste!G:G)="","to be defined",_xlfn.XLOOKUP(B144,Basis_Preisliste!B:B,Basis_Preisliste!G:G)*(1-$G$3))</f>
        <v>168.78</v>
      </c>
      <c r="I144" s="160">
        <f>IF(INDEX(Basis_Preisliste!H:H,MATCH(B144,Basis_Preisliste!B:B,0))=0,"",INDEX(Basis_Preisliste!H:H,MATCH(B144,Basis_Preisliste!B:B,0)))</f>
        <v>60</v>
      </c>
      <c r="J144" s="209">
        <f>_xlfn.XLOOKUP(B144,'Article Master Data'!B:B,'Article Master Data'!R:R)</f>
        <v>60</v>
      </c>
      <c r="K144" s="249"/>
      <c r="L144" s="246" t="str">
        <f t="shared" si="8"/>
        <v/>
      </c>
      <c r="M144" s="57">
        <f t="shared" si="9"/>
        <v>0</v>
      </c>
      <c r="N144" s="57">
        <f t="shared" si="10"/>
        <v>0</v>
      </c>
      <c r="O144" s="57">
        <f>IF(AND(N144&lt;&gt;0,G144=""),'Language Layout'!$B$106,M144*I144*H144+N144*IF(G144="",0,G144))</f>
        <v>0</v>
      </c>
      <c r="P144" s="57" t="b">
        <f t="shared" si="11"/>
        <v>0</v>
      </c>
      <c r="Q144" s="57">
        <f>P144*(MAX($Q$7:Q143)+1)</f>
        <v>0</v>
      </c>
    </row>
    <row r="145" spans="2:17">
      <c r="B145" s="76" t="s">
        <v>271</v>
      </c>
      <c r="C145" s="52" t="str">
        <f>VLOOKUP(B145,'Language Articles'!A:B,2,0)</f>
        <v>Module bearing rail Solo Pro 4400 mm</v>
      </c>
      <c r="D145" s="77" t="str">
        <f>VLOOKUP(B145,'Language Portfolio'!A:B,2,0)</f>
        <v>Profiles</v>
      </c>
      <c r="E145" s="73">
        <f>VLOOKUP(B145,Basis_Preisliste!B:E,4,0)</f>
        <v>51.11</v>
      </c>
      <c r="F145" s="73">
        <f>IF(_xlfn.XLOOKUP(B145,Basis_Preisliste!B:B,Basis_Preisliste!F:F)="",_xlfn.XLOOKUP(B145,Basis_Preisliste!B:B,Basis_Preisliste!G:G),_xlfn.XLOOKUP(B145,Basis_Preisliste!B:B,Basis_Preisliste!F:F))</f>
        <v>51.11</v>
      </c>
      <c r="G145" s="74">
        <f>IF(_xlfn.XLOOKUP(B145,Basis_Preisliste!B:B,Basis_Preisliste!F:F)="","", _xlfn.XLOOKUP(B145,Basis_Preisliste!B:B,Basis_Preisliste!F:F)*(1-$G$3))</f>
        <v>51.11</v>
      </c>
      <c r="H145" s="75">
        <f>IF(_xlfn.XLOOKUP(B145,Basis_Preisliste!B:B,Basis_Preisliste!G:G)="","to be defined",_xlfn.XLOOKUP(B145,Basis_Preisliste!B:B,Basis_Preisliste!G:G)*(1-$G$3))</f>
        <v>46</v>
      </c>
      <c r="I145" s="160">
        <f>IF(INDEX(Basis_Preisliste!H:H,MATCH(B145,Basis_Preisliste!B:B,0))=0,"",INDEX(Basis_Preisliste!H:H,MATCH(B145,Basis_Preisliste!B:B,0)))</f>
        <v>150</v>
      </c>
      <c r="J145" s="209">
        <f>_xlfn.XLOOKUP(B145,'Article Master Data'!B:B,'Article Master Data'!R:R)</f>
        <v>150</v>
      </c>
      <c r="K145" s="249"/>
      <c r="L145" s="246" t="str">
        <f t="shared" si="8"/>
        <v/>
      </c>
      <c r="M145" s="57">
        <f t="shared" si="9"/>
        <v>0</v>
      </c>
      <c r="N145" s="57">
        <f t="shared" si="10"/>
        <v>0</v>
      </c>
      <c r="O145" s="57">
        <f>IF(AND(N145&lt;&gt;0,G145=""),'Language Layout'!$B$106,M145*I145*H145+N145*IF(G145="",0,G145))</f>
        <v>0</v>
      </c>
      <c r="P145" s="57" t="b">
        <f t="shared" si="11"/>
        <v>0</v>
      </c>
      <c r="Q145" s="57">
        <f>P145*(MAX($Q$7:Q144)+1)</f>
        <v>0</v>
      </c>
    </row>
    <row r="146" spans="2:17">
      <c r="B146" s="76" t="s">
        <v>273</v>
      </c>
      <c r="C146" s="52" t="str">
        <f>VLOOKUP(B146,'Language Articles'!A:B,2,0)</f>
        <v>Module bearing rail Solo Pro 4750 mm</v>
      </c>
      <c r="D146" s="77" t="str">
        <f>VLOOKUP(B146,'Language Portfolio'!A:B,2,0)</f>
        <v>Profiles</v>
      </c>
      <c r="E146" s="73">
        <f>VLOOKUP(B146,Basis_Preisliste!B:E,4,0)</f>
        <v>55.18</v>
      </c>
      <c r="F146" s="73">
        <f>IF(_xlfn.XLOOKUP(B146,Basis_Preisliste!B:B,Basis_Preisliste!F:F)="",_xlfn.XLOOKUP(B146,Basis_Preisliste!B:B,Basis_Preisliste!G:G),_xlfn.XLOOKUP(B146,Basis_Preisliste!B:B,Basis_Preisliste!F:F))</f>
        <v>55.18</v>
      </c>
      <c r="G146" s="74">
        <f>IF(_xlfn.XLOOKUP(B146,Basis_Preisliste!B:B,Basis_Preisliste!F:F)="","", _xlfn.XLOOKUP(B146,Basis_Preisliste!B:B,Basis_Preisliste!F:F)*(1-$G$3))</f>
        <v>55.18</v>
      </c>
      <c r="H146" s="75">
        <f>IF(_xlfn.XLOOKUP(B146,Basis_Preisliste!B:B,Basis_Preisliste!G:G)="","to be defined",_xlfn.XLOOKUP(B146,Basis_Preisliste!B:B,Basis_Preisliste!G:G)*(1-$G$3))</f>
        <v>49.66</v>
      </c>
      <c r="I146" s="160">
        <f>IF(INDEX(Basis_Preisliste!H:H,MATCH(B146,Basis_Preisliste!B:B,0))=0,"",INDEX(Basis_Preisliste!H:H,MATCH(B146,Basis_Preisliste!B:B,0)))</f>
        <v>150</v>
      </c>
      <c r="J146" s="209">
        <f>_xlfn.XLOOKUP(B146,'Article Master Data'!B:B,'Article Master Data'!R:R)</f>
        <v>150</v>
      </c>
      <c r="K146" s="248"/>
      <c r="L146" s="246" t="str">
        <f t="shared" si="8"/>
        <v/>
      </c>
      <c r="M146" s="57">
        <f t="shared" si="9"/>
        <v>0</v>
      </c>
      <c r="N146" s="57">
        <f t="shared" si="10"/>
        <v>0</v>
      </c>
      <c r="O146" s="57">
        <f>IF(AND(N146&lt;&gt;0,G146=""),'Language Layout'!$B$106,M146*I146*H146+N146*IF(G146="",0,G146))</f>
        <v>0</v>
      </c>
      <c r="P146" s="57" t="b">
        <f t="shared" si="11"/>
        <v>0</v>
      </c>
      <c r="Q146" s="57">
        <f>P146*(MAX($Q$7:Q145)+1)</f>
        <v>0</v>
      </c>
    </row>
    <row r="147" spans="2:17">
      <c r="B147" s="76" t="s">
        <v>275</v>
      </c>
      <c r="C147" s="52" t="str">
        <f>VLOOKUP(B147,'Language Articles'!A:B,2,0)</f>
        <v>Module bearing rail Solo Pro 5900 mm</v>
      </c>
      <c r="D147" s="77" t="str">
        <f>VLOOKUP(B147,'Language Portfolio'!A:B,2,0)</f>
        <v>Profiles</v>
      </c>
      <c r="E147" s="73">
        <f>VLOOKUP(B147,Basis_Preisliste!B:E,4,0)</f>
        <v>68.53</v>
      </c>
      <c r="F147" s="73">
        <f>IF(_xlfn.XLOOKUP(B147,Basis_Preisliste!B:B,Basis_Preisliste!F:F)="",_xlfn.XLOOKUP(B147,Basis_Preisliste!B:B,Basis_Preisliste!G:G),_xlfn.XLOOKUP(B147,Basis_Preisliste!B:B,Basis_Preisliste!F:F))</f>
        <v>68.53</v>
      </c>
      <c r="G147" s="74">
        <f>IF(_xlfn.XLOOKUP(B147,Basis_Preisliste!B:B,Basis_Preisliste!F:F)="","", _xlfn.XLOOKUP(B147,Basis_Preisliste!B:B,Basis_Preisliste!F:F)*(1-$G$3))</f>
        <v>68.53</v>
      </c>
      <c r="H147" s="75">
        <f>IF(_xlfn.XLOOKUP(B147,Basis_Preisliste!B:B,Basis_Preisliste!G:G)="","to be defined",_xlfn.XLOOKUP(B147,Basis_Preisliste!B:B,Basis_Preisliste!G:G)*(1-$G$3))</f>
        <v>61.68</v>
      </c>
      <c r="I147" s="160">
        <f>IF(INDEX(Basis_Preisliste!H:H,MATCH(B147,Basis_Preisliste!B:B,0))=0,"",INDEX(Basis_Preisliste!H:H,MATCH(B147,Basis_Preisliste!B:B,0)))</f>
        <v>150</v>
      </c>
      <c r="J147" s="209">
        <f>_xlfn.XLOOKUP(B147,'Article Master Data'!B:B,'Article Master Data'!R:R)</f>
        <v>150</v>
      </c>
      <c r="K147" s="249"/>
      <c r="L147" s="246" t="str">
        <f t="shared" si="8"/>
        <v/>
      </c>
      <c r="M147" s="57">
        <f t="shared" si="9"/>
        <v>0</v>
      </c>
      <c r="N147" s="57">
        <f t="shared" si="10"/>
        <v>0</v>
      </c>
      <c r="O147" s="57">
        <f>IF(AND(N147&lt;&gt;0,G147=""),'Language Layout'!$B$106,M147*I147*H147+N147*IF(G147="",0,G147))</f>
        <v>0</v>
      </c>
      <c r="P147" s="57" t="b">
        <f t="shared" si="11"/>
        <v>0</v>
      </c>
      <c r="Q147" s="57">
        <f>P147*(MAX($Q$7:Q146)+1)</f>
        <v>0</v>
      </c>
    </row>
    <row r="148" spans="2:17">
      <c r="B148" s="76" t="s">
        <v>277</v>
      </c>
      <c r="C148" s="52" t="str">
        <f>VLOOKUP(B148,'Language Articles'!A:B,2,0)</f>
        <v>Module bearing rail Solo Pro 6200 mm</v>
      </c>
      <c r="D148" s="77" t="str">
        <f>VLOOKUP(B148,'Language Portfolio'!A:B,2,0)</f>
        <v>Profiles</v>
      </c>
      <c r="E148" s="73">
        <f>VLOOKUP(B148,Basis_Preisliste!B:E,4,0)</f>
        <v>72.05</v>
      </c>
      <c r="F148" s="73">
        <f>IF(_xlfn.XLOOKUP(B148,Basis_Preisliste!B:B,Basis_Preisliste!F:F)="",_xlfn.XLOOKUP(B148,Basis_Preisliste!B:B,Basis_Preisliste!G:G),_xlfn.XLOOKUP(B148,Basis_Preisliste!B:B,Basis_Preisliste!F:F))</f>
        <v>72.05</v>
      </c>
      <c r="G148" s="74">
        <f>IF(_xlfn.XLOOKUP(B148,Basis_Preisliste!B:B,Basis_Preisliste!F:F)="","", _xlfn.XLOOKUP(B148,Basis_Preisliste!B:B,Basis_Preisliste!F:F)*(1-$G$3))</f>
        <v>72.05</v>
      </c>
      <c r="H148" s="75">
        <f>IF(_xlfn.XLOOKUP(B148,Basis_Preisliste!B:B,Basis_Preisliste!G:G)="","to be defined",_xlfn.XLOOKUP(B148,Basis_Preisliste!B:B,Basis_Preisliste!G:G)*(1-$G$3))</f>
        <v>64.849999999999994</v>
      </c>
      <c r="I148" s="160">
        <f>IF(INDEX(Basis_Preisliste!H:H,MATCH(B148,Basis_Preisliste!B:B,0))=0,"",INDEX(Basis_Preisliste!H:H,MATCH(B148,Basis_Preisliste!B:B,0)))</f>
        <v>150</v>
      </c>
      <c r="J148" s="209">
        <f>_xlfn.XLOOKUP(B148,'Article Master Data'!B:B,'Article Master Data'!R:R)</f>
        <v>150</v>
      </c>
      <c r="K148" s="249"/>
      <c r="L148" s="246" t="str">
        <f t="shared" si="8"/>
        <v/>
      </c>
      <c r="M148" s="57">
        <f t="shared" si="9"/>
        <v>0</v>
      </c>
      <c r="N148" s="57">
        <f t="shared" si="10"/>
        <v>0</v>
      </c>
      <c r="O148" s="57">
        <f>IF(AND(N148&lt;&gt;0,G148=""),'Language Layout'!$B$106,M148*I148*H148+N148*IF(G148="",0,G148))</f>
        <v>0</v>
      </c>
      <c r="P148" s="57" t="b">
        <f t="shared" si="11"/>
        <v>0</v>
      </c>
      <c r="Q148" s="57">
        <f>P148*(MAX($Q$7:Q147)+1)</f>
        <v>0</v>
      </c>
    </row>
    <row r="149" spans="2:17">
      <c r="B149" s="76" t="s">
        <v>227</v>
      </c>
      <c r="C149" s="52" t="str">
        <f>VLOOKUP(B149,'Language Articles'!A:B,2,0)</f>
        <v>Module bearing rail Pro35 100mm</v>
      </c>
      <c r="D149" s="77" t="str">
        <f>VLOOKUP(B149,'Language Portfolio'!A:B,2,0)</f>
        <v>Profiles</v>
      </c>
      <c r="E149" s="73">
        <f>VLOOKUP(B149,Basis_Preisliste!B:E,4,0)</f>
        <v>1.4489999999999998</v>
      </c>
      <c r="F149" s="73">
        <f>IF(_xlfn.XLOOKUP(B149,Basis_Preisliste!B:B,Basis_Preisliste!F:F)="",_xlfn.XLOOKUP(B149,Basis_Preisliste!B:B,Basis_Preisliste!G:G),_xlfn.XLOOKUP(B149,Basis_Preisliste!B:B,Basis_Preisliste!F:F))</f>
        <v>1.38</v>
      </c>
      <c r="G149" s="74" t="str">
        <f>IF(_xlfn.XLOOKUP(B149,Basis_Preisliste!B:B,Basis_Preisliste!F:F)="","", _xlfn.XLOOKUP(B149,Basis_Preisliste!B:B,Basis_Preisliste!F:F)*(1-$G$3))</f>
        <v/>
      </c>
      <c r="H149" s="75">
        <f>IF(_xlfn.XLOOKUP(B149,Basis_Preisliste!B:B,Basis_Preisliste!G:G)="","to be defined",_xlfn.XLOOKUP(B149,Basis_Preisliste!B:B,Basis_Preisliste!G:G)*(1-$G$3))</f>
        <v>1.38</v>
      </c>
      <c r="I149" s="160">
        <f>IF(INDEX(Basis_Preisliste!H:H,MATCH(B149,Basis_Preisliste!B:B,0))=0,"",INDEX(Basis_Preisliste!H:H,MATCH(B149,Basis_Preisliste!B:B,0)))</f>
        <v>100</v>
      </c>
      <c r="J149" s="209">
        <f>_xlfn.XLOOKUP(B149,'Article Master Data'!B:B,'Article Master Data'!R:R)</f>
        <v>4800</v>
      </c>
      <c r="K149" s="248"/>
      <c r="L149" s="246" t="str">
        <f t="shared" si="8"/>
        <v/>
      </c>
      <c r="M149" s="57">
        <f t="shared" si="9"/>
        <v>0</v>
      </c>
      <c r="N149" s="57">
        <f t="shared" si="10"/>
        <v>0</v>
      </c>
      <c r="O149" s="57">
        <f>IF(AND(N149&lt;&gt;0,G149=""),'Language Layout'!$B$106,M149*I149*H149+N149*IF(G149="",0,G149))</f>
        <v>0</v>
      </c>
      <c r="P149" s="57" t="b">
        <f t="shared" si="11"/>
        <v>0</v>
      </c>
      <c r="Q149" s="57">
        <f>P149*(MAX($Q$7:Q148)+1)</f>
        <v>0</v>
      </c>
    </row>
    <row r="150" spans="2:17">
      <c r="B150" s="76" t="s">
        <v>229</v>
      </c>
      <c r="C150" s="52" t="str">
        <f>VLOOKUP(B150,'Language Articles'!A:B,2,0)</f>
        <v>Module bearing rail Pro35 450mm</v>
      </c>
      <c r="D150" s="77" t="str">
        <f>VLOOKUP(B150,'Language Portfolio'!A:B,2,0)</f>
        <v>Profiles</v>
      </c>
      <c r="E150" s="73">
        <f>VLOOKUP(B150,Basis_Preisliste!B:E,4,0)</f>
        <v>6.0059999999999993</v>
      </c>
      <c r="F150" s="73">
        <f>IF(_xlfn.XLOOKUP(B150,Basis_Preisliste!B:B,Basis_Preisliste!F:F)="",_xlfn.XLOOKUP(B150,Basis_Preisliste!B:B,Basis_Preisliste!G:G),_xlfn.XLOOKUP(B150,Basis_Preisliste!B:B,Basis_Preisliste!F:F))</f>
        <v>5.72</v>
      </c>
      <c r="G150" s="74" t="str">
        <f>IF(_xlfn.XLOOKUP(B150,Basis_Preisliste!B:B,Basis_Preisliste!F:F)="","", _xlfn.XLOOKUP(B150,Basis_Preisliste!B:B,Basis_Preisliste!F:F)*(1-$G$3))</f>
        <v/>
      </c>
      <c r="H150" s="75">
        <f>IF(_xlfn.XLOOKUP(B150,Basis_Preisliste!B:B,Basis_Preisliste!G:G)="","to be defined",_xlfn.XLOOKUP(B150,Basis_Preisliste!B:B,Basis_Preisliste!G:G)*(1-$G$3))</f>
        <v>5.72</v>
      </c>
      <c r="I150" s="160">
        <f>IF(INDEX(Basis_Preisliste!H:H,MATCH(B150,Basis_Preisliste!B:B,0))=0,"",INDEX(Basis_Preisliste!H:H,MATCH(B150,Basis_Preisliste!B:B,0)))</f>
        <v>50</v>
      </c>
      <c r="J150" s="209">
        <f>_xlfn.XLOOKUP(B150,'Article Master Data'!B:B,'Article Master Data'!R:R)</f>
        <v>800</v>
      </c>
      <c r="K150" s="249"/>
      <c r="L150" s="246" t="str">
        <f t="shared" si="8"/>
        <v/>
      </c>
      <c r="M150" s="57">
        <f t="shared" si="9"/>
        <v>0</v>
      </c>
      <c r="N150" s="57">
        <f t="shared" si="10"/>
        <v>0</v>
      </c>
      <c r="O150" s="57">
        <f>IF(AND(N150&lt;&gt;0,G150=""),'Language Layout'!$B$106,M150*I150*H150+N150*IF(G150="",0,G150))</f>
        <v>0</v>
      </c>
      <c r="P150" s="57" t="b">
        <f t="shared" si="11"/>
        <v>0</v>
      </c>
      <c r="Q150" s="57">
        <f>P150*(MAX($Q$7:Q149)+1)</f>
        <v>0</v>
      </c>
    </row>
    <row r="151" spans="2:17">
      <c r="B151" s="76" t="s">
        <v>231</v>
      </c>
      <c r="C151" s="52" t="str">
        <f>VLOOKUP(B151,'Language Articles'!A:B,2,0)</f>
        <v>Module bearing rail Pro35 3550mm</v>
      </c>
      <c r="D151" s="77" t="str">
        <f>VLOOKUP(B151,'Language Portfolio'!A:B,2,0)</f>
        <v>Profiles</v>
      </c>
      <c r="E151" s="73">
        <f>VLOOKUP(B151,Basis_Preisliste!B:E,4,0)</f>
        <v>34.75</v>
      </c>
      <c r="F151" s="73">
        <f>IF(_xlfn.XLOOKUP(B151,Basis_Preisliste!B:B,Basis_Preisliste!F:F)="",_xlfn.XLOOKUP(B151,Basis_Preisliste!B:B,Basis_Preisliste!G:G),_xlfn.XLOOKUP(B151,Basis_Preisliste!B:B,Basis_Preisliste!F:F))</f>
        <v>34.75</v>
      </c>
      <c r="G151" s="74">
        <f>IF(_xlfn.XLOOKUP(B151,Basis_Preisliste!B:B,Basis_Preisliste!F:F)="","", _xlfn.XLOOKUP(B151,Basis_Preisliste!B:B,Basis_Preisliste!F:F)*(1-$G$3))</f>
        <v>34.75</v>
      </c>
      <c r="H151" s="75">
        <f>IF(_xlfn.XLOOKUP(B151,Basis_Preisliste!B:B,Basis_Preisliste!G:G)="","to be defined",_xlfn.XLOOKUP(B151,Basis_Preisliste!B:B,Basis_Preisliste!G:G)*(1-$G$3))</f>
        <v>31.28</v>
      </c>
      <c r="I151" s="160">
        <f>IF(INDEX(Basis_Preisliste!H:H,MATCH(B151,Basis_Preisliste!B:B,0))=0,"",INDEX(Basis_Preisliste!H:H,MATCH(B151,Basis_Preisliste!B:B,0)))</f>
        <v>200</v>
      </c>
      <c r="J151" s="209">
        <f>_xlfn.XLOOKUP(B151,'Article Master Data'!B:B,'Article Master Data'!R:R)</f>
        <v>200</v>
      </c>
      <c r="K151" s="249"/>
      <c r="L151" s="246" t="str">
        <f t="shared" si="8"/>
        <v/>
      </c>
      <c r="M151" s="57">
        <f t="shared" si="9"/>
        <v>0</v>
      </c>
      <c r="N151" s="57">
        <f t="shared" si="10"/>
        <v>0</v>
      </c>
      <c r="O151" s="57">
        <f>IF(AND(N151&lt;&gt;0,G151=""),'Language Layout'!$B$106,M151*I151*H151+N151*IF(G151="",0,G151))</f>
        <v>0</v>
      </c>
      <c r="P151" s="57" t="b">
        <f t="shared" si="11"/>
        <v>0</v>
      </c>
      <c r="Q151" s="57">
        <f>P151*(MAX($Q$7:Q150)+1)</f>
        <v>0</v>
      </c>
    </row>
    <row r="152" spans="2:17">
      <c r="B152" s="76" t="s">
        <v>233</v>
      </c>
      <c r="C152" s="52" t="str">
        <f>VLOOKUP(B152,'Language Articles'!A:B,2,0)</f>
        <v>Module bearing rail Pro35 4400mm</v>
      </c>
      <c r="D152" s="77" t="str">
        <f>VLOOKUP(B152,'Language Portfolio'!A:B,2,0)</f>
        <v>Profiles</v>
      </c>
      <c r="E152" s="73">
        <f>VLOOKUP(B152,Basis_Preisliste!B:E,4,0)</f>
        <v>43.07</v>
      </c>
      <c r="F152" s="73">
        <f>IF(_xlfn.XLOOKUP(B152,Basis_Preisliste!B:B,Basis_Preisliste!F:F)="",_xlfn.XLOOKUP(B152,Basis_Preisliste!B:B,Basis_Preisliste!G:G),_xlfn.XLOOKUP(B152,Basis_Preisliste!B:B,Basis_Preisliste!F:F))</f>
        <v>43.07</v>
      </c>
      <c r="G152" s="74">
        <f>IF(_xlfn.XLOOKUP(B152,Basis_Preisliste!B:B,Basis_Preisliste!F:F)="","", _xlfn.XLOOKUP(B152,Basis_Preisliste!B:B,Basis_Preisliste!F:F)*(1-$G$3))</f>
        <v>43.07</v>
      </c>
      <c r="H152" s="75">
        <f>IF(_xlfn.XLOOKUP(B152,Basis_Preisliste!B:B,Basis_Preisliste!G:G)="","to be defined",_xlfn.XLOOKUP(B152,Basis_Preisliste!B:B,Basis_Preisliste!G:G)*(1-$G$3))</f>
        <v>38.770000000000003</v>
      </c>
      <c r="I152" s="160">
        <f>IF(INDEX(Basis_Preisliste!H:H,MATCH(B152,Basis_Preisliste!B:B,0))=0,"",INDEX(Basis_Preisliste!H:H,MATCH(B152,Basis_Preisliste!B:B,0)))</f>
        <v>200</v>
      </c>
      <c r="J152" s="209">
        <f>_xlfn.XLOOKUP(B152,'Article Master Data'!B:B,'Article Master Data'!R:R)</f>
        <v>200</v>
      </c>
      <c r="K152" s="248"/>
      <c r="L152" s="246" t="str">
        <f t="shared" si="8"/>
        <v/>
      </c>
      <c r="M152" s="57">
        <f t="shared" ref="M152" si="12">ROUNDDOWN(K152/I152,0)</f>
        <v>0</v>
      </c>
      <c r="N152" s="57">
        <f t="shared" ref="N152" si="13">K152-(M152*I152)</f>
        <v>0</v>
      </c>
      <c r="O152" s="57">
        <f>IF(AND(N152&lt;&gt;0,G152=""),'Language Layout'!$B$106,M152*I152*H152+N152*IF(G152="",0,G152))</f>
        <v>0</v>
      </c>
      <c r="P152" s="57" t="b">
        <f t="shared" ref="P152" si="14">K152&gt;0</f>
        <v>0</v>
      </c>
      <c r="Q152" s="57">
        <f>P152*(MAX($Q$7:Q151)+1)</f>
        <v>0</v>
      </c>
    </row>
    <row r="153" spans="2:17">
      <c r="B153" s="76" t="s">
        <v>235</v>
      </c>
      <c r="C153" s="52" t="str">
        <f>VLOOKUP(B153,'Language Articles'!A:B,2,0)</f>
        <v>Module bearing rail Pro35 4750mm</v>
      </c>
      <c r="D153" s="77" t="str">
        <f>VLOOKUP(B153,'Language Portfolio'!A:B,2,0)</f>
        <v>Profiles</v>
      </c>
      <c r="E153" s="73">
        <f>VLOOKUP(B153,Basis_Preisliste!B:E,4,0)</f>
        <v>46.5</v>
      </c>
      <c r="F153" s="73">
        <f>IF(_xlfn.XLOOKUP(B153,Basis_Preisliste!B:B,Basis_Preisliste!F:F)="",_xlfn.XLOOKUP(B153,Basis_Preisliste!B:B,Basis_Preisliste!G:G),_xlfn.XLOOKUP(B153,Basis_Preisliste!B:B,Basis_Preisliste!F:F))</f>
        <v>46.5</v>
      </c>
      <c r="G153" s="74">
        <f>IF(_xlfn.XLOOKUP(B153,Basis_Preisliste!B:B,Basis_Preisliste!F:F)="","", _xlfn.XLOOKUP(B153,Basis_Preisliste!B:B,Basis_Preisliste!F:F)*(1-$G$3))</f>
        <v>46.5</v>
      </c>
      <c r="H153" s="75">
        <f>IF(_xlfn.XLOOKUP(B153,Basis_Preisliste!B:B,Basis_Preisliste!G:G)="","to be defined",_xlfn.XLOOKUP(B153,Basis_Preisliste!B:B,Basis_Preisliste!G:G)*(1-$G$3))</f>
        <v>41.85</v>
      </c>
      <c r="I153" s="160">
        <f>IF(INDEX(Basis_Preisliste!H:H,MATCH(B153,Basis_Preisliste!B:B,0))=0,"",INDEX(Basis_Preisliste!H:H,MATCH(B153,Basis_Preisliste!B:B,0)))</f>
        <v>200</v>
      </c>
      <c r="J153" s="209">
        <f>_xlfn.XLOOKUP(B153,'Article Master Data'!B:B,'Article Master Data'!R:R)</f>
        <v>200</v>
      </c>
      <c r="K153" s="249"/>
      <c r="L153" s="246" t="str">
        <f t="shared" si="8"/>
        <v/>
      </c>
      <c r="M153" s="57">
        <f t="shared" si="9"/>
        <v>0</v>
      </c>
      <c r="N153" s="57">
        <f t="shared" si="10"/>
        <v>0</v>
      </c>
      <c r="O153" s="57">
        <f>IF(AND(N153&lt;&gt;0,G153=""),'Language Layout'!$B$106,M153*I153*H153+N153*IF(G153="",0,G153))</f>
        <v>0</v>
      </c>
      <c r="P153" s="57" t="b">
        <f t="shared" si="11"/>
        <v>0</v>
      </c>
      <c r="Q153" s="57">
        <f>P153*(MAX($Q$7:Q151)+1)</f>
        <v>0</v>
      </c>
    </row>
    <row r="154" spans="2:17">
      <c r="B154" s="76" t="s">
        <v>239</v>
      </c>
      <c r="C154" s="52" t="str">
        <f>VLOOKUP(B154,'Language Articles'!A:B,2,0)</f>
        <v>Module bearing rail Pro35 5900mm</v>
      </c>
      <c r="D154" s="77" t="str">
        <f>VLOOKUP(B154,'Language Portfolio'!A:B,2,0)</f>
        <v>Profiles</v>
      </c>
      <c r="E154" s="73">
        <f>VLOOKUP(B154,Basis_Preisliste!B:E,4,0)</f>
        <v>57.74</v>
      </c>
      <c r="F154" s="73">
        <f>IF(_xlfn.XLOOKUP(B154,Basis_Preisliste!B:B,Basis_Preisliste!F:F)="",_xlfn.XLOOKUP(B154,Basis_Preisliste!B:B,Basis_Preisliste!G:G),_xlfn.XLOOKUP(B154,Basis_Preisliste!B:B,Basis_Preisliste!F:F))</f>
        <v>57.74</v>
      </c>
      <c r="G154" s="74">
        <f>IF(_xlfn.XLOOKUP(B154,Basis_Preisliste!B:B,Basis_Preisliste!F:F)="","", _xlfn.XLOOKUP(B154,Basis_Preisliste!B:B,Basis_Preisliste!F:F)*(1-$G$3))</f>
        <v>57.74</v>
      </c>
      <c r="H154" s="75">
        <f>IF(_xlfn.XLOOKUP(B154,Basis_Preisliste!B:B,Basis_Preisliste!G:G)="","to be defined",_xlfn.XLOOKUP(B154,Basis_Preisliste!B:B,Basis_Preisliste!G:G)*(1-$G$3))</f>
        <v>51.97</v>
      </c>
      <c r="I154" s="160">
        <f>IF(INDEX(Basis_Preisliste!H:H,MATCH(B154,Basis_Preisliste!B:B,0))=0,"",INDEX(Basis_Preisliste!H:H,MATCH(B154,Basis_Preisliste!B:B,0)))</f>
        <v>200</v>
      </c>
      <c r="J154" s="209">
        <f>_xlfn.XLOOKUP(B154,'Article Master Data'!B:B,'Article Master Data'!R:R)</f>
        <v>200</v>
      </c>
      <c r="K154" s="249"/>
      <c r="L154" s="246" t="str">
        <f t="shared" si="8"/>
        <v/>
      </c>
      <c r="M154" s="57">
        <f t="shared" si="9"/>
        <v>0</v>
      </c>
      <c r="N154" s="57">
        <f t="shared" si="10"/>
        <v>0</v>
      </c>
      <c r="O154" s="57">
        <f>IF(AND(N154&lt;&gt;0,G154=""),'Language Layout'!$B$106,M154*I154*H154+N154*IF(G154="",0,G154))</f>
        <v>0</v>
      </c>
      <c r="P154" s="57" t="b">
        <f t="shared" si="11"/>
        <v>0</v>
      </c>
      <c r="Q154" s="57">
        <f>P154*(MAX($Q$7:Q152)+1)</f>
        <v>0</v>
      </c>
    </row>
    <row r="155" spans="2:17">
      <c r="B155" s="76" t="s">
        <v>241</v>
      </c>
      <c r="C155" s="52" t="str">
        <f>VLOOKUP(B155,'Language Articles'!A:B,2,0)</f>
        <v>Module bearing rail Pro50 260mm</v>
      </c>
      <c r="D155" s="77" t="str">
        <f>VLOOKUP(B155,'Language Portfolio'!A:B,2,0)</f>
        <v>Profiles</v>
      </c>
      <c r="E155" s="73">
        <f>VLOOKUP(B155,Basis_Preisliste!B:E,4,0)</f>
        <v>4.1369999999999996</v>
      </c>
      <c r="F155" s="73">
        <f>IF(_xlfn.XLOOKUP(B155,Basis_Preisliste!B:B,Basis_Preisliste!F:F)="",_xlfn.XLOOKUP(B155,Basis_Preisliste!B:B,Basis_Preisliste!G:G),_xlfn.XLOOKUP(B155,Basis_Preisliste!B:B,Basis_Preisliste!F:F))</f>
        <v>3.94</v>
      </c>
      <c r="G155" s="74" t="str">
        <f>IF(_xlfn.XLOOKUP(B155,Basis_Preisliste!B:B,Basis_Preisliste!F:F)="","", _xlfn.XLOOKUP(B155,Basis_Preisliste!B:B,Basis_Preisliste!F:F)*(1-$G$3))</f>
        <v/>
      </c>
      <c r="H155" s="75">
        <f>IF(_xlfn.XLOOKUP(B155,Basis_Preisliste!B:B,Basis_Preisliste!G:G)="","to be defined",_xlfn.XLOOKUP(B155,Basis_Preisliste!B:B,Basis_Preisliste!G:G)*(1-$G$3))</f>
        <v>3.94</v>
      </c>
      <c r="I155" s="160">
        <f>IF(INDEX(Basis_Preisliste!H:H,MATCH(B155,Basis_Preisliste!B:B,0))=0,"",INDEX(Basis_Preisliste!H:H,MATCH(B155,Basis_Preisliste!B:B,0)))</f>
        <v>50</v>
      </c>
      <c r="J155" s="209">
        <f>_xlfn.XLOOKUP(B155,'Article Master Data'!B:B,'Article Master Data'!R:R)</f>
        <v>1200</v>
      </c>
      <c r="K155" s="248"/>
      <c r="L155" s="246" t="str">
        <f t="shared" si="8"/>
        <v/>
      </c>
      <c r="M155" s="57">
        <f t="shared" si="9"/>
        <v>0</v>
      </c>
      <c r="N155" s="57">
        <f t="shared" si="10"/>
        <v>0</v>
      </c>
      <c r="O155" s="57">
        <f>IF(AND(N155&lt;&gt;0,G155=""),'Language Layout'!$B$106,M155*I155*H155+N155*IF(G155="",0,G155))</f>
        <v>0</v>
      </c>
      <c r="P155" s="57" t="b">
        <f t="shared" si="11"/>
        <v>0</v>
      </c>
      <c r="Q155" s="57">
        <f>P155*(MAX($Q$7:Q153)+1)</f>
        <v>0</v>
      </c>
    </row>
    <row r="156" spans="2:17">
      <c r="B156" s="76" t="s">
        <v>243</v>
      </c>
      <c r="C156" s="52" t="str">
        <f>VLOOKUP(B156,'Language Articles'!A:B,2,0)</f>
        <v>Module bearing rail Pro50 2450mm</v>
      </c>
      <c r="D156" s="77" t="str">
        <f>VLOOKUP(B156,'Language Portfolio'!A:B,2,0)</f>
        <v>Profiles</v>
      </c>
      <c r="E156" s="73">
        <f>VLOOKUP(B156,Basis_Preisliste!B:E,4,0)</f>
        <v>28.17</v>
      </c>
      <c r="F156" s="73">
        <f>IF(_xlfn.XLOOKUP(B156,Basis_Preisliste!B:B,Basis_Preisliste!F:F)="",_xlfn.XLOOKUP(B156,Basis_Preisliste!B:B,Basis_Preisliste!G:G),_xlfn.XLOOKUP(B156,Basis_Preisliste!B:B,Basis_Preisliste!F:F))</f>
        <v>28.17</v>
      </c>
      <c r="G156" s="74">
        <f>IF(_xlfn.XLOOKUP(B156,Basis_Preisliste!B:B,Basis_Preisliste!F:F)="","", _xlfn.XLOOKUP(B156,Basis_Preisliste!B:B,Basis_Preisliste!F:F)*(1-$G$3))</f>
        <v>28.17</v>
      </c>
      <c r="H156" s="75">
        <f>IF(_xlfn.XLOOKUP(B156,Basis_Preisliste!B:B,Basis_Preisliste!G:G)="","to be defined",_xlfn.XLOOKUP(B156,Basis_Preisliste!B:B,Basis_Preisliste!G:G)*(1-$G$3))</f>
        <v>25.35</v>
      </c>
      <c r="I156" s="160">
        <f>IF(INDEX(Basis_Preisliste!H:H,MATCH(B156,Basis_Preisliste!B:B,0))=0,"",INDEX(Basis_Preisliste!H:H,MATCH(B156,Basis_Preisliste!B:B,0)))</f>
        <v>150</v>
      </c>
      <c r="J156" s="209">
        <f>_xlfn.XLOOKUP(B156,'Article Master Data'!B:B,'Article Master Data'!R:R)</f>
        <v>150</v>
      </c>
      <c r="K156" s="249"/>
      <c r="L156" s="246" t="str">
        <f t="shared" si="8"/>
        <v/>
      </c>
      <c r="M156" s="57">
        <f t="shared" si="9"/>
        <v>0</v>
      </c>
      <c r="N156" s="57">
        <f t="shared" si="10"/>
        <v>0</v>
      </c>
      <c r="O156" s="57">
        <f>IF(AND(N156&lt;&gt;0,G156=""),'Language Layout'!$B$106,M156*I156*H156+N156*IF(G156="",0,G156))</f>
        <v>0</v>
      </c>
      <c r="P156" s="57" t="b">
        <f t="shared" si="11"/>
        <v>0</v>
      </c>
      <c r="Q156" s="57">
        <f>P156*(MAX($Q$7:Q154)+1)</f>
        <v>0</v>
      </c>
    </row>
    <row r="157" spans="2:17">
      <c r="B157" s="76" t="s">
        <v>247</v>
      </c>
      <c r="C157" s="52" t="str">
        <f>VLOOKUP(B157,'Language Articles'!A:B,2,0)</f>
        <v>Module bearing rail Pro50 3550mm</v>
      </c>
      <c r="D157" s="77" t="str">
        <f>VLOOKUP(B157,'Language Portfolio'!A:B,2,0)</f>
        <v>Profiles</v>
      </c>
      <c r="E157" s="73">
        <f>VLOOKUP(B157,Basis_Preisliste!B:E,4,0)</f>
        <v>40.81</v>
      </c>
      <c r="F157" s="73">
        <f>IF(_xlfn.XLOOKUP(B157,Basis_Preisliste!B:B,Basis_Preisliste!F:F)="",_xlfn.XLOOKUP(B157,Basis_Preisliste!B:B,Basis_Preisliste!G:G),_xlfn.XLOOKUP(B157,Basis_Preisliste!B:B,Basis_Preisliste!F:F))</f>
        <v>40.81</v>
      </c>
      <c r="G157" s="74">
        <f>IF(_xlfn.XLOOKUP(B157,Basis_Preisliste!B:B,Basis_Preisliste!F:F)="","", _xlfn.XLOOKUP(B157,Basis_Preisliste!B:B,Basis_Preisliste!F:F)*(1-$G$3))</f>
        <v>40.81</v>
      </c>
      <c r="H157" s="75">
        <f>IF(_xlfn.XLOOKUP(B157,Basis_Preisliste!B:B,Basis_Preisliste!G:G)="","to be defined",_xlfn.XLOOKUP(B157,Basis_Preisliste!B:B,Basis_Preisliste!G:G)*(1-$G$3))</f>
        <v>36.729999999999997</v>
      </c>
      <c r="I157" s="160">
        <f>IF(INDEX(Basis_Preisliste!H:H,MATCH(B157,Basis_Preisliste!B:B,0))=0,"",INDEX(Basis_Preisliste!H:H,MATCH(B157,Basis_Preisliste!B:B,0)))</f>
        <v>150</v>
      </c>
      <c r="J157" s="209">
        <f>_xlfn.XLOOKUP(B157,'Article Master Data'!B:B,'Article Master Data'!R:R)</f>
        <v>150</v>
      </c>
      <c r="K157" s="249"/>
      <c r="L157" s="246" t="str">
        <f t="shared" si="8"/>
        <v/>
      </c>
      <c r="M157" s="57">
        <f t="shared" si="9"/>
        <v>0</v>
      </c>
      <c r="N157" s="57">
        <f t="shared" si="10"/>
        <v>0</v>
      </c>
      <c r="O157" s="57">
        <f>IF(AND(N157&lt;&gt;0,G157=""),'Language Layout'!$B$106,M157*I157*H157+N157*IF(G157="",0,G157))</f>
        <v>0</v>
      </c>
      <c r="P157" s="57" t="b">
        <f t="shared" si="11"/>
        <v>0</v>
      </c>
      <c r="Q157" s="57">
        <f>P157*(MAX($Q$7:Q155)+1)</f>
        <v>0</v>
      </c>
    </row>
    <row r="158" spans="2:17">
      <c r="B158" s="76" t="s">
        <v>249</v>
      </c>
      <c r="C158" s="52" t="str">
        <f>VLOOKUP(B158,'Language Articles'!A:B,2,0)</f>
        <v>Module bearing rail Pro50 4400mm</v>
      </c>
      <c r="D158" s="77" t="str">
        <f>VLOOKUP(B158,'Language Portfolio'!A:B,2,0)</f>
        <v>Profiles</v>
      </c>
      <c r="E158" s="73">
        <f>VLOOKUP(B158,Basis_Preisliste!B:E,4,0)</f>
        <v>50.6</v>
      </c>
      <c r="F158" s="73">
        <f>IF(_xlfn.XLOOKUP(B158,Basis_Preisliste!B:B,Basis_Preisliste!F:F)="",_xlfn.XLOOKUP(B158,Basis_Preisliste!B:B,Basis_Preisliste!G:G),_xlfn.XLOOKUP(B158,Basis_Preisliste!B:B,Basis_Preisliste!F:F))</f>
        <v>50.6</v>
      </c>
      <c r="G158" s="74">
        <f>IF(_xlfn.XLOOKUP(B158,Basis_Preisliste!B:B,Basis_Preisliste!F:F)="","", _xlfn.XLOOKUP(B158,Basis_Preisliste!B:B,Basis_Preisliste!F:F)*(1-$G$3))</f>
        <v>50.6</v>
      </c>
      <c r="H158" s="75">
        <f>IF(_xlfn.XLOOKUP(B158,Basis_Preisliste!B:B,Basis_Preisliste!G:G)="","to be defined",_xlfn.XLOOKUP(B158,Basis_Preisliste!B:B,Basis_Preisliste!G:G)*(1-$G$3))</f>
        <v>45.54</v>
      </c>
      <c r="I158" s="160">
        <f>IF(INDEX(Basis_Preisliste!H:H,MATCH(B158,Basis_Preisliste!B:B,0))=0,"",INDEX(Basis_Preisliste!H:H,MATCH(B158,Basis_Preisliste!B:B,0)))</f>
        <v>150</v>
      </c>
      <c r="J158" s="209">
        <f>_xlfn.XLOOKUP(B158,'Article Master Data'!B:B,'Article Master Data'!R:R)</f>
        <v>150</v>
      </c>
      <c r="K158" s="248"/>
      <c r="L158" s="246" t="str">
        <f t="shared" si="8"/>
        <v/>
      </c>
      <c r="M158" s="57">
        <f t="shared" si="9"/>
        <v>0</v>
      </c>
      <c r="N158" s="57">
        <f t="shared" si="10"/>
        <v>0</v>
      </c>
      <c r="O158" s="57">
        <f>IF(AND(N158&lt;&gt;0,G158=""),'Language Layout'!$B$106,M158*I158*H158+N158*IF(G158="",0,G158))</f>
        <v>0</v>
      </c>
      <c r="P158" s="57" t="b">
        <f t="shared" si="11"/>
        <v>0</v>
      </c>
      <c r="Q158" s="57">
        <f>P158*(MAX($Q$7:Q156)+1)</f>
        <v>0</v>
      </c>
    </row>
    <row r="159" spans="2:17">
      <c r="B159" s="76" t="s">
        <v>251</v>
      </c>
      <c r="C159" s="52" t="str">
        <f>VLOOKUP(B159,'Language Articles'!A:B,2,0)</f>
        <v>Module bearing rail Pro50 4750mm</v>
      </c>
      <c r="D159" s="77" t="str">
        <f>VLOOKUP(B159,'Language Portfolio'!A:B,2,0)</f>
        <v>Profiles</v>
      </c>
      <c r="E159" s="73">
        <f>VLOOKUP(B159,Basis_Preisliste!B:E,4,0)</f>
        <v>54.63</v>
      </c>
      <c r="F159" s="73">
        <f>IF(_xlfn.XLOOKUP(B159,Basis_Preisliste!B:B,Basis_Preisliste!F:F)="",_xlfn.XLOOKUP(B159,Basis_Preisliste!B:B,Basis_Preisliste!G:G),_xlfn.XLOOKUP(B159,Basis_Preisliste!B:B,Basis_Preisliste!F:F))</f>
        <v>54.63</v>
      </c>
      <c r="G159" s="74">
        <f>IF(_xlfn.XLOOKUP(B159,Basis_Preisliste!B:B,Basis_Preisliste!F:F)="","", _xlfn.XLOOKUP(B159,Basis_Preisliste!B:B,Basis_Preisliste!F:F)*(1-$G$3))</f>
        <v>54.63</v>
      </c>
      <c r="H159" s="75">
        <f>IF(_xlfn.XLOOKUP(B159,Basis_Preisliste!B:B,Basis_Preisliste!G:G)="","to be defined",_xlfn.XLOOKUP(B159,Basis_Preisliste!B:B,Basis_Preisliste!G:G)*(1-$G$3))</f>
        <v>49.17</v>
      </c>
      <c r="I159" s="160">
        <f>IF(INDEX(Basis_Preisliste!H:H,MATCH(B159,Basis_Preisliste!B:B,0))=0,"",INDEX(Basis_Preisliste!H:H,MATCH(B159,Basis_Preisliste!B:B,0)))</f>
        <v>150</v>
      </c>
      <c r="J159" s="209">
        <f>_xlfn.XLOOKUP(B159,'Article Master Data'!B:B,'Article Master Data'!R:R)</f>
        <v>150</v>
      </c>
      <c r="K159" s="249"/>
      <c r="L159" s="246" t="str">
        <f t="shared" si="8"/>
        <v/>
      </c>
      <c r="M159" s="57">
        <f t="shared" si="9"/>
        <v>0</v>
      </c>
      <c r="N159" s="57">
        <f t="shared" si="10"/>
        <v>0</v>
      </c>
      <c r="O159" s="57">
        <f>IF(AND(N159&lt;&gt;0,G159=""),'Language Layout'!$B$106,M159*I159*H159+N159*IF(G159="",0,G159))</f>
        <v>0</v>
      </c>
      <c r="P159" s="57" t="b">
        <f t="shared" si="11"/>
        <v>0</v>
      </c>
      <c r="Q159" s="57">
        <f>P159*(MAX($Q$7:Q157)+1)</f>
        <v>0</v>
      </c>
    </row>
    <row r="160" spans="2:17">
      <c r="B160" s="76" t="s">
        <v>257</v>
      </c>
      <c r="C160" s="52" t="str">
        <f>VLOOKUP(B160,'Language Articles'!A:B,2,0)</f>
        <v>Module bearing rail Pro50 4750mm bl anod</v>
      </c>
      <c r="D160" s="77" t="str">
        <f>VLOOKUP(B160,'Language Portfolio'!A:B,2,0)</f>
        <v>Profiles</v>
      </c>
      <c r="E160" s="73">
        <f>VLOOKUP(B160,Basis_Preisliste!B:E,4,0)</f>
        <v>116.81</v>
      </c>
      <c r="F160" s="73">
        <f>IF(_xlfn.XLOOKUP(B160,Basis_Preisliste!B:B,Basis_Preisliste!F:F)="",_xlfn.XLOOKUP(B160,Basis_Preisliste!B:B,Basis_Preisliste!G:G),_xlfn.XLOOKUP(B160,Basis_Preisliste!B:B,Basis_Preisliste!F:F))</f>
        <v>116.81</v>
      </c>
      <c r="G160" s="74">
        <f>IF(_xlfn.XLOOKUP(B160,Basis_Preisliste!B:B,Basis_Preisliste!F:F)="","", _xlfn.XLOOKUP(B160,Basis_Preisliste!B:B,Basis_Preisliste!F:F)*(1-$G$3))</f>
        <v>116.81</v>
      </c>
      <c r="H160" s="75">
        <f>IF(_xlfn.XLOOKUP(B160,Basis_Preisliste!B:B,Basis_Preisliste!G:G)="","to be defined",_xlfn.XLOOKUP(B160,Basis_Preisliste!B:B,Basis_Preisliste!G:G)*(1-$G$3))</f>
        <v>105.13</v>
      </c>
      <c r="I160" s="160">
        <f>IF(INDEX(Basis_Preisliste!H:H,MATCH(B160,Basis_Preisliste!B:B,0))=0,"",INDEX(Basis_Preisliste!H:H,MATCH(B160,Basis_Preisliste!B:B,0)))</f>
        <v>150</v>
      </c>
      <c r="J160" s="209">
        <f>_xlfn.XLOOKUP(B160,'Article Master Data'!B:B,'Article Master Data'!R:R)</f>
        <v>150</v>
      </c>
      <c r="K160" s="249"/>
      <c r="L160" s="246" t="str">
        <f t="shared" si="8"/>
        <v/>
      </c>
      <c r="M160" s="57">
        <f t="shared" si="9"/>
        <v>0</v>
      </c>
      <c r="N160" s="57">
        <f t="shared" si="10"/>
        <v>0</v>
      </c>
      <c r="O160" s="57">
        <f>IF(AND(N160&lt;&gt;0,G160=""),'Language Layout'!$B$106,M160*I160*H160+N160*IF(G160="",0,G160))</f>
        <v>0</v>
      </c>
      <c r="P160" s="57" t="b">
        <f t="shared" si="11"/>
        <v>0</v>
      </c>
      <c r="Q160" s="57">
        <f>P160*(MAX($Q$7:Q158)+1)</f>
        <v>0</v>
      </c>
    </row>
    <row r="161" spans="2:17">
      <c r="B161" s="76" t="s">
        <v>255</v>
      </c>
      <c r="C161" s="52" t="str">
        <f>VLOOKUP(B161,'Language Articles'!A:B,2,0)</f>
        <v>Module bearing rail Pro50 5900mm</v>
      </c>
      <c r="D161" s="77" t="str">
        <f>VLOOKUP(B161,'Language Portfolio'!A:B,2,0)</f>
        <v>Profiles</v>
      </c>
      <c r="E161" s="73">
        <f>VLOOKUP(B161,Basis_Preisliste!B:E,4,0)</f>
        <v>67.819999999999993</v>
      </c>
      <c r="F161" s="73">
        <f>IF(_xlfn.XLOOKUP(B161,Basis_Preisliste!B:B,Basis_Preisliste!F:F)="",_xlfn.XLOOKUP(B161,Basis_Preisliste!B:B,Basis_Preisliste!G:G),_xlfn.XLOOKUP(B161,Basis_Preisliste!B:B,Basis_Preisliste!F:F))</f>
        <v>67.819999999999993</v>
      </c>
      <c r="G161" s="74">
        <f>IF(_xlfn.XLOOKUP(B161,Basis_Preisliste!B:B,Basis_Preisliste!F:F)="","", _xlfn.XLOOKUP(B161,Basis_Preisliste!B:B,Basis_Preisliste!F:F)*(1-$G$3))</f>
        <v>67.819999999999993</v>
      </c>
      <c r="H161" s="75">
        <f>IF(_xlfn.XLOOKUP(B161,Basis_Preisliste!B:B,Basis_Preisliste!G:G)="","to be defined",_xlfn.XLOOKUP(B161,Basis_Preisliste!B:B,Basis_Preisliste!G:G)*(1-$G$3))</f>
        <v>61.04</v>
      </c>
      <c r="I161" s="160">
        <f>IF(INDEX(Basis_Preisliste!H:H,MATCH(B161,Basis_Preisliste!B:B,0))=0,"",INDEX(Basis_Preisliste!H:H,MATCH(B161,Basis_Preisliste!B:B,0)))</f>
        <v>150</v>
      </c>
      <c r="J161" s="209">
        <f>_xlfn.XLOOKUP(B161,'Article Master Data'!B:B,'Article Master Data'!R:R)</f>
        <v>150</v>
      </c>
      <c r="K161" s="248"/>
      <c r="L161" s="246" t="str">
        <f t="shared" si="8"/>
        <v/>
      </c>
      <c r="M161" s="57">
        <f t="shared" si="9"/>
        <v>0</v>
      </c>
      <c r="N161" s="57">
        <f t="shared" si="10"/>
        <v>0</v>
      </c>
      <c r="O161" s="57">
        <f>IF(AND(N161&lt;&gt;0,G161=""),'Language Layout'!$B$106,M161*I161*H161+N161*IF(G161="",0,G161))</f>
        <v>0</v>
      </c>
      <c r="P161" s="57" t="b">
        <f t="shared" si="11"/>
        <v>0</v>
      </c>
      <c r="Q161" s="57">
        <f>P161*(MAX($Q$7:Q159)+1)</f>
        <v>0</v>
      </c>
    </row>
    <row r="162" spans="2:17">
      <c r="B162" s="76" t="s">
        <v>259</v>
      </c>
      <c r="C162" s="52" t="str">
        <f>VLOOKUP(B162,'Language Articles'!A:B,2,0)</f>
        <v>Module bearing rail Pro70 5900mm</v>
      </c>
      <c r="D162" s="77" t="str">
        <f>VLOOKUP(B162,'Language Portfolio'!A:B,2,0)</f>
        <v>Profiles</v>
      </c>
      <c r="E162" s="73">
        <f>VLOOKUP(B162,Basis_Preisliste!B:E,4,0)</f>
        <v>85.45</v>
      </c>
      <c r="F162" s="73">
        <f>IF(_xlfn.XLOOKUP(B162,Basis_Preisliste!B:B,Basis_Preisliste!F:F)="",_xlfn.XLOOKUP(B162,Basis_Preisliste!B:B,Basis_Preisliste!G:G),_xlfn.XLOOKUP(B162,Basis_Preisliste!B:B,Basis_Preisliste!F:F))</f>
        <v>85.45</v>
      </c>
      <c r="G162" s="74">
        <f>IF(_xlfn.XLOOKUP(B162,Basis_Preisliste!B:B,Basis_Preisliste!F:F)="","", _xlfn.XLOOKUP(B162,Basis_Preisliste!B:B,Basis_Preisliste!F:F)*(1-$G$3))</f>
        <v>85.45</v>
      </c>
      <c r="H162" s="75">
        <f>IF(_xlfn.XLOOKUP(B162,Basis_Preisliste!B:B,Basis_Preisliste!G:G)="","to be defined",_xlfn.XLOOKUP(B162,Basis_Preisliste!B:B,Basis_Preisliste!G:G)*(1-$G$3))</f>
        <v>76.900000000000006</v>
      </c>
      <c r="I162" s="160">
        <f>IF(INDEX(Basis_Preisliste!H:H,MATCH(B162,Basis_Preisliste!B:B,0))=0,"",INDEX(Basis_Preisliste!H:H,MATCH(B162,Basis_Preisliste!B:B,0)))</f>
        <v>100</v>
      </c>
      <c r="J162" s="209">
        <f>_xlfn.XLOOKUP(B162,'Article Master Data'!B:B,'Article Master Data'!R:R)</f>
        <v>100</v>
      </c>
      <c r="K162" s="249"/>
      <c r="L162" s="246" t="str">
        <f t="shared" si="8"/>
        <v/>
      </c>
      <c r="M162" s="57">
        <f t="shared" si="9"/>
        <v>0</v>
      </c>
      <c r="N162" s="57">
        <f t="shared" si="10"/>
        <v>0</v>
      </c>
      <c r="O162" s="57">
        <f>IF(AND(N162&lt;&gt;0,G162=""),'Language Layout'!$B$106,M162*I162*H162+N162*IF(G162="",0,G162))</f>
        <v>0</v>
      </c>
      <c r="P162" s="57" t="b">
        <f t="shared" si="11"/>
        <v>0</v>
      </c>
      <c r="Q162" s="57">
        <f>P162*(MAX($Q$7:Q160)+1)</f>
        <v>0</v>
      </c>
    </row>
    <row r="163" spans="2:17">
      <c r="B163" s="76" t="s">
        <v>536</v>
      </c>
      <c r="C163" s="52" t="str">
        <f>VLOOKUP(B163,'Language Articles'!A:B,2,0)</f>
        <v>Screw-In Profile Pro70</v>
      </c>
      <c r="D163" s="77" t="str">
        <f>VLOOKUP(B163,'Language Portfolio'!A:B,2,0)</f>
        <v>Profiles</v>
      </c>
      <c r="E163" s="73">
        <f>VLOOKUP(B163,Basis_Preisliste!B:E,4,0)</f>
        <v>3.3285</v>
      </c>
      <c r="F163" s="73">
        <f>IF(_xlfn.XLOOKUP(B163,Basis_Preisliste!B:B,Basis_Preisliste!F:F)="",_xlfn.XLOOKUP(B163,Basis_Preisliste!B:B,Basis_Preisliste!G:G),_xlfn.XLOOKUP(B163,Basis_Preisliste!B:B,Basis_Preisliste!F:F))</f>
        <v>3.17</v>
      </c>
      <c r="G163" s="74" t="str">
        <f>IF(_xlfn.XLOOKUP(B163,Basis_Preisliste!B:B,Basis_Preisliste!F:F)="","", _xlfn.XLOOKUP(B163,Basis_Preisliste!B:B,Basis_Preisliste!F:F)*(1-$G$3))</f>
        <v/>
      </c>
      <c r="H163" s="75">
        <f>IF(_xlfn.XLOOKUP(B163,Basis_Preisliste!B:B,Basis_Preisliste!G:G)="","to be defined",_xlfn.XLOOKUP(B163,Basis_Preisliste!B:B,Basis_Preisliste!G:G)*(1-$G$3))</f>
        <v>3.17</v>
      </c>
      <c r="I163" s="160">
        <f>IF(INDEX(Basis_Preisliste!H:H,MATCH(B163,Basis_Preisliste!B:B,0))=0,"",INDEX(Basis_Preisliste!H:H,MATCH(B163,Basis_Preisliste!B:B,0)))</f>
        <v>100</v>
      </c>
      <c r="J163" s="209">
        <f>_xlfn.XLOOKUP(B163,'Article Master Data'!B:B,'Article Master Data'!R:R)</f>
        <v>2400</v>
      </c>
      <c r="K163" s="249"/>
      <c r="L163" s="246" t="str">
        <f t="shared" si="8"/>
        <v/>
      </c>
      <c r="M163" s="57">
        <f t="shared" ref="M163:M165" si="15">ROUNDDOWN(K163/I163,0)</f>
        <v>0</v>
      </c>
      <c r="N163" s="57">
        <f t="shared" ref="N163:N165" si="16">K163-(M163*I163)</f>
        <v>0</v>
      </c>
      <c r="O163" s="57">
        <f>IF(AND(N163&lt;&gt;0,G163=""),'Language Layout'!$B$106,M163*I163*H163+N163*IF(G163="",0,G163))</f>
        <v>0</v>
      </c>
      <c r="P163" s="57" t="b">
        <f t="shared" ref="P163:P165" si="17">K163&gt;0</f>
        <v>0</v>
      </c>
      <c r="Q163" s="57">
        <f>P163*(MAX($Q$7:Q161)+1)</f>
        <v>0</v>
      </c>
    </row>
    <row r="164" spans="2:17">
      <c r="B164" s="76" t="s">
        <v>3326</v>
      </c>
      <c r="C164" s="52" t="str">
        <f>VLOOKUP(B164,'Language Articles'!A:B,2,0)</f>
        <v>Screw-In Profile Pro100</v>
      </c>
      <c r="D164" s="77" t="str">
        <f>VLOOKUP(B164,'Language Portfolio'!A:B,2,0)</f>
        <v>Profiles</v>
      </c>
      <c r="E164" s="73">
        <f>VLOOKUP(B164,Basis_Preisliste!B:E,4,0)</f>
        <v>3.5175000000000001</v>
      </c>
      <c r="F164" s="73">
        <f>IF(_xlfn.XLOOKUP(B164,Basis_Preisliste!B:B,Basis_Preisliste!F:F)="",_xlfn.XLOOKUP(B164,Basis_Preisliste!B:B,Basis_Preisliste!G:G),_xlfn.XLOOKUP(B164,Basis_Preisliste!B:B,Basis_Preisliste!F:F))</f>
        <v>3.35</v>
      </c>
      <c r="G164" s="74" t="str">
        <f>IF(_xlfn.XLOOKUP(B164,Basis_Preisliste!B:B,Basis_Preisliste!F:F)="","", _xlfn.XLOOKUP(B164,Basis_Preisliste!B:B,Basis_Preisliste!F:F)*(1-$G$3))</f>
        <v/>
      </c>
      <c r="H164" s="75">
        <f>IF(_xlfn.XLOOKUP(B164,Basis_Preisliste!B:B,Basis_Preisliste!G:G)="","to be defined",_xlfn.XLOOKUP(B164,Basis_Preisliste!B:B,Basis_Preisliste!G:G)*(1-$G$3))</f>
        <v>3.35</v>
      </c>
      <c r="I164" s="160">
        <f>IF(INDEX(Basis_Preisliste!H:H,MATCH(B164,Basis_Preisliste!B:B,0))=0,"",INDEX(Basis_Preisliste!H:H,MATCH(B164,Basis_Preisliste!B:B,0)))</f>
        <v>70</v>
      </c>
      <c r="J164" s="209">
        <f>_xlfn.XLOOKUP(B164,'Article Master Data'!B:B,'Article Master Data'!R:R)</f>
        <v>1680</v>
      </c>
      <c r="K164" s="248"/>
      <c r="L164" s="246" t="str">
        <f t="shared" si="8"/>
        <v/>
      </c>
    </row>
    <row r="165" spans="2:17">
      <c r="B165" s="76" t="s">
        <v>261</v>
      </c>
      <c r="C165" s="52" t="str">
        <f>VLOOKUP(B165,'Language Articles'!A:B,2,0)</f>
        <v>Module bearing rail Pro100 450 mm</v>
      </c>
      <c r="D165" s="77" t="str">
        <f>VLOOKUP(B165,'Language Portfolio'!A:B,2,0)</f>
        <v>Profiles</v>
      </c>
      <c r="E165" s="73">
        <f>VLOOKUP(B165,Basis_Preisliste!B:E,4,0)</f>
        <v>11.7705</v>
      </c>
      <c r="F165" s="73">
        <f>IF(_xlfn.XLOOKUP(B165,Basis_Preisliste!B:B,Basis_Preisliste!F:F)="",_xlfn.XLOOKUP(B165,Basis_Preisliste!B:B,Basis_Preisliste!G:G),_xlfn.XLOOKUP(B165,Basis_Preisliste!B:B,Basis_Preisliste!F:F))</f>
        <v>11.21</v>
      </c>
      <c r="G165" s="74" t="str">
        <f>IF(_xlfn.XLOOKUP(B165,Basis_Preisliste!B:B,Basis_Preisliste!F:F)="","", _xlfn.XLOOKUP(B165,Basis_Preisliste!B:B,Basis_Preisliste!F:F)*(1-$G$3))</f>
        <v/>
      </c>
      <c r="H165" s="75">
        <f>IF(_xlfn.XLOOKUP(B165,Basis_Preisliste!B:B,Basis_Preisliste!G:G)="","to be defined",_xlfn.XLOOKUP(B165,Basis_Preisliste!B:B,Basis_Preisliste!G:G)*(1-$G$3))</f>
        <v>11.21</v>
      </c>
      <c r="I165" s="160">
        <f>IF(INDEX(Basis_Preisliste!H:H,MATCH(B165,Basis_Preisliste!B:B,0))=0,"",INDEX(Basis_Preisliste!H:H,MATCH(B165,Basis_Preisliste!B:B,0)))</f>
        <v>35</v>
      </c>
      <c r="J165" s="209">
        <f>_xlfn.XLOOKUP(B165,'Article Master Data'!B:B,'Article Master Data'!R:R)</f>
        <v>280</v>
      </c>
      <c r="K165" s="249"/>
      <c r="L165" s="246" t="str">
        <f t="shared" si="8"/>
        <v/>
      </c>
      <c r="M165" s="57">
        <f t="shared" si="15"/>
        <v>0</v>
      </c>
      <c r="N165" s="57">
        <f t="shared" si="16"/>
        <v>0</v>
      </c>
      <c r="O165" s="57">
        <f>IF(AND(N165&lt;&gt;0,G165=""),'Language Layout'!$B$106,M165*I165*H165+N165*IF(G165="",0,G165))</f>
        <v>0</v>
      </c>
      <c r="P165" s="57" t="b">
        <f t="shared" si="17"/>
        <v>0</v>
      </c>
      <c r="Q165" s="57">
        <f>P165*(MAX($Q$7:Q162)+1)</f>
        <v>0</v>
      </c>
    </row>
    <row r="166" spans="2:17">
      <c r="B166" s="76" t="s">
        <v>263</v>
      </c>
      <c r="C166" s="52" t="str">
        <f>VLOOKUP(B166,'Language Articles'!A:B,2,0)</f>
        <v>Module bearing rail Pro100 5900mm</v>
      </c>
      <c r="D166" s="77" t="str">
        <f>VLOOKUP(B166,'Language Portfolio'!A:B,2,0)</f>
        <v>Profiles</v>
      </c>
      <c r="E166" s="73">
        <f>VLOOKUP(B166,Basis_Preisliste!B:E,4,0)</f>
        <v>106.81</v>
      </c>
      <c r="F166" s="73">
        <f>IF(_xlfn.XLOOKUP(B166,Basis_Preisliste!B:B,Basis_Preisliste!F:F)="",_xlfn.XLOOKUP(B166,Basis_Preisliste!B:B,Basis_Preisliste!G:G),_xlfn.XLOOKUP(B166,Basis_Preisliste!B:B,Basis_Preisliste!F:F))</f>
        <v>106.81</v>
      </c>
      <c r="G166" s="74">
        <f>IF(_xlfn.XLOOKUP(B166,Basis_Preisliste!B:B,Basis_Preisliste!F:F)="","", _xlfn.XLOOKUP(B166,Basis_Preisliste!B:B,Basis_Preisliste!F:F)*(1-$G$3))</f>
        <v>106.81</v>
      </c>
      <c r="H166" s="75">
        <f>IF(_xlfn.XLOOKUP(B166,Basis_Preisliste!B:B,Basis_Preisliste!G:G)="","to be defined",_xlfn.XLOOKUP(B166,Basis_Preisliste!B:B,Basis_Preisliste!G:G)*(1-$G$3))</f>
        <v>101.46</v>
      </c>
      <c r="I166" s="160">
        <f>IF(INDEX(Basis_Preisliste!H:H,MATCH(B166,Basis_Preisliste!B:B,0))=0,"",INDEX(Basis_Preisliste!H:H,MATCH(B166,Basis_Preisliste!B:B,0)))</f>
        <v>68</v>
      </c>
      <c r="J166" s="209">
        <f>_xlfn.XLOOKUP(B166,'Article Master Data'!B:B,'Article Master Data'!R:R)</f>
        <v>68</v>
      </c>
      <c r="K166" s="249"/>
      <c r="L166" s="246" t="str">
        <f t="shared" si="8"/>
        <v/>
      </c>
      <c r="M166" s="57">
        <f t="shared" si="9"/>
        <v>0</v>
      </c>
      <c r="N166" s="57">
        <f t="shared" si="10"/>
        <v>0</v>
      </c>
      <c r="O166" s="57">
        <f>IF(AND(N166&lt;&gt;0,G166=""),'Language Layout'!$B$106,M166*I166*H166+N166*IF(G166="",0,G166))</f>
        <v>0</v>
      </c>
      <c r="P166" s="57" t="b">
        <f t="shared" si="11"/>
        <v>0</v>
      </c>
      <c r="Q166" s="57">
        <f>P166*(MAX($Q$7:Q162)+1)</f>
        <v>0</v>
      </c>
    </row>
    <row r="167" spans="2:17">
      <c r="B167" s="76" t="s">
        <v>265</v>
      </c>
      <c r="C167" s="52" t="str">
        <f>VLOOKUP(B167,'Language Articles'!A:B,2,0)</f>
        <v>FixZ Pro 450mm</v>
      </c>
      <c r="D167" s="77" t="str">
        <f>VLOOKUP(B167,'Language Portfolio'!A:B,2,0)</f>
        <v>Profiles</v>
      </c>
      <c r="E167" s="73">
        <f>VLOOKUP(B167,Basis_Preisliste!B:E,4,0)</f>
        <v>4.9245000000000001</v>
      </c>
      <c r="F167" s="73">
        <f>IF(_xlfn.XLOOKUP(B167,Basis_Preisliste!B:B,Basis_Preisliste!F:F)="",_xlfn.XLOOKUP(B167,Basis_Preisliste!B:B,Basis_Preisliste!G:G),_xlfn.XLOOKUP(B167,Basis_Preisliste!B:B,Basis_Preisliste!F:F))</f>
        <v>4.6900000000000004</v>
      </c>
      <c r="G167" s="74" t="str">
        <f>IF(_xlfn.XLOOKUP(B167,Basis_Preisliste!B:B,Basis_Preisliste!F:F)="","", _xlfn.XLOOKUP(B167,Basis_Preisliste!B:B,Basis_Preisliste!F:F)*(1-$G$3))</f>
        <v/>
      </c>
      <c r="H167" s="75">
        <f>IF(_xlfn.XLOOKUP(B167,Basis_Preisliste!B:B,Basis_Preisliste!G:G)="","to be defined",_xlfn.XLOOKUP(B167,Basis_Preisliste!B:B,Basis_Preisliste!G:G)*(1-$G$3))</f>
        <v>4.6900000000000004</v>
      </c>
      <c r="I167" s="160">
        <f>IF(INDEX(Basis_Preisliste!H:H,MATCH(B167,Basis_Preisliste!B:B,0))=0,"",INDEX(Basis_Preisliste!H:H,MATCH(B167,Basis_Preisliste!B:B,0)))</f>
        <v>50</v>
      </c>
      <c r="J167" s="209">
        <f>_xlfn.XLOOKUP(B167,'Article Master Data'!B:B,'Article Master Data'!R:R)</f>
        <v>400</v>
      </c>
      <c r="K167" s="248"/>
      <c r="L167" s="246" t="str">
        <f t="shared" si="8"/>
        <v/>
      </c>
      <c r="M167" s="57">
        <f t="shared" si="9"/>
        <v>0</v>
      </c>
      <c r="N167" s="57">
        <f t="shared" si="10"/>
        <v>0</v>
      </c>
      <c r="O167" s="57">
        <f>IF(AND(N167&lt;&gt;0,G167=""),'Language Layout'!$B$106,M167*I167*H167+N167*IF(G167="",0,G167))</f>
        <v>0</v>
      </c>
      <c r="P167" s="57" t="b">
        <f t="shared" si="11"/>
        <v>0</v>
      </c>
      <c r="Q167" s="57">
        <f>P167*(MAX($Q$7:Q166)+1)</f>
        <v>0</v>
      </c>
    </row>
    <row r="168" spans="2:17">
      <c r="B168" s="76" t="s">
        <v>267</v>
      </c>
      <c r="C168" s="52" t="str">
        <f>VLOOKUP(B168,'Language Articles'!A:B,2,0)</f>
        <v>FixZ Pro 3550mm</v>
      </c>
      <c r="D168" s="77" t="str">
        <f>VLOOKUP(B168,'Language Portfolio'!A:B,2,0)</f>
        <v>Profiles</v>
      </c>
      <c r="E168" s="73">
        <f>VLOOKUP(B168,Basis_Preisliste!B:E,4,0)</f>
        <v>38.6</v>
      </c>
      <c r="F168" s="73">
        <f>IF(_xlfn.XLOOKUP(B168,Basis_Preisliste!B:B,Basis_Preisliste!F:F)="",_xlfn.XLOOKUP(B168,Basis_Preisliste!B:B,Basis_Preisliste!G:G),_xlfn.XLOOKUP(B168,Basis_Preisliste!B:B,Basis_Preisliste!F:F))</f>
        <v>38.6</v>
      </c>
      <c r="G168" s="74">
        <f>IF(_xlfn.XLOOKUP(B168,Basis_Preisliste!B:B,Basis_Preisliste!F:F)="","", _xlfn.XLOOKUP(B168,Basis_Preisliste!B:B,Basis_Preisliste!F:F)*(1-$G$3))</f>
        <v>38.6</v>
      </c>
      <c r="H168" s="75">
        <f>IF(_xlfn.XLOOKUP(B168,Basis_Preisliste!B:B,Basis_Preisliste!G:G)="","to be defined",_xlfn.XLOOKUP(B168,Basis_Preisliste!B:B,Basis_Preisliste!G:G)*(1-$G$3))</f>
        <v>34.74</v>
      </c>
      <c r="I168" s="160">
        <f>IF(INDEX(Basis_Preisliste!H:H,MATCH(B168,Basis_Preisliste!B:B,0))=0,"",INDEX(Basis_Preisliste!H:H,MATCH(B168,Basis_Preisliste!B:B,0)))</f>
        <v>120</v>
      </c>
      <c r="J168" s="209">
        <f>_xlfn.XLOOKUP(B168,'Article Master Data'!B:B,'Article Master Data'!R:R)</f>
        <v>120</v>
      </c>
      <c r="K168" s="249"/>
      <c r="L168" s="246" t="str">
        <f t="shared" si="8"/>
        <v/>
      </c>
      <c r="M168" s="57">
        <f t="shared" si="9"/>
        <v>0</v>
      </c>
      <c r="N168" s="57">
        <f t="shared" si="10"/>
        <v>0</v>
      </c>
      <c r="O168" s="57">
        <f>IF(AND(N168&lt;&gt;0,G168=""),'Language Layout'!$B$106,M168*I168*H168+N168*IF(G168="",0,G168))</f>
        <v>0</v>
      </c>
      <c r="P168" s="57" t="b">
        <f t="shared" si="11"/>
        <v>0</v>
      </c>
      <c r="Q168" s="57">
        <f>P168*(MAX($Q$7:Q167)+1)</f>
        <v>0</v>
      </c>
    </row>
    <row r="169" spans="2:17">
      <c r="B169" s="76" t="s">
        <v>269</v>
      </c>
      <c r="C169" s="52" t="str">
        <f>VLOOKUP(B169,'Language Articles'!A:B,2,0)</f>
        <v>FixZ Pro 5900mm</v>
      </c>
      <c r="D169" s="77" t="str">
        <f>VLOOKUP(B169,'Language Portfolio'!A:B,2,0)</f>
        <v>Profiles</v>
      </c>
      <c r="E169" s="73">
        <f>VLOOKUP(B169,Basis_Preisliste!B:E,4,0)</f>
        <v>64.150000000000006</v>
      </c>
      <c r="F169" s="73">
        <f>IF(_xlfn.XLOOKUP(B169,Basis_Preisliste!B:B,Basis_Preisliste!F:F)="",_xlfn.XLOOKUP(B169,Basis_Preisliste!B:B,Basis_Preisliste!G:G),_xlfn.XLOOKUP(B169,Basis_Preisliste!B:B,Basis_Preisliste!F:F))</f>
        <v>64.150000000000006</v>
      </c>
      <c r="G169" s="74">
        <f>IF(_xlfn.XLOOKUP(B169,Basis_Preisliste!B:B,Basis_Preisliste!F:F)="","", _xlfn.XLOOKUP(B169,Basis_Preisliste!B:B,Basis_Preisliste!F:F)*(1-$G$3))</f>
        <v>64.150000000000006</v>
      </c>
      <c r="H169" s="75">
        <f>IF(_xlfn.XLOOKUP(B169,Basis_Preisliste!B:B,Basis_Preisliste!G:G)="","to be defined",_xlfn.XLOOKUP(B169,Basis_Preisliste!B:B,Basis_Preisliste!G:G)*(1-$G$3))</f>
        <v>57.73</v>
      </c>
      <c r="I169" s="160">
        <f>IF(INDEX(Basis_Preisliste!H:H,MATCH(B169,Basis_Preisliste!B:B,0))=0,"",INDEX(Basis_Preisliste!H:H,MATCH(B169,Basis_Preisliste!B:B,0)))</f>
        <v>120</v>
      </c>
      <c r="J169" s="209">
        <f>_xlfn.XLOOKUP(B169,'Article Master Data'!B:B,'Article Master Data'!R:R)</f>
        <v>120</v>
      </c>
      <c r="K169" s="249"/>
      <c r="L169" s="246" t="str">
        <f t="shared" si="8"/>
        <v/>
      </c>
      <c r="M169" s="57">
        <f t="shared" si="9"/>
        <v>0</v>
      </c>
      <c r="N169" s="57">
        <f t="shared" si="10"/>
        <v>0</v>
      </c>
      <c r="O169" s="57">
        <f>IF(AND(N169&lt;&gt;0,G169=""),'Language Layout'!$B$106,M169*I169*H169+N169*IF(G169="",0,G169))</f>
        <v>0</v>
      </c>
      <c r="P169" s="57" t="b">
        <f t="shared" si="11"/>
        <v>0</v>
      </c>
      <c r="Q169" s="57">
        <f>P169*(MAX($Q$7:Q168)+1)</f>
        <v>0</v>
      </c>
    </row>
    <row r="170" spans="2:17">
      <c r="B170" s="76" t="s">
        <v>459</v>
      </c>
      <c r="C170" s="52" t="str">
        <f>VLOOKUP(B170,'Language Articles'!A:B,2,0)</f>
        <v>Flat roof support Light 1.3m beam kit</v>
      </c>
      <c r="D170" s="77" t="str">
        <f>VLOOKUP(B170,'Language Portfolio'!A:B,2,0)</f>
        <v>Supports</v>
      </c>
      <c r="E170" s="73">
        <f>VLOOKUP(B170,Basis_Preisliste!B:E,4,0)</f>
        <v>44.01</v>
      </c>
      <c r="F170" s="73">
        <f>IF(_xlfn.XLOOKUP(B170,Basis_Preisliste!B:B,Basis_Preisliste!F:F)="",_xlfn.XLOOKUP(B170,Basis_Preisliste!B:B,Basis_Preisliste!G:G),_xlfn.XLOOKUP(B170,Basis_Preisliste!B:B,Basis_Preisliste!F:F))</f>
        <v>44.01</v>
      </c>
      <c r="G170" s="74">
        <f>IF(_xlfn.XLOOKUP(B170,Basis_Preisliste!B:B,Basis_Preisliste!F:F)="","", _xlfn.XLOOKUP(B170,Basis_Preisliste!B:B,Basis_Preisliste!F:F)*(1-$G$3))</f>
        <v>44.01</v>
      </c>
      <c r="H170" s="75">
        <f>IF(_xlfn.XLOOKUP(B170,Basis_Preisliste!B:B,Basis_Preisliste!G:G)="","to be defined",_xlfn.XLOOKUP(B170,Basis_Preisliste!B:B,Basis_Preisliste!G:G)*(1-$G$3))</f>
        <v>43.13</v>
      </c>
      <c r="I170" s="160">
        <f>IF(INDEX(Basis_Preisliste!H:H,MATCH(B170,Basis_Preisliste!B:B,0))=0,"",INDEX(Basis_Preisliste!H:H,MATCH(B170,Basis_Preisliste!B:B,0)))</f>
        <v>100</v>
      </c>
      <c r="J170" s="209">
        <f>_xlfn.XLOOKUP(B170,'Article Master Data'!B:B,'Article Master Data'!R:R)</f>
        <v>100</v>
      </c>
      <c r="K170" s="248"/>
      <c r="L170" s="246" t="str">
        <f t="shared" si="8"/>
        <v/>
      </c>
      <c r="M170" s="57">
        <f t="shared" si="9"/>
        <v>0</v>
      </c>
      <c r="N170" s="57">
        <f t="shared" si="10"/>
        <v>0</v>
      </c>
      <c r="O170" s="57">
        <f>IF(AND(N170&lt;&gt;0,G170=""),'Language Layout'!$B$106,M170*I170*H170+N170*IF(G170="",0,G170))</f>
        <v>0</v>
      </c>
      <c r="P170" s="57" t="b">
        <f t="shared" si="11"/>
        <v>0</v>
      </c>
      <c r="Q170" s="57">
        <f>P170*(MAX($Q$7:Q169)+1)</f>
        <v>0</v>
      </c>
    </row>
    <row r="171" spans="2:17">
      <c r="B171" s="76" t="s">
        <v>462</v>
      </c>
      <c r="C171" s="52" t="str">
        <f>VLOOKUP(B171,'Language Articles'!A:B,2,0)</f>
        <v>Flat roof support Light 1.5m beam kit</v>
      </c>
      <c r="D171" s="77" t="str">
        <f>VLOOKUP(B171,'Language Portfolio'!A:B,2,0)</f>
        <v>Supports</v>
      </c>
      <c r="E171" s="73">
        <f>VLOOKUP(B171,Basis_Preisliste!B:E,4,0)</f>
        <v>48.59</v>
      </c>
      <c r="F171" s="73">
        <f>IF(_xlfn.XLOOKUP(B171,Basis_Preisliste!B:B,Basis_Preisliste!F:F)="",_xlfn.XLOOKUP(B171,Basis_Preisliste!B:B,Basis_Preisliste!G:G),_xlfn.XLOOKUP(B171,Basis_Preisliste!B:B,Basis_Preisliste!F:F))</f>
        <v>48.59</v>
      </c>
      <c r="G171" s="74">
        <f>IF(_xlfn.XLOOKUP(B171,Basis_Preisliste!B:B,Basis_Preisliste!F:F)="","", _xlfn.XLOOKUP(B171,Basis_Preisliste!B:B,Basis_Preisliste!F:F)*(1-$G$3))</f>
        <v>48.59</v>
      </c>
      <c r="H171" s="75">
        <f>IF(_xlfn.XLOOKUP(B171,Basis_Preisliste!B:B,Basis_Preisliste!G:G)="","to be defined",_xlfn.XLOOKUP(B171,Basis_Preisliste!B:B,Basis_Preisliste!G:G)*(1-$G$3))</f>
        <v>47.62</v>
      </c>
      <c r="I171" s="160">
        <f>IF(INDEX(Basis_Preisliste!H:H,MATCH(B171,Basis_Preisliste!B:B,0))=0,"",INDEX(Basis_Preisliste!H:H,MATCH(B171,Basis_Preisliste!B:B,0)))</f>
        <v>100</v>
      </c>
      <c r="J171" s="209">
        <f>_xlfn.XLOOKUP(B171,'Article Master Data'!B:B,'Article Master Data'!R:R)</f>
        <v>100</v>
      </c>
      <c r="K171" s="249"/>
      <c r="L171" s="246" t="str">
        <f t="shared" si="8"/>
        <v/>
      </c>
      <c r="M171" s="57">
        <f t="shared" si="9"/>
        <v>0</v>
      </c>
      <c r="N171" s="57">
        <f t="shared" si="10"/>
        <v>0</v>
      </c>
      <c r="O171" s="57">
        <f>IF(AND(N171&lt;&gt;0,G171=""),'Language Layout'!$B$106,M171*I171*H171+N171*IF(G171="",0,G171))</f>
        <v>0</v>
      </c>
      <c r="P171" s="57" t="b">
        <f t="shared" si="11"/>
        <v>0</v>
      </c>
      <c r="Q171" s="57">
        <f>P171*(MAX($Q$7:Q170)+1)</f>
        <v>0</v>
      </c>
    </row>
    <row r="172" spans="2:17">
      <c r="B172" s="76" t="s">
        <v>466</v>
      </c>
      <c r="C172" s="52" t="str">
        <f>VLOOKUP(B172,'Language Articles'!A:B,2,0)</f>
        <v>Flat roof support Light 3.2m beam kit</v>
      </c>
      <c r="D172" s="77" t="str">
        <f>VLOOKUP(B172,'Language Portfolio'!A:B,2,0)</f>
        <v>Supports</v>
      </c>
      <c r="E172" s="73">
        <f>VLOOKUP(B172,Basis_Preisliste!B:E,4,0)</f>
        <v>96.64</v>
      </c>
      <c r="F172" s="73">
        <f>IF(_xlfn.XLOOKUP(B172,Basis_Preisliste!B:B,Basis_Preisliste!F:F)="",_xlfn.XLOOKUP(B172,Basis_Preisliste!B:B,Basis_Preisliste!G:G),_xlfn.XLOOKUP(B172,Basis_Preisliste!B:B,Basis_Preisliste!F:F))</f>
        <v>96.64</v>
      </c>
      <c r="G172" s="74">
        <f>IF(_xlfn.XLOOKUP(B172,Basis_Preisliste!B:B,Basis_Preisliste!F:F)="","", _xlfn.XLOOKUP(B172,Basis_Preisliste!B:B,Basis_Preisliste!F:F)*(1-$G$3))</f>
        <v>96.64</v>
      </c>
      <c r="H172" s="75">
        <f>IF(_xlfn.XLOOKUP(B172,Basis_Preisliste!B:B,Basis_Preisliste!G:G)="","to be defined",_xlfn.XLOOKUP(B172,Basis_Preisliste!B:B,Basis_Preisliste!G:G)*(1-$G$3))</f>
        <v>94.71</v>
      </c>
      <c r="I172" s="160">
        <f>IF(INDEX(Basis_Preisliste!H:H,MATCH(B172,Basis_Preisliste!B:B,0))=0,"",INDEX(Basis_Preisliste!H:H,MATCH(B172,Basis_Preisliste!B:B,0)))</f>
        <v>100</v>
      </c>
      <c r="J172" s="209">
        <f>_xlfn.XLOOKUP(B172,'Article Master Data'!B:B,'Article Master Data'!R:R)</f>
        <v>100</v>
      </c>
      <c r="K172" s="249"/>
      <c r="L172" s="246" t="str">
        <f t="shared" si="8"/>
        <v/>
      </c>
      <c r="M172" s="57">
        <f t="shared" si="9"/>
        <v>0</v>
      </c>
      <c r="N172" s="57">
        <f t="shared" si="10"/>
        <v>0</v>
      </c>
      <c r="O172" s="57">
        <f>IF(AND(N172&lt;&gt;0,G172=""),'Language Layout'!$B$106,M172*I172*H172+N172*IF(G172="",0,G172))</f>
        <v>0</v>
      </c>
      <c r="P172" s="57" t="b">
        <f t="shared" si="11"/>
        <v>0</v>
      </c>
      <c r="Q172" s="57">
        <f>P172*(MAX($Q$7:Q171)+1)</f>
        <v>0</v>
      </c>
    </row>
    <row r="173" spans="2:17">
      <c r="B173" s="76" t="s">
        <v>468</v>
      </c>
      <c r="C173" s="52" t="str">
        <f>VLOOKUP(B173,'Language Articles'!A:B,2,0)</f>
        <v>Facade support Light 1.3m beam kit</v>
      </c>
      <c r="D173" s="77" t="str">
        <f>VLOOKUP(B173,'Language Portfolio'!A:B,2,0)</f>
        <v>Supports</v>
      </c>
      <c r="E173" s="73">
        <f>VLOOKUP(B173,Basis_Preisliste!B:E,4,0)</f>
        <v>46.96</v>
      </c>
      <c r="F173" s="73">
        <f>IF(_xlfn.XLOOKUP(B173,Basis_Preisliste!B:B,Basis_Preisliste!F:F)="",_xlfn.XLOOKUP(B173,Basis_Preisliste!B:B,Basis_Preisliste!G:G),_xlfn.XLOOKUP(B173,Basis_Preisliste!B:B,Basis_Preisliste!F:F))</f>
        <v>46.96</v>
      </c>
      <c r="G173" s="74">
        <f>IF(_xlfn.XLOOKUP(B173,Basis_Preisliste!B:B,Basis_Preisliste!F:F)="","", _xlfn.XLOOKUP(B173,Basis_Preisliste!B:B,Basis_Preisliste!F:F)*(1-$G$3))</f>
        <v>46.96</v>
      </c>
      <c r="H173" s="75">
        <f>IF(_xlfn.XLOOKUP(B173,Basis_Preisliste!B:B,Basis_Preisliste!G:G)="","to be defined",_xlfn.XLOOKUP(B173,Basis_Preisliste!B:B,Basis_Preisliste!G:G)*(1-$G$3))</f>
        <v>46.02</v>
      </c>
      <c r="I173" s="160">
        <f>IF(INDEX(Basis_Preisliste!H:H,MATCH(B173,Basis_Preisliste!B:B,0))=0,"",INDEX(Basis_Preisliste!H:H,MATCH(B173,Basis_Preisliste!B:B,0)))</f>
        <v>100</v>
      </c>
      <c r="J173" s="209">
        <f>_xlfn.XLOOKUP(B173,'Article Master Data'!B:B,'Article Master Data'!R:R)</f>
        <v>100</v>
      </c>
      <c r="K173" s="248"/>
      <c r="L173" s="246" t="str">
        <f t="shared" si="8"/>
        <v/>
      </c>
      <c r="M173" s="57">
        <f t="shared" si="9"/>
        <v>0</v>
      </c>
      <c r="N173" s="57">
        <f t="shared" si="10"/>
        <v>0</v>
      </c>
      <c r="O173" s="57">
        <f>IF(AND(N173&lt;&gt;0,G173=""),'Language Layout'!$B$106,M173*I173*H173+N173*IF(G173="",0,G173))</f>
        <v>0</v>
      </c>
      <c r="P173" s="57" t="b">
        <f t="shared" si="11"/>
        <v>0</v>
      </c>
      <c r="Q173" s="57">
        <f>P173*(MAX($Q$7:Q172)+1)</f>
        <v>0</v>
      </c>
    </row>
    <row r="174" spans="2:17">
      <c r="B174" s="76" t="s">
        <v>472</v>
      </c>
      <c r="C174" s="52" t="str">
        <f>VLOOKUP(B174,'Language Articles'!A:B,2,0)</f>
        <v>Strut with end cap 338mm</v>
      </c>
      <c r="D174" s="77" t="str">
        <f>VLOOKUP(B174,'Language Portfolio'!A:B,2,0)</f>
        <v>Supports</v>
      </c>
      <c r="E174" s="73">
        <f>VLOOKUP(B174,Basis_Preisliste!B:E,4,0)</f>
        <v>8.52</v>
      </c>
      <c r="F174" s="73">
        <f>IF(_xlfn.XLOOKUP(B174,Basis_Preisliste!B:B,Basis_Preisliste!F:F)="",_xlfn.XLOOKUP(B174,Basis_Preisliste!B:B,Basis_Preisliste!G:G),_xlfn.XLOOKUP(B174,Basis_Preisliste!B:B,Basis_Preisliste!F:F))</f>
        <v>8.52</v>
      </c>
      <c r="G174" s="74">
        <f>IF(_xlfn.XLOOKUP(B174,Basis_Preisliste!B:B,Basis_Preisliste!F:F)="","", _xlfn.XLOOKUP(B174,Basis_Preisliste!B:B,Basis_Preisliste!F:F)*(1-$G$3))</f>
        <v>8.52</v>
      </c>
      <c r="H174" s="75">
        <f>IF(_xlfn.XLOOKUP(B174,Basis_Preisliste!B:B,Basis_Preisliste!G:G)="","to be defined",_xlfn.XLOOKUP(B174,Basis_Preisliste!B:B,Basis_Preisliste!G:G)*(1-$G$3))</f>
        <v>8.35</v>
      </c>
      <c r="I174" s="160">
        <f>IF(INDEX(Basis_Preisliste!H:H,MATCH(B174,Basis_Preisliste!B:B,0))=0,"",INDEX(Basis_Preisliste!H:H,MATCH(B174,Basis_Preisliste!B:B,0)))</f>
        <v>50</v>
      </c>
      <c r="J174" s="209">
        <f>_xlfn.XLOOKUP(B174,'Article Master Data'!B:B,'Article Master Data'!R:R)</f>
        <v>1200</v>
      </c>
      <c r="K174" s="249"/>
      <c r="L174" s="246" t="str">
        <f t="shared" si="8"/>
        <v/>
      </c>
      <c r="M174" s="57">
        <f t="shared" si="9"/>
        <v>0</v>
      </c>
      <c r="N174" s="57">
        <f t="shared" si="10"/>
        <v>0</v>
      </c>
      <c r="O174" s="57">
        <f>IF(AND(N174&lt;&gt;0,G174=""),'Language Layout'!$B$106,M174*I174*H174+N174*IF(G174="",0,G174))</f>
        <v>0</v>
      </c>
      <c r="P174" s="57" t="b">
        <f t="shared" si="11"/>
        <v>0</v>
      </c>
      <c r="Q174" s="57">
        <f>P174*(MAX($Q$7:Q173)+1)</f>
        <v>0</v>
      </c>
    </row>
    <row r="175" spans="2:17">
      <c r="B175" s="76" t="s">
        <v>474</v>
      </c>
      <c r="C175" s="52" t="str">
        <f>VLOOKUP(B175,'Language Articles'!A:B,2,0)</f>
        <v>Strut with end cap 428mm</v>
      </c>
      <c r="D175" s="77" t="str">
        <f>VLOOKUP(B175,'Language Portfolio'!A:B,2,0)</f>
        <v>Supports</v>
      </c>
      <c r="E175" s="73">
        <f>VLOOKUP(B175,Basis_Preisliste!B:E,4,0)</f>
        <v>9.56</v>
      </c>
      <c r="F175" s="73">
        <f>IF(_xlfn.XLOOKUP(B175,Basis_Preisliste!B:B,Basis_Preisliste!F:F)="",_xlfn.XLOOKUP(B175,Basis_Preisliste!B:B,Basis_Preisliste!G:G),_xlfn.XLOOKUP(B175,Basis_Preisliste!B:B,Basis_Preisliste!F:F))</f>
        <v>9.56</v>
      </c>
      <c r="G175" s="74">
        <f>IF(_xlfn.XLOOKUP(B175,Basis_Preisliste!B:B,Basis_Preisliste!F:F)="","", _xlfn.XLOOKUP(B175,Basis_Preisliste!B:B,Basis_Preisliste!F:F)*(1-$G$3))</f>
        <v>9.56</v>
      </c>
      <c r="H175" s="75">
        <f>IF(_xlfn.XLOOKUP(B175,Basis_Preisliste!B:B,Basis_Preisliste!G:G)="","to be defined",_xlfn.XLOOKUP(B175,Basis_Preisliste!B:B,Basis_Preisliste!G:G)*(1-$G$3))</f>
        <v>9.36</v>
      </c>
      <c r="I175" s="160">
        <f>IF(INDEX(Basis_Preisliste!H:H,MATCH(B175,Basis_Preisliste!B:B,0))=0,"",INDEX(Basis_Preisliste!H:H,MATCH(B175,Basis_Preisliste!B:B,0)))</f>
        <v>100</v>
      </c>
      <c r="J175" s="209">
        <f>_xlfn.XLOOKUP(B175,'Article Master Data'!B:B,'Article Master Data'!R:R)</f>
        <v>800</v>
      </c>
      <c r="K175" s="249"/>
      <c r="L175" s="246" t="str">
        <f t="shared" si="8"/>
        <v/>
      </c>
      <c r="M175" s="57">
        <f t="shared" si="9"/>
        <v>0</v>
      </c>
      <c r="N175" s="57">
        <f t="shared" si="10"/>
        <v>0</v>
      </c>
      <c r="O175" s="57">
        <f>IF(AND(N175&lt;&gt;0,G175=""),'Language Layout'!$B$106,M175*I175*H175+N175*IF(G175="",0,G175))</f>
        <v>0</v>
      </c>
      <c r="P175" s="57" t="b">
        <f t="shared" si="11"/>
        <v>0</v>
      </c>
      <c r="Q175" s="57">
        <f>P175*(MAX($Q$7:Q174)+1)</f>
        <v>0</v>
      </c>
    </row>
    <row r="176" spans="2:17">
      <c r="B176" s="76" t="s">
        <v>476</v>
      </c>
      <c r="C176" s="52" t="str">
        <f>VLOOKUP(B176,'Language Articles'!A:B,2,0)</f>
        <v>Strut with end cap 520mm</v>
      </c>
      <c r="D176" s="77" t="str">
        <f>VLOOKUP(B176,'Language Portfolio'!A:B,2,0)</f>
        <v>Supports</v>
      </c>
      <c r="E176" s="73">
        <f>VLOOKUP(B176,Basis_Preisliste!B:E,4,0)</f>
        <v>10.72</v>
      </c>
      <c r="F176" s="73">
        <f>IF(_xlfn.XLOOKUP(B176,Basis_Preisliste!B:B,Basis_Preisliste!F:F)="",_xlfn.XLOOKUP(B176,Basis_Preisliste!B:B,Basis_Preisliste!G:G),_xlfn.XLOOKUP(B176,Basis_Preisliste!B:B,Basis_Preisliste!F:F))</f>
        <v>10.72</v>
      </c>
      <c r="G176" s="74">
        <f>IF(_xlfn.XLOOKUP(B176,Basis_Preisliste!B:B,Basis_Preisliste!F:F)="","", _xlfn.XLOOKUP(B176,Basis_Preisliste!B:B,Basis_Preisliste!F:F)*(1-$G$3))</f>
        <v>10.72</v>
      </c>
      <c r="H176" s="75">
        <f>IF(_xlfn.XLOOKUP(B176,Basis_Preisliste!B:B,Basis_Preisliste!G:G)="","to be defined",_xlfn.XLOOKUP(B176,Basis_Preisliste!B:B,Basis_Preisliste!G:G)*(1-$G$3))</f>
        <v>10.51</v>
      </c>
      <c r="I176" s="160">
        <f>IF(INDEX(Basis_Preisliste!H:H,MATCH(B176,Basis_Preisliste!B:B,0))=0,"",INDEX(Basis_Preisliste!H:H,MATCH(B176,Basis_Preisliste!B:B,0)))</f>
        <v>100</v>
      </c>
      <c r="J176" s="209">
        <f>_xlfn.XLOOKUP(B176,'Article Master Data'!B:B,'Article Master Data'!R:R)</f>
        <v>800</v>
      </c>
      <c r="K176" s="248"/>
      <c r="L176" s="246" t="str">
        <f t="shared" si="8"/>
        <v/>
      </c>
      <c r="M176" s="57">
        <f t="shared" si="9"/>
        <v>0</v>
      </c>
      <c r="N176" s="57">
        <f t="shared" si="10"/>
        <v>0</v>
      </c>
      <c r="O176" s="57">
        <f>IF(AND(N176&lt;&gt;0,G176=""),'Language Layout'!$B$106,M176*I176*H176+N176*IF(G176="",0,G176))</f>
        <v>0</v>
      </c>
      <c r="P176" s="57" t="b">
        <f t="shared" si="11"/>
        <v>0</v>
      </c>
      <c r="Q176" s="57">
        <f>P176*(MAX($Q$7:Q175)+1)</f>
        <v>0</v>
      </c>
    </row>
    <row r="177" spans="2:17">
      <c r="B177" s="76" t="s">
        <v>478</v>
      </c>
      <c r="C177" s="52" t="str">
        <f>VLOOKUP(B177,'Language Articles'!A:B,2,0)</f>
        <v>Strut with end cap 613mm</v>
      </c>
      <c r="D177" s="77" t="str">
        <f>VLOOKUP(B177,'Language Portfolio'!A:B,2,0)</f>
        <v>Supports</v>
      </c>
      <c r="E177" s="73">
        <f>VLOOKUP(B177,Basis_Preisliste!B:E,4,0)</f>
        <v>11.26</v>
      </c>
      <c r="F177" s="73">
        <f>IF(_xlfn.XLOOKUP(B177,Basis_Preisliste!B:B,Basis_Preisliste!F:F)="",_xlfn.XLOOKUP(B177,Basis_Preisliste!B:B,Basis_Preisliste!G:G),_xlfn.XLOOKUP(B177,Basis_Preisliste!B:B,Basis_Preisliste!F:F))</f>
        <v>11.26</v>
      </c>
      <c r="G177" s="74">
        <f>IF(_xlfn.XLOOKUP(B177,Basis_Preisliste!B:B,Basis_Preisliste!F:F)="","", _xlfn.XLOOKUP(B177,Basis_Preisliste!B:B,Basis_Preisliste!F:F)*(1-$G$3))</f>
        <v>11.26</v>
      </c>
      <c r="H177" s="75">
        <f>IF(_xlfn.XLOOKUP(B177,Basis_Preisliste!B:B,Basis_Preisliste!G:G)="","to be defined",_xlfn.XLOOKUP(B177,Basis_Preisliste!B:B,Basis_Preisliste!G:G)*(1-$G$3))</f>
        <v>11.04</v>
      </c>
      <c r="I177" s="160">
        <f>IF(INDEX(Basis_Preisliste!H:H,MATCH(B177,Basis_Preisliste!B:B,0))=0,"",INDEX(Basis_Preisliste!H:H,MATCH(B177,Basis_Preisliste!B:B,0)))</f>
        <v>150</v>
      </c>
      <c r="J177" s="209">
        <f>_xlfn.XLOOKUP(B177,'Article Master Data'!B:B,'Article Master Data'!R:R)</f>
        <v>600</v>
      </c>
      <c r="K177" s="249"/>
      <c r="L177" s="246" t="str">
        <f t="shared" si="8"/>
        <v/>
      </c>
      <c r="M177" s="57">
        <f t="shared" si="9"/>
        <v>0</v>
      </c>
      <c r="N177" s="57">
        <f t="shared" si="10"/>
        <v>0</v>
      </c>
      <c r="O177" s="57">
        <f>IF(AND(N177&lt;&gt;0,G177=""),'Language Layout'!$B$106,M177*I177*H177+N177*IF(G177="",0,G177))</f>
        <v>0</v>
      </c>
      <c r="P177" s="57" t="b">
        <f t="shared" si="11"/>
        <v>0</v>
      </c>
      <c r="Q177" s="57">
        <f>P177*(MAX($Q$7:Q176)+1)</f>
        <v>0</v>
      </c>
    </row>
    <row r="178" spans="2:17">
      <c r="B178" s="76" t="s">
        <v>480</v>
      </c>
      <c r="C178" s="52" t="str">
        <f>VLOOKUP(B178,'Language Articles'!A:B,2,0)</f>
        <v>Strut with end cap 700mm</v>
      </c>
      <c r="D178" s="77" t="str">
        <f>VLOOKUP(B178,'Language Portfolio'!A:B,2,0)</f>
        <v>Supports</v>
      </c>
      <c r="E178" s="73">
        <f>VLOOKUP(B178,Basis_Preisliste!B:E,4,0)</f>
        <v>12</v>
      </c>
      <c r="F178" s="73">
        <f>IF(_xlfn.XLOOKUP(B178,Basis_Preisliste!B:B,Basis_Preisliste!F:F)="",_xlfn.XLOOKUP(B178,Basis_Preisliste!B:B,Basis_Preisliste!G:G),_xlfn.XLOOKUP(B178,Basis_Preisliste!B:B,Basis_Preisliste!F:F))</f>
        <v>12</v>
      </c>
      <c r="G178" s="74">
        <f>IF(_xlfn.XLOOKUP(B178,Basis_Preisliste!B:B,Basis_Preisliste!F:F)="","", _xlfn.XLOOKUP(B178,Basis_Preisliste!B:B,Basis_Preisliste!F:F)*(1-$G$3))</f>
        <v>12</v>
      </c>
      <c r="H178" s="75">
        <f>IF(_xlfn.XLOOKUP(B178,Basis_Preisliste!B:B,Basis_Preisliste!G:G)="","to be defined",_xlfn.XLOOKUP(B178,Basis_Preisliste!B:B,Basis_Preisliste!G:G)*(1-$G$3))</f>
        <v>11.76</v>
      </c>
      <c r="I178" s="160">
        <f>IF(INDEX(Basis_Preisliste!H:H,MATCH(B178,Basis_Preisliste!B:B,0))=0,"",INDEX(Basis_Preisliste!H:H,MATCH(B178,Basis_Preisliste!B:B,0)))</f>
        <v>150</v>
      </c>
      <c r="J178" s="209">
        <f>_xlfn.XLOOKUP(B178,'Article Master Data'!B:B,'Article Master Data'!R:R)</f>
        <v>600</v>
      </c>
      <c r="K178" s="249"/>
      <c r="L178" s="246" t="str">
        <f t="shared" si="8"/>
        <v/>
      </c>
      <c r="M178" s="57">
        <f t="shared" si="9"/>
        <v>0</v>
      </c>
      <c r="N178" s="57">
        <f t="shared" si="10"/>
        <v>0</v>
      </c>
      <c r="O178" s="57">
        <f>IF(AND(N178&lt;&gt;0,G178=""),'Language Layout'!$B$106,M178*I178*H178+N178*IF(G178="",0,G178))</f>
        <v>0</v>
      </c>
      <c r="P178" s="57" t="b">
        <f t="shared" si="11"/>
        <v>0</v>
      </c>
      <c r="Q178" s="57">
        <f>P178*(MAX($Q$7:Q177)+1)</f>
        <v>0</v>
      </c>
    </row>
    <row r="179" spans="2:17">
      <c r="B179" s="76" t="s">
        <v>482</v>
      </c>
      <c r="C179" s="52" t="str">
        <f>VLOOKUP(B179,'Language Articles'!A:B,2,0)</f>
        <v>Strut with end cap 781mm</v>
      </c>
      <c r="D179" s="77" t="str">
        <f>VLOOKUP(B179,'Language Portfolio'!A:B,2,0)</f>
        <v>Supports</v>
      </c>
      <c r="E179" s="73">
        <f>VLOOKUP(B179,Basis_Preisliste!B:E,4,0)</f>
        <v>13.21</v>
      </c>
      <c r="F179" s="73">
        <f>IF(_xlfn.XLOOKUP(B179,Basis_Preisliste!B:B,Basis_Preisliste!F:F)="",_xlfn.XLOOKUP(B179,Basis_Preisliste!B:B,Basis_Preisliste!G:G),_xlfn.XLOOKUP(B179,Basis_Preisliste!B:B,Basis_Preisliste!F:F))</f>
        <v>13.21</v>
      </c>
      <c r="G179" s="74">
        <f>IF(_xlfn.XLOOKUP(B179,Basis_Preisliste!B:B,Basis_Preisliste!F:F)="","", _xlfn.XLOOKUP(B179,Basis_Preisliste!B:B,Basis_Preisliste!F:F)*(1-$G$3))</f>
        <v>13.21</v>
      </c>
      <c r="H179" s="75">
        <f>IF(_xlfn.XLOOKUP(B179,Basis_Preisliste!B:B,Basis_Preisliste!G:G)="","to be defined",_xlfn.XLOOKUP(B179,Basis_Preisliste!B:B,Basis_Preisliste!G:G)*(1-$G$3))</f>
        <v>12.95</v>
      </c>
      <c r="I179" s="160">
        <f>IF(INDEX(Basis_Preisliste!H:H,MATCH(B179,Basis_Preisliste!B:B,0))=0,"",INDEX(Basis_Preisliste!H:H,MATCH(B179,Basis_Preisliste!B:B,0)))</f>
        <v>500</v>
      </c>
      <c r="J179" s="209">
        <f>_xlfn.XLOOKUP(B179,'Article Master Data'!B:B,'Article Master Data'!R:R)</f>
        <v>500</v>
      </c>
      <c r="K179" s="248"/>
      <c r="L179" s="246" t="str">
        <f t="shared" si="8"/>
        <v/>
      </c>
      <c r="M179" s="57">
        <f t="shared" si="9"/>
        <v>0</v>
      </c>
      <c r="N179" s="57">
        <f t="shared" si="10"/>
        <v>0</v>
      </c>
      <c r="O179" s="57">
        <f>IF(AND(N179&lt;&gt;0,G179=""),'Language Layout'!$B$106,M179*I179*H179+N179*IF(G179="",0,G179))</f>
        <v>0</v>
      </c>
      <c r="P179" s="57" t="b">
        <f t="shared" si="11"/>
        <v>0</v>
      </c>
      <c r="Q179" s="57">
        <f>P179*(MAX($Q$7:Q178)+1)</f>
        <v>0</v>
      </c>
    </row>
    <row r="180" spans="2:17">
      <c r="B180" s="76" t="s">
        <v>484</v>
      </c>
      <c r="C180" s="52" t="str">
        <f>VLOOKUP(B180,'Language Articles'!A:B,2,0)</f>
        <v>Strut with end cap 1359mm</v>
      </c>
      <c r="D180" s="77" t="str">
        <f>VLOOKUP(B180,'Language Portfolio'!A:B,2,0)</f>
        <v>Supports</v>
      </c>
      <c r="E180" s="73">
        <f>VLOOKUP(B180,Basis_Preisliste!B:E,4,0)</f>
        <v>23.52</v>
      </c>
      <c r="F180" s="73">
        <f>IF(_xlfn.XLOOKUP(B180,Basis_Preisliste!B:B,Basis_Preisliste!F:F)="",_xlfn.XLOOKUP(B180,Basis_Preisliste!B:B,Basis_Preisliste!G:G),_xlfn.XLOOKUP(B180,Basis_Preisliste!B:B,Basis_Preisliste!F:F))</f>
        <v>23.52</v>
      </c>
      <c r="G180" s="74">
        <f>IF(_xlfn.XLOOKUP(B180,Basis_Preisliste!B:B,Basis_Preisliste!F:F)="","", _xlfn.XLOOKUP(B180,Basis_Preisliste!B:B,Basis_Preisliste!F:F)*(1-$G$3))</f>
        <v>23.52</v>
      </c>
      <c r="H180" s="75">
        <f>IF(_xlfn.XLOOKUP(B180,Basis_Preisliste!B:B,Basis_Preisliste!G:G)="","to be defined",_xlfn.XLOOKUP(B180,Basis_Preisliste!B:B,Basis_Preisliste!G:G)*(1-$G$3))</f>
        <v>23.05</v>
      </c>
      <c r="I180" s="160">
        <f>IF(INDEX(Basis_Preisliste!H:H,MATCH(B180,Basis_Preisliste!B:B,0))=0,"",INDEX(Basis_Preisliste!H:H,MATCH(B180,Basis_Preisliste!B:B,0)))</f>
        <v>400</v>
      </c>
      <c r="J180" s="209">
        <f>_xlfn.XLOOKUP(B180,'Article Master Data'!B:B,'Article Master Data'!R:R)</f>
        <v>400</v>
      </c>
      <c r="K180" s="249"/>
      <c r="L180" s="246" t="str">
        <f t="shared" si="8"/>
        <v/>
      </c>
      <c r="M180" s="57">
        <f t="shared" si="9"/>
        <v>0</v>
      </c>
      <c r="N180" s="57">
        <f t="shared" si="10"/>
        <v>0</v>
      </c>
      <c r="O180" s="57">
        <f>IF(AND(N180&lt;&gt;0,G180=""),'Language Layout'!$B$106,M180*I180*H180+N180*IF(G180="",0,G180))</f>
        <v>0</v>
      </c>
      <c r="P180" s="57" t="b">
        <f t="shared" si="11"/>
        <v>0</v>
      </c>
      <c r="Q180" s="57">
        <f>P180*(MAX($Q$7:Q179)+1)</f>
        <v>0</v>
      </c>
    </row>
    <row r="181" spans="2:17">
      <c r="B181" s="76" t="s">
        <v>464</v>
      </c>
      <c r="C181" s="52" t="str">
        <f>VLOOKUP(B181,'Language Articles'!A:B,2,0)</f>
        <v>Veget. roof supp. for modules up to 1.6m</v>
      </c>
      <c r="D181" s="77" t="str">
        <f>VLOOKUP(B181,'Language Portfolio'!A:B,2,0)</f>
        <v>Supports</v>
      </c>
      <c r="E181" s="73">
        <f>VLOOKUP(B181,Basis_Preisliste!B:E,4,0)</f>
        <v>109.01</v>
      </c>
      <c r="F181" s="73">
        <f>IF(_xlfn.XLOOKUP(B181,Basis_Preisliste!B:B,Basis_Preisliste!F:F)="",_xlfn.XLOOKUP(B181,Basis_Preisliste!B:B,Basis_Preisliste!G:G),_xlfn.XLOOKUP(B181,Basis_Preisliste!B:B,Basis_Preisliste!F:F))</f>
        <v>109.01</v>
      </c>
      <c r="G181" s="74">
        <f>IF(_xlfn.XLOOKUP(B181,Basis_Preisliste!B:B,Basis_Preisliste!F:F)="","", _xlfn.XLOOKUP(B181,Basis_Preisliste!B:B,Basis_Preisliste!F:F)*(1-$G$3))</f>
        <v>109.01</v>
      </c>
      <c r="H181" s="75">
        <f>IF(_xlfn.XLOOKUP(B181,Basis_Preisliste!B:B,Basis_Preisliste!G:G)="","to be defined",_xlfn.XLOOKUP(B181,Basis_Preisliste!B:B,Basis_Preisliste!G:G)*(1-$G$3))</f>
        <v>106.83</v>
      </c>
      <c r="I181" s="160">
        <f>IF(INDEX(Basis_Preisliste!H:H,MATCH(B181,Basis_Preisliste!B:B,0))=0,"",INDEX(Basis_Preisliste!H:H,MATCH(B181,Basis_Preisliste!B:B,0)))</f>
        <v>50</v>
      </c>
      <c r="J181" s="209">
        <f>_xlfn.XLOOKUP(B181,'Article Master Data'!B:B,'Article Master Data'!R:R)</f>
        <v>50</v>
      </c>
      <c r="K181" s="249"/>
      <c r="L181" s="246" t="str">
        <f t="shared" si="8"/>
        <v/>
      </c>
      <c r="M181" s="57">
        <f t="shared" si="9"/>
        <v>0</v>
      </c>
      <c r="N181" s="57">
        <f t="shared" si="10"/>
        <v>0</v>
      </c>
      <c r="O181" s="57">
        <f>IF(AND(N181&lt;&gt;0,G181=""),'Language Layout'!$B$106,M181*I181*H181+N181*IF(G181="",0,G181))</f>
        <v>0</v>
      </c>
      <c r="P181" s="57" t="b">
        <f t="shared" si="11"/>
        <v>0</v>
      </c>
      <c r="Q181" s="57">
        <f>P181*(MAX($Q$7:Q180)+1)</f>
        <v>0</v>
      </c>
    </row>
    <row r="182" spans="2:17">
      <c r="B182" s="76" t="s">
        <v>279</v>
      </c>
      <c r="C182" s="52" t="str">
        <f>VLOOKUP(B182,'Language Articles'!A:B,2,0)</f>
        <v>FixZ-7 system top rail 4400mm</v>
      </c>
      <c r="D182" s="77" t="str">
        <f>VLOOKUP(B182,'Language Portfolio'!A:B,2,0)</f>
        <v>Ballastoptimized flat roof systems</v>
      </c>
      <c r="E182" s="73">
        <f>VLOOKUP(B182,Basis_Preisliste!B:E,4,0)</f>
        <v>112.54</v>
      </c>
      <c r="F182" s="73">
        <f>IF(_xlfn.XLOOKUP(B182,Basis_Preisliste!B:B,Basis_Preisliste!F:F)="",_xlfn.XLOOKUP(B182,Basis_Preisliste!B:B,Basis_Preisliste!G:G),_xlfn.XLOOKUP(B182,Basis_Preisliste!B:B,Basis_Preisliste!F:F))</f>
        <v>112.54</v>
      </c>
      <c r="G182" s="74">
        <f>IF(_xlfn.XLOOKUP(B182,Basis_Preisliste!B:B,Basis_Preisliste!F:F)="","", _xlfn.XLOOKUP(B182,Basis_Preisliste!B:B,Basis_Preisliste!F:F)*(1-$G$3))</f>
        <v>112.54</v>
      </c>
      <c r="H182" s="75">
        <f>IF(_xlfn.XLOOKUP(B182,Basis_Preisliste!B:B,Basis_Preisliste!G:G)="","to be defined",_xlfn.XLOOKUP(B182,Basis_Preisliste!B:B,Basis_Preisliste!G:G)*(1-$G$3))</f>
        <v>110.29</v>
      </c>
      <c r="I182" s="160">
        <f>IF(INDEX(Basis_Preisliste!H:H,MATCH(B182,Basis_Preisliste!B:B,0))=0,"",INDEX(Basis_Preisliste!H:H,MATCH(B182,Basis_Preisliste!B:B,0)))</f>
        <v>50</v>
      </c>
      <c r="J182" s="209">
        <f>_xlfn.XLOOKUP(B182,'Article Master Data'!B:B,'Article Master Data'!R:R)</f>
        <v>50</v>
      </c>
      <c r="K182" s="248"/>
      <c r="L182" s="246" t="str">
        <f t="shared" si="8"/>
        <v/>
      </c>
      <c r="M182" s="57">
        <f t="shared" si="9"/>
        <v>0</v>
      </c>
      <c r="N182" s="57">
        <f t="shared" si="10"/>
        <v>0</v>
      </c>
      <c r="O182" s="57">
        <f>IF(AND(N182&lt;&gt;0,G182=""),'Language Layout'!$B$106,M182*I182*H182+N182*IF(G182="",0,G182))</f>
        <v>0</v>
      </c>
      <c r="P182" s="57" t="b">
        <f t="shared" si="11"/>
        <v>0</v>
      </c>
      <c r="Q182" s="57">
        <f>P182*(MAX($Q$7:Q181)+1)</f>
        <v>0</v>
      </c>
    </row>
    <row r="183" spans="2:17">
      <c r="B183" s="76" t="s">
        <v>282</v>
      </c>
      <c r="C183" s="52" t="str">
        <f>VLOOKUP(B183,'Language Articles'!A:B,2,0)</f>
        <v>FixZ-7 system top rail 5500mm</v>
      </c>
      <c r="D183" s="77" t="str">
        <f>VLOOKUP(B183,'Language Portfolio'!A:B,2,0)</f>
        <v>Ballastoptimized flat roof systems</v>
      </c>
      <c r="E183" s="73">
        <f>VLOOKUP(B183,Basis_Preisliste!B:E,4,0)</f>
        <v>140.68</v>
      </c>
      <c r="F183" s="73">
        <f>IF(_xlfn.XLOOKUP(B183,Basis_Preisliste!B:B,Basis_Preisliste!F:F)="",_xlfn.XLOOKUP(B183,Basis_Preisliste!B:B,Basis_Preisliste!G:G),_xlfn.XLOOKUP(B183,Basis_Preisliste!B:B,Basis_Preisliste!F:F))</f>
        <v>140.68</v>
      </c>
      <c r="G183" s="74">
        <f>IF(_xlfn.XLOOKUP(B183,Basis_Preisliste!B:B,Basis_Preisliste!F:F)="","", _xlfn.XLOOKUP(B183,Basis_Preisliste!B:B,Basis_Preisliste!F:F)*(1-$G$3))</f>
        <v>140.68</v>
      </c>
      <c r="H183" s="75">
        <f>IF(_xlfn.XLOOKUP(B183,Basis_Preisliste!B:B,Basis_Preisliste!G:G)="","to be defined",_xlfn.XLOOKUP(B183,Basis_Preisliste!B:B,Basis_Preisliste!G:G)*(1-$G$3))</f>
        <v>137.87</v>
      </c>
      <c r="I183" s="160">
        <f>IF(INDEX(Basis_Preisliste!H:H,MATCH(B183,Basis_Preisliste!B:B,0))=0,"",INDEX(Basis_Preisliste!H:H,MATCH(B183,Basis_Preisliste!B:B,0)))</f>
        <v>50</v>
      </c>
      <c r="J183" s="209">
        <f>_xlfn.XLOOKUP(B183,'Article Master Data'!B:B,'Article Master Data'!R:R)</f>
        <v>50</v>
      </c>
      <c r="K183" s="249"/>
      <c r="L183" s="246" t="str">
        <f t="shared" si="8"/>
        <v/>
      </c>
      <c r="M183" s="57">
        <f t="shared" si="9"/>
        <v>0</v>
      </c>
      <c r="N183" s="57">
        <f t="shared" si="10"/>
        <v>0</v>
      </c>
      <c r="O183" s="57">
        <f>IF(AND(N183&lt;&gt;0,G183=""),'Language Layout'!$B$106,M183*I183*H183+N183*IF(G183="",0,G183))</f>
        <v>0</v>
      </c>
      <c r="P183" s="57" t="b">
        <f t="shared" si="11"/>
        <v>0</v>
      </c>
      <c r="Q183" s="57">
        <f>P183*(MAX($Q$7:Q182)+1)</f>
        <v>0</v>
      </c>
    </row>
    <row r="184" spans="2:17">
      <c r="B184" s="76" t="s">
        <v>284</v>
      </c>
      <c r="C184" s="52" t="str">
        <f>VLOOKUP(B184,'Language Articles'!A:B,2,0)</f>
        <v>FixZ-7 upper system rail 450mm</v>
      </c>
      <c r="D184" s="77" t="str">
        <f>VLOOKUP(B184,'Language Portfolio'!A:B,2,0)</f>
        <v>Ballastoptimized flat roof systems</v>
      </c>
      <c r="E184" s="73">
        <f>VLOOKUP(B184,Basis_Preisliste!B:E,4,0)</f>
        <v>15.875999999999999</v>
      </c>
      <c r="F184" s="73">
        <f>IF(_xlfn.XLOOKUP(B184,Basis_Preisliste!B:B,Basis_Preisliste!F:F)="",_xlfn.XLOOKUP(B184,Basis_Preisliste!B:B,Basis_Preisliste!G:G),_xlfn.XLOOKUP(B184,Basis_Preisliste!B:B,Basis_Preisliste!F:F))</f>
        <v>15.12</v>
      </c>
      <c r="G184" s="74" t="str">
        <f>IF(_xlfn.XLOOKUP(B184,Basis_Preisliste!B:B,Basis_Preisliste!F:F)="","", _xlfn.XLOOKUP(B184,Basis_Preisliste!B:B,Basis_Preisliste!F:F)*(1-$G$3))</f>
        <v/>
      </c>
      <c r="H184" s="75">
        <f>IF(_xlfn.XLOOKUP(B184,Basis_Preisliste!B:B,Basis_Preisliste!G:G)="","to be defined",_xlfn.XLOOKUP(B184,Basis_Preisliste!B:B,Basis_Preisliste!G:G)*(1-$G$3))</f>
        <v>15.12</v>
      </c>
      <c r="I184" s="160">
        <f>IF(INDEX(Basis_Preisliste!H:H,MATCH(B184,Basis_Preisliste!B:B,0))=0,"",INDEX(Basis_Preisliste!H:H,MATCH(B184,Basis_Preisliste!B:B,0)))</f>
        <v>25</v>
      </c>
      <c r="J184" s="209">
        <f>_xlfn.XLOOKUP(B184,'Article Master Data'!B:B,'Article Master Data'!R:R)</f>
        <v>400</v>
      </c>
      <c r="K184" s="249"/>
      <c r="L184" s="246" t="str">
        <f t="shared" si="8"/>
        <v/>
      </c>
      <c r="M184" s="57">
        <f t="shared" si="9"/>
        <v>0</v>
      </c>
      <c r="N184" s="57">
        <f t="shared" si="10"/>
        <v>0</v>
      </c>
      <c r="O184" s="57">
        <f>IF(AND(N184&lt;&gt;0,G184=""),'Language Layout'!$B$106,M184*I184*H184+N184*IF(G184="",0,G184))</f>
        <v>0</v>
      </c>
      <c r="P184" s="57" t="b">
        <f t="shared" si="11"/>
        <v>0</v>
      </c>
      <c r="Q184" s="57">
        <f>P184*(MAX($Q$7:Q183)+1)</f>
        <v>0</v>
      </c>
    </row>
    <row r="185" spans="2:17">
      <c r="B185" s="76" t="s">
        <v>298</v>
      </c>
      <c r="C185" s="52" t="str">
        <f>VLOOKUP(B185,'Language Articles'!A:B,2,0)</f>
        <v>FixZ-7 bottom/front18 rail 4400mm</v>
      </c>
      <c r="D185" s="77" t="str">
        <f>VLOOKUP(B185,'Language Portfolio'!A:B,2,0)</f>
        <v>Ballastoptimized flat roof systems</v>
      </c>
      <c r="E185" s="73">
        <f>VLOOKUP(B185,Basis_Preisliste!B:E,4,0)</f>
        <v>69.16</v>
      </c>
      <c r="F185" s="73">
        <f>IF(_xlfn.XLOOKUP(B185,Basis_Preisliste!B:B,Basis_Preisliste!F:F)="",_xlfn.XLOOKUP(B185,Basis_Preisliste!B:B,Basis_Preisliste!G:G),_xlfn.XLOOKUP(B185,Basis_Preisliste!B:B,Basis_Preisliste!F:F))</f>
        <v>69.16</v>
      </c>
      <c r="G185" s="74">
        <f>IF(_xlfn.XLOOKUP(B185,Basis_Preisliste!B:B,Basis_Preisliste!F:F)="","", _xlfn.XLOOKUP(B185,Basis_Preisliste!B:B,Basis_Preisliste!F:F)*(1-$G$3))</f>
        <v>69.16</v>
      </c>
      <c r="H185" s="75">
        <f>IF(_xlfn.XLOOKUP(B185,Basis_Preisliste!B:B,Basis_Preisliste!G:G)="","to be defined",_xlfn.XLOOKUP(B185,Basis_Preisliste!B:B,Basis_Preisliste!G:G)*(1-$G$3))</f>
        <v>67.78</v>
      </c>
      <c r="I185" s="160">
        <f>IF(INDEX(Basis_Preisliste!H:H,MATCH(B185,Basis_Preisliste!B:B,0))=0,"",INDEX(Basis_Preisliste!H:H,MATCH(B185,Basis_Preisliste!B:B,0)))</f>
        <v>120</v>
      </c>
      <c r="J185" s="209">
        <f>_xlfn.XLOOKUP(B185,'Article Master Data'!B:B,'Article Master Data'!R:R)</f>
        <v>120</v>
      </c>
      <c r="K185" s="248"/>
      <c r="L185" s="246" t="str">
        <f t="shared" si="8"/>
        <v/>
      </c>
      <c r="M185" s="57">
        <f t="shared" si="9"/>
        <v>0</v>
      </c>
      <c r="N185" s="57">
        <f t="shared" si="10"/>
        <v>0</v>
      </c>
      <c r="O185" s="57">
        <f>IF(AND(N185&lt;&gt;0,G185=""),'Language Layout'!$B$106,M185*I185*H185+N185*IF(G185="",0,G185))</f>
        <v>0</v>
      </c>
      <c r="P185" s="57" t="b">
        <f t="shared" si="11"/>
        <v>0</v>
      </c>
      <c r="Q185" s="57">
        <f>P185*(MAX($Q$7:Q184)+1)</f>
        <v>0</v>
      </c>
    </row>
    <row r="186" spans="2:17">
      <c r="B186" s="76" t="s">
        <v>300</v>
      </c>
      <c r="C186" s="52" t="str">
        <f>VLOOKUP(B186,'Language Articles'!A:B,2,0)</f>
        <v>FixZ-7 bottom/front18  rail 5500mm</v>
      </c>
      <c r="D186" s="77" t="str">
        <f>VLOOKUP(B186,'Language Portfolio'!A:B,2,0)</f>
        <v>Ballastoptimized flat roof systems</v>
      </c>
      <c r="E186" s="73">
        <f>VLOOKUP(B186,Basis_Preisliste!B:E,4,0)</f>
        <v>86.45</v>
      </c>
      <c r="F186" s="73">
        <f>IF(_xlfn.XLOOKUP(B186,Basis_Preisliste!B:B,Basis_Preisliste!F:F)="",_xlfn.XLOOKUP(B186,Basis_Preisliste!B:B,Basis_Preisliste!G:G),_xlfn.XLOOKUP(B186,Basis_Preisliste!B:B,Basis_Preisliste!F:F))</f>
        <v>86.45</v>
      </c>
      <c r="G186" s="74">
        <f>IF(_xlfn.XLOOKUP(B186,Basis_Preisliste!B:B,Basis_Preisliste!F:F)="","", _xlfn.XLOOKUP(B186,Basis_Preisliste!B:B,Basis_Preisliste!F:F)*(1-$G$3))</f>
        <v>86.45</v>
      </c>
      <c r="H186" s="75">
        <f>IF(_xlfn.XLOOKUP(B186,Basis_Preisliste!B:B,Basis_Preisliste!G:G)="","to be defined",_xlfn.XLOOKUP(B186,Basis_Preisliste!B:B,Basis_Preisliste!G:G)*(1-$G$3))</f>
        <v>84.72</v>
      </c>
      <c r="I186" s="160">
        <f>IF(INDEX(Basis_Preisliste!H:H,MATCH(B186,Basis_Preisliste!B:B,0))=0,"",INDEX(Basis_Preisliste!H:H,MATCH(B186,Basis_Preisliste!B:B,0)))</f>
        <v>120</v>
      </c>
      <c r="J186" s="209">
        <f>_xlfn.XLOOKUP(B186,'Article Master Data'!B:B,'Article Master Data'!R:R)</f>
        <v>120</v>
      </c>
      <c r="K186" s="249"/>
      <c r="L186" s="246" t="str">
        <f t="shared" si="8"/>
        <v/>
      </c>
      <c r="M186" s="57">
        <f t="shared" si="9"/>
        <v>0</v>
      </c>
      <c r="N186" s="57">
        <f t="shared" si="10"/>
        <v>0</v>
      </c>
      <c r="O186" s="57">
        <f>IF(AND(N186&lt;&gt;0,G186=""),'Language Layout'!$B$106,M186*I186*H186+N186*IF(G186="",0,G186))</f>
        <v>0</v>
      </c>
      <c r="P186" s="57" t="b">
        <f t="shared" si="11"/>
        <v>0</v>
      </c>
      <c r="Q186" s="57">
        <f>P186*(MAX($Q$7:Q185)+1)</f>
        <v>0</v>
      </c>
    </row>
    <row r="187" spans="2:17">
      <c r="B187" s="76" t="s">
        <v>302</v>
      </c>
      <c r="C187" s="52" t="str">
        <f>VLOOKUP(B187,'Language Articles'!A:B,2,0)</f>
        <v>FixZ-7 system bottom rail18 450mm</v>
      </c>
      <c r="D187" s="77" t="str">
        <f>VLOOKUP(B187,'Language Portfolio'!A:B,2,0)</f>
        <v>Ballastoptimized flat roof systems</v>
      </c>
      <c r="E187" s="73">
        <f>VLOOKUP(B187,Basis_Preisliste!B:E,4,0)</f>
        <v>11.245500000000002</v>
      </c>
      <c r="F187" s="73">
        <f>IF(_xlfn.XLOOKUP(B187,Basis_Preisliste!B:B,Basis_Preisliste!F:F)="",_xlfn.XLOOKUP(B187,Basis_Preisliste!B:B,Basis_Preisliste!G:G),_xlfn.XLOOKUP(B187,Basis_Preisliste!B:B,Basis_Preisliste!F:F))</f>
        <v>10.71</v>
      </c>
      <c r="G187" s="74" t="str">
        <f>IF(_xlfn.XLOOKUP(B187,Basis_Preisliste!B:B,Basis_Preisliste!F:F)="","", _xlfn.XLOOKUP(B187,Basis_Preisliste!B:B,Basis_Preisliste!F:F)*(1-$G$3))</f>
        <v/>
      </c>
      <c r="H187" s="75">
        <f>IF(_xlfn.XLOOKUP(B187,Basis_Preisliste!B:B,Basis_Preisliste!G:G)="","to be defined",_xlfn.XLOOKUP(B187,Basis_Preisliste!B:B,Basis_Preisliste!G:G)*(1-$G$3))</f>
        <v>10.71</v>
      </c>
      <c r="I187" s="160">
        <f>IF(INDEX(Basis_Preisliste!H:H,MATCH(B187,Basis_Preisliste!B:B,0))=0,"",INDEX(Basis_Preisliste!H:H,MATCH(B187,Basis_Preisliste!B:B,0)))</f>
        <v>25</v>
      </c>
      <c r="J187" s="209">
        <f>_xlfn.XLOOKUP(B187,'Article Master Data'!B:B,'Article Master Data'!R:R)</f>
        <v>400</v>
      </c>
      <c r="K187" s="249"/>
      <c r="L187" s="246" t="str">
        <f t="shared" si="8"/>
        <v/>
      </c>
      <c r="M187" s="57">
        <f t="shared" si="9"/>
        <v>0</v>
      </c>
      <c r="N187" s="57">
        <f t="shared" si="10"/>
        <v>0</v>
      </c>
      <c r="O187" s="57">
        <f>IF(AND(N187&lt;&gt;0,G187=""),'Language Layout'!$B$106,M187*I187*H187+N187*IF(G187="",0,G187))</f>
        <v>0</v>
      </c>
      <c r="P187" s="57" t="b">
        <f t="shared" si="11"/>
        <v>0</v>
      </c>
      <c r="Q187" s="57">
        <f>P187*(MAX($Q$7:Q186)+1)</f>
        <v>0</v>
      </c>
    </row>
    <row r="188" spans="2:17">
      <c r="B188" s="76" t="s">
        <v>286</v>
      </c>
      <c r="C188" s="52" t="str">
        <f>VLOOKUP(B188,'Language Articles'!A:B,2,0)</f>
        <v>FixZ-15 system top rail 4400mm</v>
      </c>
      <c r="D188" s="77" t="str">
        <f>VLOOKUP(B188,'Language Portfolio'!A:B,2,0)</f>
        <v>Ballastoptimized flat roof systems</v>
      </c>
      <c r="E188" s="73">
        <f>VLOOKUP(B188,Basis_Preisliste!B:E,4,0)</f>
        <v>248.89</v>
      </c>
      <c r="F188" s="73">
        <f>IF(_xlfn.XLOOKUP(B188,Basis_Preisliste!B:B,Basis_Preisliste!F:F)="",_xlfn.XLOOKUP(B188,Basis_Preisliste!B:B,Basis_Preisliste!G:G),_xlfn.XLOOKUP(B188,Basis_Preisliste!B:B,Basis_Preisliste!F:F))</f>
        <v>248.89</v>
      </c>
      <c r="G188" s="74">
        <f>IF(_xlfn.XLOOKUP(B188,Basis_Preisliste!B:B,Basis_Preisliste!F:F)="","", _xlfn.XLOOKUP(B188,Basis_Preisliste!B:B,Basis_Preisliste!F:F)*(1-$G$3))</f>
        <v>248.89</v>
      </c>
      <c r="H188" s="75">
        <f>IF(_xlfn.XLOOKUP(B188,Basis_Preisliste!B:B,Basis_Preisliste!G:G)="","to be defined",_xlfn.XLOOKUP(B188,Basis_Preisliste!B:B,Basis_Preisliste!G:G)*(1-$G$3))</f>
        <v>243.92</v>
      </c>
      <c r="I188" s="160">
        <f>IF(INDEX(Basis_Preisliste!H:H,MATCH(B188,Basis_Preisliste!B:B,0))=0,"",INDEX(Basis_Preisliste!H:H,MATCH(B188,Basis_Preisliste!B:B,0)))</f>
        <v>20</v>
      </c>
      <c r="J188" s="209">
        <f>_xlfn.XLOOKUP(B188,'Article Master Data'!B:B,'Article Master Data'!R:R)</f>
        <v>20</v>
      </c>
      <c r="K188" s="248"/>
      <c r="L188" s="246" t="str">
        <f t="shared" si="8"/>
        <v/>
      </c>
      <c r="M188" s="57">
        <f t="shared" si="9"/>
        <v>0</v>
      </c>
      <c r="N188" s="57">
        <f t="shared" si="10"/>
        <v>0</v>
      </c>
      <c r="O188" s="57">
        <f>IF(AND(N188&lt;&gt;0,G188=""),'Language Layout'!$B$106,M188*I188*H188+N188*IF(G188="",0,G188))</f>
        <v>0</v>
      </c>
      <c r="P188" s="57" t="b">
        <f t="shared" si="11"/>
        <v>0</v>
      </c>
      <c r="Q188" s="57">
        <f>P188*(MAX($Q$7:Q187)+1)</f>
        <v>0</v>
      </c>
    </row>
    <row r="189" spans="2:17">
      <c r="B189" s="76" t="s">
        <v>288</v>
      </c>
      <c r="C189" s="52" t="str">
        <f>VLOOKUP(B189,'Language Articles'!A:B,2,0)</f>
        <v>FixZ-15 system top rail 5500mm</v>
      </c>
      <c r="D189" s="77" t="str">
        <f>VLOOKUP(B189,'Language Portfolio'!A:B,2,0)</f>
        <v>Ballastoptimized flat roof systems</v>
      </c>
      <c r="E189" s="73">
        <f>VLOOKUP(B189,Basis_Preisliste!B:E,4,0)</f>
        <v>305.52999999999997</v>
      </c>
      <c r="F189" s="73">
        <f>IF(_xlfn.XLOOKUP(B189,Basis_Preisliste!B:B,Basis_Preisliste!F:F)="",_xlfn.XLOOKUP(B189,Basis_Preisliste!B:B,Basis_Preisliste!G:G),_xlfn.XLOOKUP(B189,Basis_Preisliste!B:B,Basis_Preisliste!F:F))</f>
        <v>305.52999999999997</v>
      </c>
      <c r="G189" s="74">
        <f>IF(_xlfn.XLOOKUP(B189,Basis_Preisliste!B:B,Basis_Preisliste!F:F)="","", _xlfn.XLOOKUP(B189,Basis_Preisliste!B:B,Basis_Preisliste!F:F)*(1-$G$3))</f>
        <v>305.52999999999997</v>
      </c>
      <c r="H189" s="75">
        <f>IF(_xlfn.XLOOKUP(B189,Basis_Preisliste!B:B,Basis_Preisliste!G:G)="","to be defined",_xlfn.XLOOKUP(B189,Basis_Preisliste!B:B,Basis_Preisliste!G:G)*(1-$G$3))</f>
        <v>299.41000000000003</v>
      </c>
      <c r="I189" s="160">
        <f>IF(INDEX(Basis_Preisliste!H:H,MATCH(B189,Basis_Preisliste!B:B,0))=0,"",INDEX(Basis_Preisliste!H:H,MATCH(B189,Basis_Preisliste!B:B,0)))</f>
        <v>20</v>
      </c>
      <c r="J189" s="209">
        <f>_xlfn.XLOOKUP(B189,'Article Master Data'!B:B,'Article Master Data'!R:R)</f>
        <v>20</v>
      </c>
      <c r="K189" s="249"/>
      <c r="L189" s="246" t="str">
        <f t="shared" si="8"/>
        <v/>
      </c>
      <c r="M189" s="57">
        <f t="shared" si="9"/>
        <v>0</v>
      </c>
      <c r="N189" s="57">
        <f t="shared" si="10"/>
        <v>0</v>
      </c>
      <c r="O189" s="57">
        <f>IF(AND(N189&lt;&gt;0,G189=""),'Language Layout'!$B$106,M189*I189*H189+N189*IF(G189="",0,G189))</f>
        <v>0</v>
      </c>
      <c r="P189" s="57" t="b">
        <f t="shared" si="11"/>
        <v>0</v>
      </c>
      <c r="Q189" s="57">
        <f>P189*(MAX($Q$7:Q188)+1)</f>
        <v>0</v>
      </c>
    </row>
    <row r="190" spans="2:17">
      <c r="B190" s="76" t="s">
        <v>290</v>
      </c>
      <c r="C190" s="52" t="str">
        <f>VLOOKUP(B190,'Language Articles'!A:B,2,0)</f>
        <v>FixZ-15 upper system rail18 450mm</v>
      </c>
      <c r="D190" s="77" t="str">
        <f>VLOOKUP(B190,'Language Portfolio'!A:B,2,0)</f>
        <v>Ballastoptimized flat roof systems</v>
      </c>
      <c r="E190" s="73">
        <f>VLOOKUP(B190,Basis_Preisliste!B:E,4,0)</f>
        <v>35.511000000000003</v>
      </c>
      <c r="F190" s="73">
        <f>IF(_xlfn.XLOOKUP(B190,Basis_Preisliste!B:B,Basis_Preisliste!F:F)="",_xlfn.XLOOKUP(B190,Basis_Preisliste!B:B,Basis_Preisliste!G:G),_xlfn.XLOOKUP(B190,Basis_Preisliste!B:B,Basis_Preisliste!F:F))</f>
        <v>33.82</v>
      </c>
      <c r="G190" s="74" t="str">
        <f>IF(_xlfn.XLOOKUP(B190,Basis_Preisliste!B:B,Basis_Preisliste!F:F)="","", _xlfn.XLOOKUP(B190,Basis_Preisliste!B:B,Basis_Preisliste!F:F)*(1-$G$3))</f>
        <v/>
      </c>
      <c r="H190" s="75">
        <f>IF(_xlfn.XLOOKUP(B190,Basis_Preisliste!B:B,Basis_Preisliste!G:G)="","to be defined",_xlfn.XLOOKUP(B190,Basis_Preisliste!B:B,Basis_Preisliste!G:G)*(1-$G$3))</f>
        <v>33.82</v>
      </c>
      <c r="I190" s="160">
        <f>IF(INDEX(Basis_Preisliste!H:H,MATCH(B190,Basis_Preisliste!B:B,0))=0,"",INDEX(Basis_Preisliste!H:H,MATCH(B190,Basis_Preisliste!B:B,0)))</f>
        <v>25</v>
      </c>
      <c r="J190" s="209">
        <f>_xlfn.XLOOKUP(B190,'Article Master Data'!B:B,'Article Master Data'!R:R)</f>
        <v>100</v>
      </c>
      <c r="K190" s="249"/>
      <c r="L190" s="246" t="str">
        <f t="shared" si="8"/>
        <v/>
      </c>
      <c r="M190" s="57">
        <f t="shared" si="9"/>
        <v>0</v>
      </c>
      <c r="N190" s="57">
        <f t="shared" si="10"/>
        <v>0</v>
      </c>
      <c r="O190" s="57">
        <f>IF(AND(N190&lt;&gt;0,G190=""),'Language Layout'!$B$106,M190*I190*H190+N190*IF(G190="",0,G190))</f>
        <v>0</v>
      </c>
      <c r="P190" s="57" t="b">
        <f t="shared" si="11"/>
        <v>0</v>
      </c>
      <c r="Q190" s="57">
        <f>P190*(MAX($Q$7:Q189)+1)</f>
        <v>0</v>
      </c>
    </row>
    <row r="191" spans="2:17">
      <c r="B191" s="76" t="s">
        <v>292</v>
      </c>
      <c r="C191" s="52" t="str">
        <f>VLOOKUP(B191,'Language Articles'!A:B,2,0)</f>
        <v>FixZ-15 bottom/front18 rail 4400mm</v>
      </c>
      <c r="D191" s="77" t="str">
        <f>VLOOKUP(B191,'Language Portfolio'!A:B,2,0)</f>
        <v>Ballastoptimized flat roof systems</v>
      </c>
      <c r="E191" s="73">
        <f>VLOOKUP(B191,Basis_Preisliste!B:E,4,0)</f>
        <v>84.67</v>
      </c>
      <c r="F191" s="73">
        <f>IF(_xlfn.XLOOKUP(B191,Basis_Preisliste!B:B,Basis_Preisliste!F:F)="",_xlfn.XLOOKUP(B191,Basis_Preisliste!B:B,Basis_Preisliste!G:G),_xlfn.XLOOKUP(B191,Basis_Preisliste!B:B,Basis_Preisliste!F:F))</f>
        <v>84.67</v>
      </c>
      <c r="G191" s="74">
        <f>IF(_xlfn.XLOOKUP(B191,Basis_Preisliste!B:B,Basis_Preisliste!F:F)="","", _xlfn.XLOOKUP(B191,Basis_Preisliste!B:B,Basis_Preisliste!F:F)*(1-$G$3))</f>
        <v>84.67</v>
      </c>
      <c r="H191" s="75">
        <f>IF(_xlfn.XLOOKUP(B191,Basis_Preisliste!B:B,Basis_Preisliste!G:G)="","to be defined",_xlfn.XLOOKUP(B191,Basis_Preisliste!B:B,Basis_Preisliste!G:G)*(1-$G$3))</f>
        <v>82.97</v>
      </c>
      <c r="I191" s="160">
        <f>IF(INDEX(Basis_Preisliste!H:H,MATCH(B191,Basis_Preisliste!B:B,0))=0,"",INDEX(Basis_Preisliste!H:H,MATCH(B191,Basis_Preisliste!B:B,0)))</f>
        <v>84</v>
      </c>
      <c r="J191" s="209">
        <f>_xlfn.XLOOKUP(B191,'Article Master Data'!B:B,'Article Master Data'!R:R)</f>
        <v>84</v>
      </c>
      <c r="K191" s="248"/>
      <c r="L191" s="246" t="str">
        <f t="shared" si="8"/>
        <v/>
      </c>
      <c r="M191" s="57">
        <f t="shared" si="9"/>
        <v>0</v>
      </c>
      <c r="N191" s="57">
        <f t="shared" si="10"/>
        <v>0</v>
      </c>
      <c r="O191" s="57">
        <f>IF(AND(N191&lt;&gt;0,G191=""),'Language Layout'!$B$106,M191*I191*H191+N191*IF(G191="",0,G191))</f>
        <v>0</v>
      </c>
      <c r="P191" s="57" t="b">
        <f t="shared" si="11"/>
        <v>0</v>
      </c>
      <c r="Q191" s="57">
        <f>P191*(MAX($Q$7:Q190)+1)</f>
        <v>0</v>
      </c>
    </row>
    <row r="192" spans="2:17">
      <c r="B192" s="76" t="s">
        <v>294</v>
      </c>
      <c r="C192" s="52" t="str">
        <f>VLOOKUP(B192,'Language Articles'!A:B,2,0)</f>
        <v>FixZ-15 bottom/front18 rail 5500mm</v>
      </c>
      <c r="D192" s="77" t="str">
        <f>VLOOKUP(B192,'Language Portfolio'!A:B,2,0)</f>
        <v>Ballastoptimized flat roof systems</v>
      </c>
      <c r="E192" s="73">
        <f>VLOOKUP(B192,Basis_Preisliste!B:E,4,0)</f>
        <v>105.84</v>
      </c>
      <c r="F192" s="73">
        <f>IF(_xlfn.XLOOKUP(B192,Basis_Preisliste!B:B,Basis_Preisliste!F:F)="",_xlfn.XLOOKUP(B192,Basis_Preisliste!B:B,Basis_Preisliste!G:G),_xlfn.XLOOKUP(B192,Basis_Preisliste!B:B,Basis_Preisliste!F:F))</f>
        <v>105.84</v>
      </c>
      <c r="G192" s="74">
        <f>IF(_xlfn.XLOOKUP(B192,Basis_Preisliste!B:B,Basis_Preisliste!F:F)="","", _xlfn.XLOOKUP(B192,Basis_Preisliste!B:B,Basis_Preisliste!F:F)*(1-$G$3))</f>
        <v>105.84</v>
      </c>
      <c r="H192" s="75">
        <f>IF(_xlfn.XLOOKUP(B192,Basis_Preisliste!B:B,Basis_Preisliste!G:G)="","to be defined",_xlfn.XLOOKUP(B192,Basis_Preisliste!B:B,Basis_Preisliste!G:G)*(1-$G$3))</f>
        <v>103.72</v>
      </c>
      <c r="I192" s="160">
        <f>IF(INDEX(Basis_Preisliste!H:H,MATCH(B192,Basis_Preisliste!B:B,0))=0,"",INDEX(Basis_Preisliste!H:H,MATCH(B192,Basis_Preisliste!B:B,0)))</f>
        <v>84</v>
      </c>
      <c r="J192" s="209">
        <f>_xlfn.XLOOKUP(B192,'Article Master Data'!B:B,'Article Master Data'!R:R)</f>
        <v>84</v>
      </c>
      <c r="K192" s="249"/>
      <c r="L192" s="246" t="str">
        <f t="shared" si="8"/>
        <v/>
      </c>
      <c r="M192" s="57">
        <f t="shared" si="9"/>
        <v>0</v>
      </c>
      <c r="N192" s="57">
        <f t="shared" si="10"/>
        <v>0</v>
      </c>
      <c r="O192" s="57">
        <f>IF(AND(N192&lt;&gt;0,G192=""),'Language Layout'!$B$106,M192*I192*H192+N192*IF(G192="",0,G192))</f>
        <v>0</v>
      </c>
      <c r="P192" s="57" t="b">
        <f t="shared" si="11"/>
        <v>0</v>
      </c>
      <c r="Q192" s="57">
        <f>P192*(MAX($Q$7:Q191)+1)</f>
        <v>0</v>
      </c>
    </row>
    <row r="193" spans="2:17">
      <c r="B193" s="76" t="s">
        <v>296</v>
      </c>
      <c r="C193" s="52" t="str">
        <f>VLOOKUP(B193,'Language Articles'!A:B,2,0)</f>
        <v>FixZ-15 system bottom rail18 450mm</v>
      </c>
      <c r="D193" s="77" t="str">
        <f>VLOOKUP(B193,'Language Portfolio'!A:B,2,0)</f>
        <v>Ballastoptimized flat roof systems</v>
      </c>
      <c r="E193" s="73">
        <f>VLOOKUP(B193,Basis_Preisliste!B:E,4,0)</f>
        <v>12.715499999999999</v>
      </c>
      <c r="F193" s="73">
        <f>IF(_xlfn.XLOOKUP(B193,Basis_Preisliste!B:B,Basis_Preisliste!F:F)="",_xlfn.XLOOKUP(B193,Basis_Preisliste!B:B,Basis_Preisliste!G:G),_xlfn.XLOOKUP(B193,Basis_Preisliste!B:B,Basis_Preisliste!F:F))</f>
        <v>12.11</v>
      </c>
      <c r="G193" s="74" t="str">
        <f>IF(_xlfn.XLOOKUP(B193,Basis_Preisliste!B:B,Basis_Preisliste!F:F)="","", _xlfn.XLOOKUP(B193,Basis_Preisliste!B:B,Basis_Preisliste!F:F)*(1-$G$3))</f>
        <v/>
      </c>
      <c r="H193" s="75">
        <f>IF(_xlfn.XLOOKUP(B193,Basis_Preisliste!B:B,Basis_Preisliste!G:G)="","to be defined",_xlfn.XLOOKUP(B193,Basis_Preisliste!B:B,Basis_Preisliste!G:G)*(1-$G$3))</f>
        <v>12.11</v>
      </c>
      <c r="I193" s="160">
        <f>IF(INDEX(Basis_Preisliste!H:H,MATCH(B193,Basis_Preisliste!B:B,0))=0,"",INDEX(Basis_Preisliste!H:H,MATCH(B193,Basis_Preisliste!B:B,0)))</f>
        <v>25</v>
      </c>
      <c r="J193" s="209">
        <f>_xlfn.XLOOKUP(B193,'Article Master Data'!B:B,'Article Master Data'!R:R)</f>
        <v>400</v>
      </c>
      <c r="K193" s="249"/>
      <c r="L193" s="246" t="str">
        <f t="shared" si="8"/>
        <v/>
      </c>
      <c r="M193" s="57">
        <f t="shared" si="9"/>
        <v>0</v>
      </c>
      <c r="N193" s="57">
        <f t="shared" si="10"/>
        <v>0</v>
      </c>
      <c r="O193" s="57">
        <f>IF(AND(N193&lt;&gt;0,G193=""),'Language Layout'!$B$106,M193*I193*H193+N193*IF(G193="",0,G193))</f>
        <v>0</v>
      </c>
      <c r="P193" s="57" t="b">
        <f t="shared" si="11"/>
        <v>0</v>
      </c>
      <c r="Q193" s="57">
        <f>P193*(MAX($Q$7:Q192)+1)</f>
        <v>0</v>
      </c>
    </row>
    <row r="194" spans="2:17">
      <c r="B194" s="76" t="s">
        <v>304</v>
      </c>
      <c r="C194" s="52" t="str">
        <f>VLOOKUP(B194,'Language Articles'!A:B,2,0)</f>
        <v>Base rail for Flat Grid 6000mm</v>
      </c>
      <c r="D194" s="77" t="str">
        <f>VLOOKUP(B194,'Language Portfolio'!A:B,2,0)</f>
        <v>Ballastoptimized flat roof systems</v>
      </c>
      <c r="E194" s="73">
        <f>VLOOKUP(B194,Basis_Preisliste!B:E,4,0)</f>
        <v>85.03</v>
      </c>
      <c r="F194" s="73">
        <f>IF(_xlfn.XLOOKUP(B194,Basis_Preisliste!B:B,Basis_Preisliste!F:F)="",_xlfn.XLOOKUP(B194,Basis_Preisliste!B:B,Basis_Preisliste!G:G),_xlfn.XLOOKUP(B194,Basis_Preisliste!B:B,Basis_Preisliste!F:F))</f>
        <v>85.03</v>
      </c>
      <c r="G194" s="74">
        <f>IF(_xlfn.XLOOKUP(B194,Basis_Preisliste!B:B,Basis_Preisliste!F:F)="","", _xlfn.XLOOKUP(B194,Basis_Preisliste!B:B,Basis_Preisliste!F:F)*(1-$G$3))</f>
        <v>85.03</v>
      </c>
      <c r="H194" s="75">
        <f>IF(_xlfn.XLOOKUP(B194,Basis_Preisliste!B:B,Basis_Preisliste!G:G)="","to be defined",_xlfn.XLOOKUP(B194,Basis_Preisliste!B:B,Basis_Preisliste!G:G)*(1-$G$3))</f>
        <v>80.78</v>
      </c>
      <c r="I194" s="160">
        <f>IF(INDEX(Basis_Preisliste!H:H,MATCH(B194,Basis_Preisliste!B:B,0))=0,"",INDEX(Basis_Preisliste!H:H,MATCH(B194,Basis_Preisliste!B:B,0)))</f>
        <v>100</v>
      </c>
      <c r="J194" s="209">
        <f>_xlfn.XLOOKUP(B194,'Article Master Data'!B:B,'Article Master Data'!R:R)</f>
        <v>100</v>
      </c>
      <c r="K194" s="248"/>
      <c r="L194" s="246" t="str">
        <f t="shared" si="8"/>
        <v/>
      </c>
      <c r="M194" s="57">
        <f t="shared" si="9"/>
        <v>0</v>
      </c>
      <c r="N194" s="57">
        <f t="shared" si="10"/>
        <v>0</v>
      </c>
      <c r="O194" s="57">
        <f>IF(AND(N194&lt;&gt;0,G194=""),'Language Layout'!$B$106,M194*I194*H194+N194*IF(G194="",0,G194))</f>
        <v>0</v>
      </c>
      <c r="P194" s="57" t="b">
        <f t="shared" si="11"/>
        <v>0</v>
      </c>
      <c r="Q194" s="57">
        <f>P194*(MAX($Q$7:Q193)+1)</f>
        <v>0</v>
      </c>
    </row>
    <row r="195" spans="2:17">
      <c r="B195" s="76" t="s">
        <v>306</v>
      </c>
      <c r="C195" s="52" t="str">
        <f>VLOOKUP(B195,'Language Articles'!A:B,2,0)</f>
        <v>Base rail for Flat Grid 2150mm</v>
      </c>
      <c r="D195" s="77" t="str">
        <f>VLOOKUP(B195,'Language Portfolio'!A:B,2,0)</f>
        <v>Ballastoptimized flat roof systems</v>
      </c>
      <c r="E195" s="73">
        <f>VLOOKUP(B195,Basis_Preisliste!B:E,4,0)</f>
        <v>31.34</v>
      </c>
      <c r="F195" s="73">
        <f>IF(_xlfn.XLOOKUP(B195,Basis_Preisliste!B:B,Basis_Preisliste!F:F)="",_xlfn.XLOOKUP(B195,Basis_Preisliste!B:B,Basis_Preisliste!G:G),_xlfn.XLOOKUP(B195,Basis_Preisliste!B:B,Basis_Preisliste!F:F))</f>
        <v>31.34</v>
      </c>
      <c r="G195" s="74">
        <f>IF(_xlfn.XLOOKUP(B195,Basis_Preisliste!B:B,Basis_Preisliste!F:F)="","", _xlfn.XLOOKUP(B195,Basis_Preisliste!B:B,Basis_Preisliste!F:F)*(1-$G$3))</f>
        <v>31.34</v>
      </c>
      <c r="H195" s="75">
        <f>IF(_xlfn.XLOOKUP(B195,Basis_Preisliste!B:B,Basis_Preisliste!G:G)="","to be defined",_xlfn.XLOOKUP(B195,Basis_Preisliste!B:B,Basis_Preisliste!G:G)*(1-$G$3))</f>
        <v>30.71</v>
      </c>
      <c r="I195" s="160">
        <f>IF(INDEX(Basis_Preisliste!H:H,MATCH(B195,Basis_Preisliste!B:B,0))=0,"",INDEX(Basis_Preisliste!H:H,MATCH(B195,Basis_Preisliste!B:B,0)))</f>
        <v>100</v>
      </c>
      <c r="J195" s="209">
        <f>_xlfn.XLOOKUP(B195,'Article Master Data'!B:B,'Article Master Data'!R:R)</f>
        <v>100</v>
      </c>
      <c r="K195" s="249"/>
      <c r="L195" s="246" t="str">
        <f t="shared" si="8"/>
        <v/>
      </c>
      <c r="M195" s="57">
        <f t="shared" si="9"/>
        <v>0</v>
      </c>
      <c r="N195" s="57">
        <f t="shared" si="10"/>
        <v>0</v>
      </c>
      <c r="O195" s="57">
        <f>IF(AND(N195&lt;&gt;0,G195=""),'Language Layout'!$B$106,M195*I195*H195+N195*IF(G195="",0,G195))</f>
        <v>0</v>
      </c>
      <c r="P195" s="57" t="b">
        <f t="shared" si="11"/>
        <v>0</v>
      </c>
      <c r="Q195" s="57">
        <f>P195*(MAX($Q$7:Q194)+1)</f>
        <v>0</v>
      </c>
    </row>
    <row r="196" spans="2:17">
      <c r="B196" s="76" t="s">
        <v>308</v>
      </c>
      <c r="C196" s="52" t="str">
        <f>VLOOKUP(B196,'Language Articles'!A:B,2,0)</f>
        <v>Base rail for Flat Grid 4200mm</v>
      </c>
      <c r="D196" s="77" t="str">
        <f>VLOOKUP(B196,'Language Portfolio'!A:B,2,0)</f>
        <v>Ballastoptimized flat roof systems</v>
      </c>
      <c r="E196" s="73">
        <f>VLOOKUP(B196,Basis_Preisliste!B:E,4,0)</f>
        <v>58.97</v>
      </c>
      <c r="F196" s="73">
        <f>IF(_xlfn.XLOOKUP(B196,Basis_Preisliste!B:B,Basis_Preisliste!F:F)="",_xlfn.XLOOKUP(B196,Basis_Preisliste!B:B,Basis_Preisliste!G:G),_xlfn.XLOOKUP(B196,Basis_Preisliste!B:B,Basis_Preisliste!F:F))</f>
        <v>58.97</v>
      </c>
      <c r="G196" s="74">
        <f>IF(_xlfn.XLOOKUP(B196,Basis_Preisliste!B:B,Basis_Preisliste!F:F)="","", _xlfn.XLOOKUP(B196,Basis_Preisliste!B:B,Basis_Preisliste!F:F)*(1-$G$3))</f>
        <v>58.97</v>
      </c>
      <c r="H196" s="75">
        <f>IF(_xlfn.XLOOKUP(B196,Basis_Preisliste!B:B,Basis_Preisliste!G:G)="","to be defined",_xlfn.XLOOKUP(B196,Basis_Preisliste!B:B,Basis_Preisliste!G:G)*(1-$G$3))</f>
        <v>56.03</v>
      </c>
      <c r="I196" s="160">
        <f>IF(INDEX(Basis_Preisliste!H:H,MATCH(B196,Basis_Preisliste!B:B,0))=0,"",INDEX(Basis_Preisliste!H:H,MATCH(B196,Basis_Preisliste!B:B,0)))</f>
        <v>100</v>
      </c>
      <c r="J196" s="209">
        <f>_xlfn.XLOOKUP(B196,'Article Master Data'!B:B,'Article Master Data'!R:R)</f>
        <v>100</v>
      </c>
      <c r="K196" s="249"/>
      <c r="L196" s="246" t="str">
        <f t="shared" si="8"/>
        <v/>
      </c>
      <c r="M196" s="57">
        <f t="shared" si="9"/>
        <v>0</v>
      </c>
      <c r="N196" s="57">
        <f t="shared" si="10"/>
        <v>0</v>
      </c>
      <c r="O196" s="57">
        <f>IF(AND(N196&lt;&gt;0,G196=""),'Language Layout'!$B$106,M196*I196*H196+N196*IF(G196="",0,G196))</f>
        <v>0</v>
      </c>
      <c r="P196" s="57" t="b">
        <f t="shared" si="11"/>
        <v>0</v>
      </c>
      <c r="Q196" s="57">
        <f>P196*(MAX($Q$7:Q195)+1)</f>
        <v>0</v>
      </c>
    </row>
    <row r="197" spans="2:17">
      <c r="B197" s="76" t="s">
        <v>310</v>
      </c>
      <c r="C197" s="52" t="str">
        <f>VLOOKUP(B197,'Language Articles'!A:B,2,0)</f>
        <v>Base rail for Flat Grid 6300mm</v>
      </c>
      <c r="D197" s="77" t="str">
        <f>VLOOKUP(B197,'Language Portfolio'!A:B,2,0)</f>
        <v>Ballastoptimized flat roof systems</v>
      </c>
      <c r="E197" s="73">
        <f>VLOOKUP(B197,Basis_Preisliste!B:E,4,0)</f>
        <v>85.03</v>
      </c>
      <c r="F197" s="73">
        <f>IF(_xlfn.XLOOKUP(B197,Basis_Preisliste!B:B,Basis_Preisliste!F:F)="",_xlfn.XLOOKUP(B197,Basis_Preisliste!B:B,Basis_Preisliste!G:G),_xlfn.XLOOKUP(B197,Basis_Preisliste!B:B,Basis_Preisliste!F:F))</f>
        <v>85.03</v>
      </c>
      <c r="G197" s="74">
        <f>IF(_xlfn.XLOOKUP(B197,Basis_Preisliste!B:B,Basis_Preisliste!F:F)="","", _xlfn.XLOOKUP(B197,Basis_Preisliste!B:B,Basis_Preisliste!F:F)*(1-$G$3))</f>
        <v>85.03</v>
      </c>
      <c r="H197" s="75">
        <f>IF(_xlfn.XLOOKUP(B197,Basis_Preisliste!B:B,Basis_Preisliste!G:G)="","to be defined",_xlfn.XLOOKUP(B197,Basis_Preisliste!B:B,Basis_Preisliste!G:G)*(1-$G$3))</f>
        <v>83.33</v>
      </c>
      <c r="I197" s="160">
        <f>IF(INDEX(Basis_Preisliste!H:H,MATCH(B197,Basis_Preisliste!B:B,0))=0,"",INDEX(Basis_Preisliste!H:H,MATCH(B197,Basis_Preisliste!B:B,0)))</f>
        <v>100</v>
      </c>
      <c r="J197" s="209">
        <f>_xlfn.XLOOKUP(B197,'Article Master Data'!B:B,'Article Master Data'!R:R)</f>
        <v>100</v>
      </c>
      <c r="K197" s="248"/>
      <c r="L197" s="246" t="str">
        <f t="shared" si="8"/>
        <v/>
      </c>
      <c r="M197" s="57">
        <f t="shared" si="9"/>
        <v>0</v>
      </c>
      <c r="N197" s="57">
        <f t="shared" si="10"/>
        <v>0</v>
      </c>
      <c r="O197" s="57">
        <f>IF(AND(N197&lt;&gt;0,G197=""),'Language Layout'!$B$106,M197*I197*H197+N197*IF(G197="",0,G197))</f>
        <v>0</v>
      </c>
      <c r="P197" s="57" t="b">
        <f t="shared" si="11"/>
        <v>0</v>
      </c>
      <c r="Q197" s="57">
        <f>P197*(MAX($Q$7:Q196)+1)</f>
        <v>0</v>
      </c>
    </row>
    <row r="198" spans="2:17">
      <c r="B198" s="76" t="s">
        <v>490</v>
      </c>
      <c r="C198" s="52" t="str">
        <f>VLOOKUP(B198,'Language Articles'!A:B,2,0)</f>
        <v>FixZ -15 upp. syst.rail18 - 96mm w.conn.</v>
      </c>
      <c r="D198" s="77" t="str">
        <f>VLOOKUP(B198,'Language Portfolio'!A:B,2,0)</f>
        <v>Ballastoptimized flat roof systems</v>
      </c>
      <c r="E198" s="73">
        <f>VLOOKUP(B198,Basis_Preisliste!B:E,4,0)</f>
        <v>8.463000000000001</v>
      </c>
      <c r="F198" s="73">
        <f>IF(_xlfn.XLOOKUP(B198,Basis_Preisliste!B:B,Basis_Preisliste!F:F)="",_xlfn.XLOOKUP(B198,Basis_Preisliste!B:B,Basis_Preisliste!G:G),_xlfn.XLOOKUP(B198,Basis_Preisliste!B:B,Basis_Preisliste!F:F))</f>
        <v>8.06</v>
      </c>
      <c r="G198" s="74" t="str">
        <f>IF(_xlfn.XLOOKUP(B198,Basis_Preisliste!B:B,Basis_Preisliste!F:F)="","", _xlfn.XLOOKUP(B198,Basis_Preisliste!B:B,Basis_Preisliste!F:F)*(1-$G$3))</f>
        <v/>
      </c>
      <c r="H198" s="75">
        <f>IF(_xlfn.XLOOKUP(B198,Basis_Preisliste!B:B,Basis_Preisliste!G:G)="","to be defined",_xlfn.XLOOKUP(B198,Basis_Preisliste!B:B,Basis_Preisliste!G:G)*(1-$G$3))</f>
        <v>8.06</v>
      </c>
      <c r="I198" s="160">
        <f>IF(INDEX(Basis_Preisliste!H:H,MATCH(B198,Basis_Preisliste!B:B,0))=0,"",INDEX(Basis_Preisliste!H:H,MATCH(B198,Basis_Preisliste!B:B,0)))</f>
        <v>25</v>
      </c>
      <c r="J198" s="209">
        <f>_xlfn.XLOOKUP(B198,'Article Master Data'!B:B,'Article Master Data'!R:R)</f>
        <v>600</v>
      </c>
      <c r="K198" s="249"/>
      <c r="L198" s="246" t="str">
        <f t="shared" si="8"/>
        <v/>
      </c>
      <c r="M198" s="57">
        <f t="shared" si="9"/>
        <v>0</v>
      </c>
      <c r="N198" s="57">
        <f t="shared" si="10"/>
        <v>0</v>
      </c>
      <c r="O198" s="57">
        <f>IF(AND(N198&lt;&gt;0,G198=""),'Language Layout'!$B$106,M198*I198*H198+N198*IF(G198="",0,G198))</f>
        <v>0</v>
      </c>
      <c r="P198" s="57" t="b">
        <f t="shared" si="11"/>
        <v>0</v>
      </c>
      <c r="Q198" s="57">
        <f>P198*(MAX($Q$7:Q197)+1)</f>
        <v>0</v>
      </c>
    </row>
    <row r="199" spans="2:17">
      <c r="B199" s="76" t="s">
        <v>492</v>
      </c>
      <c r="C199" s="52" t="str">
        <f>VLOOKUP(B199,'Language Articles'!A:B,2,0)</f>
        <v>FixZ-15 lower system rail 18-96mm w.conn.</v>
      </c>
      <c r="D199" s="77" t="str">
        <f>VLOOKUP(B199,'Language Portfolio'!A:B,2,0)</f>
        <v>Ballastoptimized flat roof systems</v>
      </c>
      <c r="E199" s="73">
        <f>VLOOKUP(B199,Basis_Preisliste!B:E,4,0)</f>
        <v>4.8194999999999997</v>
      </c>
      <c r="F199" s="73">
        <f>IF(_xlfn.XLOOKUP(B199,Basis_Preisliste!B:B,Basis_Preisliste!F:F)="",_xlfn.XLOOKUP(B199,Basis_Preisliste!B:B,Basis_Preisliste!G:G),_xlfn.XLOOKUP(B199,Basis_Preisliste!B:B,Basis_Preisliste!F:F))</f>
        <v>4.59</v>
      </c>
      <c r="G199" s="74" t="str">
        <f>IF(_xlfn.XLOOKUP(B199,Basis_Preisliste!B:B,Basis_Preisliste!F:F)="","", _xlfn.XLOOKUP(B199,Basis_Preisliste!B:B,Basis_Preisliste!F:F)*(1-$G$3))</f>
        <v/>
      </c>
      <c r="H199" s="75">
        <f>IF(_xlfn.XLOOKUP(B199,Basis_Preisliste!B:B,Basis_Preisliste!G:G)="","to be defined",_xlfn.XLOOKUP(B199,Basis_Preisliste!B:B,Basis_Preisliste!G:G)*(1-$G$3))</f>
        <v>4.59</v>
      </c>
      <c r="I199" s="160">
        <f>IF(INDEX(Basis_Preisliste!H:H,MATCH(B199,Basis_Preisliste!B:B,0))=0,"",INDEX(Basis_Preisliste!H:H,MATCH(B199,Basis_Preisliste!B:B,0)))</f>
        <v>25</v>
      </c>
      <c r="J199" s="209">
        <f>_xlfn.XLOOKUP(B199,'Article Master Data'!B:B,'Article Master Data'!R:R)</f>
        <v>1200</v>
      </c>
      <c r="K199" s="249"/>
      <c r="L199" s="246" t="str">
        <f t="shared" si="8"/>
        <v/>
      </c>
      <c r="M199" s="57">
        <f t="shared" si="9"/>
        <v>0</v>
      </c>
      <c r="N199" s="57">
        <f t="shared" si="10"/>
        <v>0</v>
      </c>
      <c r="O199" s="57">
        <f>IF(AND(N199&lt;&gt;0,G199=""),'Language Layout'!$B$106,M199*I199*H199+N199*IF(G199="",0,G199))</f>
        <v>0</v>
      </c>
      <c r="P199" s="57" t="b">
        <f t="shared" si="11"/>
        <v>0</v>
      </c>
      <c r="Q199" s="57">
        <f>P199*(MAX($Q$7:Q198)+1)</f>
        <v>0</v>
      </c>
    </row>
    <row r="200" spans="2:17">
      <c r="B200" s="76" t="s">
        <v>494</v>
      </c>
      <c r="C200" s="52" t="str">
        <f>VLOOKUP(B200,'Language Articles'!A:B,2,0)</f>
        <v>FixZ-15 syst.center rail 18 -96mm w.conn.</v>
      </c>
      <c r="D200" s="77" t="str">
        <f>VLOOKUP(B200,'Language Portfolio'!A:B,2,0)</f>
        <v>Ballastoptimized flat roof systems</v>
      </c>
      <c r="E200" s="73">
        <f>VLOOKUP(B200,Basis_Preisliste!B:E,4,0)</f>
        <v>11.529</v>
      </c>
      <c r="F200" s="73">
        <f>IF(_xlfn.XLOOKUP(B200,Basis_Preisliste!B:B,Basis_Preisliste!F:F)="",_xlfn.XLOOKUP(B200,Basis_Preisliste!B:B,Basis_Preisliste!G:G),_xlfn.XLOOKUP(B200,Basis_Preisliste!B:B,Basis_Preisliste!F:F))</f>
        <v>10.98</v>
      </c>
      <c r="G200" s="74" t="str">
        <f>IF(_xlfn.XLOOKUP(B200,Basis_Preisliste!B:B,Basis_Preisliste!F:F)="","", _xlfn.XLOOKUP(B200,Basis_Preisliste!B:B,Basis_Preisliste!F:F)*(1-$G$3))</f>
        <v/>
      </c>
      <c r="H200" s="75">
        <f>IF(_xlfn.XLOOKUP(B200,Basis_Preisliste!B:B,Basis_Preisliste!G:G)="","to be defined",_xlfn.XLOOKUP(B200,Basis_Preisliste!B:B,Basis_Preisliste!G:G)*(1-$G$3))</f>
        <v>10.98</v>
      </c>
      <c r="I200" s="160">
        <f>IF(INDEX(Basis_Preisliste!H:H,MATCH(B200,Basis_Preisliste!B:B,0))=0,"",INDEX(Basis_Preisliste!H:H,MATCH(B200,Basis_Preisliste!B:B,0)))</f>
        <v>25</v>
      </c>
      <c r="J200" s="209">
        <f>_xlfn.XLOOKUP(B200,'Article Master Data'!B:B,'Article Master Data'!R:R)</f>
        <v>200</v>
      </c>
      <c r="K200" s="248"/>
      <c r="L200" s="246" t="str">
        <f t="shared" si="8"/>
        <v/>
      </c>
      <c r="M200" s="57">
        <f t="shared" si="9"/>
        <v>0</v>
      </c>
      <c r="N200" s="57">
        <f t="shared" si="10"/>
        <v>0</v>
      </c>
      <c r="O200" s="57">
        <f>IF(AND(N200&lt;&gt;0,G200=""),'Language Layout'!$B$106,M200*I200*H200+N200*IF(G200="",0,G200))</f>
        <v>0</v>
      </c>
      <c r="P200" s="57" t="b">
        <f t="shared" si="11"/>
        <v>0</v>
      </c>
      <c r="Q200" s="57">
        <f>P200*(MAX($Q$7:Q199)+1)</f>
        <v>0</v>
      </c>
    </row>
    <row r="201" spans="2:17">
      <c r="B201" s="76" t="s">
        <v>496</v>
      </c>
      <c r="C201" s="52" t="str">
        <f>VLOOKUP(B201,'Language Articles'!A:B,2,0)</f>
        <v>FixZ -7upper syst.rail 18-96mm w.conn.</v>
      </c>
      <c r="D201" s="77" t="str">
        <f>VLOOKUP(B201,'Language Portfolio'!A:B,2,0)</f>
        <v>Ballastoptimized flat roof systems</v>
      </c>
      <c r="E201" s="73">
        <f>VLOOKUP(B201,Basis_Preisliste!B:E,4,0)</f>
        <v>6.2264999999999997</v>
      </c>
      <c r="F201" s="73">
        <f>IF(_xlfn.XLOOKUP(B201,Basis_Preisliste!B:B,Basis_Preisliste!F:F)="",_xlfn.XLOOKUP(B201,Basis_Preisliste!B:B,Basis_Preisliste!G:G),_xlfn.XLOOKUP(B201,Basis_Preisliste!B:B,Basis_Preisliste!F:F))</f>
        <v>5.93</v>
      </c>
      <c r="G201" s="74" t="str">
        <f>IF(_xlfn.XLOOKUP(B201,Basis_Preisliste!B:B,Basis_Preisliste!F:F)="","", _xlfn.XLOOKUP(B201,Basis_Preisliste!B:B,Basis_Preisliste!F:F)*(1-$G$3))</f>
        <v/>
      </c>
      <c r="H201" s="75">
        <f>IF(_xlfn.XLOOKUP(B201,Basis_Preisliste!B:B,Basis_Preisliste!G:G)="","to be defined",_xlfn.XLOOKUP(B201,Basis_Preisliste!B:B,Basis_Preisliste!G:G)*(1-$G$3))</f>
        <v>5.93</v>
      </c>
      <c r="I201" s="160">
        <f>IF(INDEX(Basis_Preisliste!H:H,MATCH(B201,Basis_Preisliste!B:B,0))=0,"",INDEX(Basis_Preisliste!H:H,MATCH(B201,Basis_Preisliste!B:B,0)))</f>
        <v>25</v>
      </c>
      <c r="J201" s="209">
        <f>_xlfn.XLOOKUP(B201,'Article Master Data'!B:B,'Article Master Data'!R:R)</f>
        <v>1200</v>
      </c>
      <c r="K201" s="249"/>
      <c r="L201" s="246" t="str">
        <f t="shared" ref="L201:L264" si="18">IF(O201&gt;0,O201,"")</f>
        <v/>
      </c>
      <c r="M201" s="57">
        <f t="shared" si="9"/>
        <v>0</v>
      </c>
      <c r="N201" s="57">
        <f t="shared" si="10"/>
        <v>0</v>
      </c>
      <c r="O201" s="57">
        <f>IF(AND(N201&lt;&gt;0,G201=""),'Language Layout'!$B$106,M201*I201*H201+N201*IF(G201="",0,G201))</f>
        <v>0</v>
      </c>
      <c r="P201" s="57" t="b">
        <f t="shared" si="11"/>
        <v>0</v>
      </c>
      <c r="Q201" s="57">
        <f>P201*(MAX($Q$7:Q200)+1)</f>
        <v>0</v>
      </c>
    </row>
    <row r="202" spans="2:17">
      <c r="B202" s="76" t="s">
        <v>498</v>
      </c>
      <c r="C202" s="52" t="str">
        <f>VLOOKUP(B202,'Language Articles'!A:B,2,0)</f>
        <v>FixZ -7 lower.syst.rail 18-96mm w.conn.</v>
      </c>
      <c r="D202" s="77" t="str">
        <f>VLOOKUP(B202,'Language Portfolio'!A:B,2,0)</f>
        <v>Ballastoptimized flat roof systems</v>
      </c>
      <c r="E202" s="73">
        <f>VLOOKUP(B202,Basis_Preisliste!B:E,4,0)</f>
        <v>4.4834999999999994</v>
      </c>
      <c r="F202" s="73">
        <f>IF(_xlfn.XLOOKUP(B202,Basis_Preisliste!B:B,Basis_Preisliste!F:F)="",_xlfn.XLOOKUP(B202,Basis_Preisliste!B:B,Basis_Preisliste!G:G),_xlfn.XLOOKUP(B202,Basis_Preisliste!B:B,Basis_Preisliste!F:F))</f>
        <v>4.2699999999999996</v>
      </c>
      <c r="G202" s="74" t="str">
        <f>IF(_xlfn.XLOOKUP(B202,Basis_Preisliste!B:B,Basis_Preisliste!F:F)="","", _xlfn.XLOOKUP(B202,Basis_Preisliste!B:B,Basis_Preisliste!F:F)*(1-$G$3))</f>
        <v/>
      </c>
      <c r="H202" s="75">
        <f>IF(_xlfn.XLOOKUP(B202,Basis_Preisliste!B:B,Basis_Preisliste!G:G)="","to be defined",_xlfn.XLOOKUP(B202,Basis_Preisliste!B:B,Basis_Preisliste!G:G)*(1-$G$3))</f>
        <v>4.2699999999999996</v>
      </c>
      <c r="I202" s="160">
        <f>IF(INDEX(Basis_Preisliste!H:H,MATCH(B202,Basis_Preisliste!B:B,0))=0,"",INDEX(Basis_Preisliste!H:H,MATCH(B202,Basis_Preisliste!B:B,0)))</f>
        <v>25</v>
      </c>
      <c r="J202" s="209">
        <f>_xlfn.XLOOKUP(B202,'Article Master Data'!B:B,'Article Master Data'!R:R)</f>
        <v>1200</v>
      </c>
      <c r="K202" s="249"/>
      <c r="L202" s="246" t="str">
        <f t="shared" si="18"/>
        <v/>
      </c>
      <c r="M202" s="57">
        <f t="shared" si="9"/>
        <v>0</v>
      </c>
      <c r="N202" s="57">
        <f t="shared" si="10"/>
        <v>0</v>
      </c>
      <c r="O202" s="57">
        <f>IF(AND(N202&lt;&gt;0,G202=""),'Language Layout'!$B$106,M202*I202*H202+N202*IF(G202="",0,G202))</f>
        <v>0</v>
      </c>
      <c r="P202" s="57" t="b">
        <f t="shared" si="11"/>
        <v>0</v>
      </c>
      <c r="Q202" s="57">
        <f>P202*(MAX($Q$7:Q201)+1)</f>
        <v>0</v>
      </c>
    </row>
    <row r="203" spans="2:17">
      <c r="B203" s="76" t="s">
        <v>500</v>
      </c>
      <c r="C203" s="52" t="str">
        <f>VLOOKUP(B203,'Language Articles'!A:B,2,0)</f>
        <v>FixZ-10 upper syst.rail 18-96mm w.conne</v>
      </c>
      <c r="D203" s="77" t="str">
        <f>VLOOKUP(B203,'Language Portfolio'!A:B,2,0)</f>
        <v>Ballastoptimized flat roof systems</v>
      </c>
      <c r="E203" s="73">
        <f>VLOOKUP(B203,Basis_Preisliste!B:E,4,0)</f>
        <v>7.3815</v>
      </c>
      <c r="F203" s="73">
        <f>IF(_xlfn.XLOOKUP(B203,Basis_Preisliste!B:B,Basis_Preisliste!F:F)="",_xlfn.XLOOKUP(B203,Basis_Preisliste!B:B,Basis_Preisliste!G:G),_xlfn.XLOOKUP(B203,Basis_Preisliste!B:B,Basis_Preisliste!F:F))</f>
        <v>7.03</v>
      </c>
      <c r="G203" s="74" t="str">
        <f>IF(_xlfn.XLOOKUP(B203,Basis_Preisliste!B:B,Basis_Preisliste!F:F)="","", _xlfn.XLOOKUP(B203,Basis_Preisliste!B:B,Basis_Preisliste!F:F)*(1-$G$3))</f>
        <v/>
      </c>
      <c r="H203" s="75">
        <f>IF(_xlfn.XLOOKUP(B203,Basis_Preisliste!B:B,Basis_Preisliste!G:G)="","to be defined",_xlfn.XLOOKUP(B203,Basis_Preisliste!B:B,Basis_Preisliste!G:G)*(1-$G$3))</f>
        <v>7.03</v>
      </c>
      <c r="I203" s="160">
        <f>IF(INDEX(Basis_Preisliste!H:H,MATCH(B203,Basis_Preisliste!B:B,0))=0,"",INDEX(Basis_Preisliste!H:H,MATCH(B203,Basis_Preisliste!B:B,0)))</f>
        <v>25</v>
      </c>
      <c r="J203" s="209">
        <f>_xlfn.XLOOKUP(B203,'Article Master Data'!B:B,'Article Master Data'!R:R)</f>
        <v>600</v>
      </c>
      <c r="K203" s="248"/>
      <c r="L203" s="246" t="str">
        <f t="shared" si="18"/>
        <v/>
      </c>
      <c r="M203" s="57">
        <f t="shared" si="9"/>
        <v>0</v>
      </c>
      <c r="N203" s="57">
        <f t="shared" si="10"/>
        <v>0</v>
      </c>
      <c r="O203" s="57">
        <f>IF(AND(N203&lt;&gt;0,G203=""),'Language Layout'!$B$106,M203*I203*H203+N203*IF(G203="",0,G203))</f>
        <v>0</v>
      </c>
      <c r="P203" s="57" t="b">
        <f t="shared" si="11"/>
        <v>0</v>
      </c>
      <c r="Q203" s="57">
        <f>P203*(MAX($Q$7:Q202)+1)</f>
        <v>0</v>
      </c>
    </row>
    <row r="204" spans="2:17">
      <c r="B204" s="76" t="s">
        <v>502</v>
      </c>
      <c r="C204" s="52" t="str">
        <f>VLOOKUP(B204,'Language Articles'!A:B,2,0)</f>
        <v>FixZ-10 lower.syst.rail 18-96mm w.connec</v>
      </c>
      <c r="D204" s="77" t="str">
        <f>VLOOKUP(B204,'Language Portfolio'!A:B,2,0)</f>
        <v>Ballastoptimized flat roof systems</v>
      </c>
      <c r="E204" s="73">
        <f>VLOOKUP(B204,Basis_Preisliste!B:E,4,0)</f>
        <v>4.8194999999999997</v>
      </c>
      <c r="F204" s="73">
        <f>IF(_xlfn.XLOOKUP(B204,Basis_Preisliste!B:B,Basis_Preisliste!F:F)="",_xlfn.XLOOKUP(B204,Basis_Preisliste!B:B,Basis_Preisliste!G:G),_xlfn.XLOOKUP(B204,Basis_Preisliste!B:B,Basis_Preisliste!F:F))</f>
        <v>4.59</v>
      </c>
      <c r="G204" s="74" t="str">
        <f>IF(_xlfn.XLOOKUP(B204,Basis_Preisliste!B:B,Basis_Preisliste!F:F)="","", _xlfn.XLOOKUP(B204,Basis_Preisliste!B:B,Basis_Preisliste!F:F)*(1-$G$3))</f>
        <v/>
      </c>
      <c r="H204" s="75">
        <f>IF(_xlfn.XLOOKUP(B204,Basis_Preisliste!B:B,Basis_Preisliste!G:G)="","to be defined",_xlfn.XLOOKUP(B204,Basis_Preisliste!B:B,Basis_Preisliste!G:G)*(1-$G$3))</f>
        <v>4.59</v>
      </c>
      <c r="I204" s="160">
        <f>IF(INDEX(Basis_Preisliste!H:H,MATCH(B204,Basis_Preisliste!B:B,0))=0,"",INDEX(Basis_Preisliste!H:H,MATCH(B204,Basis_Preisliste!B:B,0)))</f>
        <v>25</v>
      </c>
      <c r="J204" s="209">
        <f>_xlfn.XLOOKUP(B204,'Article Master Data'!B:B,'Article Master Data'!R:R)</f>
        <v>1200</v>
      </c>
      <c r="K204" s="249"/>
      <c r="L204" s="246" t="str">
        <f t="shared" si="18"/>
        <v/>
      </c>
      <c r="M204" s="57">
        <f t="shared" si="9"/>
        <v>0</v>
      </c>
      <c r="N204" s="57">
        <f t="shared" si="10"/>
        <v>0</v>
      </c>
      <c r="O204" s="57">
        <f>IF(AND(N204&lt;&gt;0,G204=""),'Language Layout'!$B$106,M204*I204*H204+N204*IF(G204="",0,G204))</f>
        <v>0</v>
      </c>
      <c r="P204" s="57" t="b">
        <f t="shared" si="11"/>
        <v>0</v>
      </c>
      <c r="Q204" s="57">
        <f>P204*(MAX($Q$7:Q203)+1)</f>
        <v>0</v>
      </c>
    </row>
    <row r="205" spans="2:17">
      <c r="B205" s="76" t="s">
        <v>504</v>
      </c>
      <c r="C205" s="52" t="str">
        <f>VLOOKUP(B205,'Language Articles'!A:B,2,0)</f>
        <v>FixZ-10 syst.center rail 18 -96mm w.conn</v>
      </c>
      <c r="D205" s="77" t="str">
        <f>VLOOKUP(B205,'Language Portfolio'!A:B,2,0)</f>
        <v>Ballastoptimized flat roof systems</v>
      </c>
      <c r="E205" s="73">
        <f>VLOOKUP(B205,Basis_Preisliste!B:E,4,0)</f>
        <v>10.426499999999999</v>
      </c>
      <c r="F205" s="73">
        <f>IF(_xlfn.XLOOKUP(B205,Basis_Preisliste!B:B,Basis_Preisliste!F:F)="",_xlfn.XLOOKUP(B205,Basis_Preisliste!B:B,Basis_Preisliste!G:G),_xlfn.XLOOKUP(B205,Basis_Preisliste!B:B,Basis_Preisliste!F:F))</f>
        <v>9.93</v>
      </c>
      <c r="G205" s="74" t="str">
        <f>IF(_xlfn.XLOOKUP(B205,Basis_Preisliste!B:B,Basis_Preisliste!F:F)="","", _xlfn.XLOOKUP(B205,Basis_Preisliste!B:B,Basis_Preisliste!F:F)*(1-$G$3))</f>
        <v/>
      </c>
      <c r="H205" s="75">
        <f>IF(_xlfn.XLOOKUP(B205,Basis_Preisliste!B:B,Basis_Preisliste!G:G)="","to be defined",_xlfn.XLOOKUP(B205,Basis_Preisliste!B:B,Basis_Preisliste!G:G)*(1-$G$3))</f>
        <v>9.93</v>
      </c>
      <c r="I205" s="160">
        <f>IF(INDEX(Basis_Preisliste!H:H,MATCH(B205,Basis_Preisliste!B:B,0))=0,"",INDEX(Basis_Preisliste!H:H,MATCH(B205,Basis_Preisliste!B:B,0)))</f>
        <v>25</v>
      </c>
      <c r="J205" s="209">
        <f>_xlfn.XLOOKUP(B205,'Article Master Data'!B:B,'Article Master Data'!R:R)</f>
        <v>200</v>
      </c>
      <c r="K205" s="249"/>
      <c r="L205" s="246" t="str">
        <f t="shared" si="18"/>
        <v/>
      </c>
      <c r="M205" s="57">
        <f t="shared" si="9"/>
        <v>0</v>
      </c>
      <c r="N205" s="57">
        <f t="shared" si="10"/>
        <v>0</v>
      </c>
      <c r="O205" s="57">
        <f>IF(AND(N205&lt;&gt;0,G205=""),'Language Layout'!$B$106,M205*I205*H205+N205*IF(G205="",0,G205))</f>
        <v>0</v>
      </c>
      <c r="P205" s="57" t="b">
        <f t="shared" si="11"/>
        <v>0</v>
      </c>
      <c r="Q205" s="57">
        <f>P205*(MAX($Q$7:Q204)+1)</f>
        <v>0</v>
      </c>
    </row>
    <row r="206" spans="2:17">
      <c r="B206" s="76" t="s">
        <v>560</v>
      </c>
      <c r="C206" s="52" t="str">
        <f>VLOOKUP(B206,'Language Articles'!A:B,2,0)</f>
        <v>FixZ-7 Windsafe 18 up to 1700mm Module</v>
      </c>
      <c r="D206" s="77" t="str">
        <f>VLOOKUP(B206,'Language Portfolio'!A:B,2,0)</f>
        <v>Ballastoptimized flat roof systems</v>
      </c>
      <c r="E206" s="73">
        <f>VLOOKUP(B206,Basis_Preisliste!B:E,4,0)</f>
        <v>20.94</v>
      </c>
      <c r="F206" s="73">
        <f>IF(_xlfn.XLOOKUP(B206,Basis_Preisliste!B:B,Basis_Preisliste!F:F)="",_xlfn.XLOOKUP(B206,Basis_Preisliste!B:B,Basis_Preisliste!G:G),_xlfn.XLOOKUP(B206,Basis_Preisliste!B:B,Basis_Preisliste!F:F))</f>
        <v>20.94</v>
      </c>
      <c r="G206" s="74">
        <f>IF(_xlfn.XLOOKUP(B206,Basis_Preisliste!B:B,Basis_Preisliste!F:F)="","", _xlfn.XLOOKUP(B206,Basis_Preisliste!B:B,Basis_Preisliste!F:F)*(1-$G$3))</f>
        <v>20.94</v>
      </c>
      <c r="H206" s="75">
        <f>IF(_xlfn.XLOOKUP(B206,Basis_Preisliste!B:B,Basis_Preisliste!G:G)="","to be defined",_xlfn.XLOOKUP(B206,Basis_Preisliste!B:B,Basis_Preisliste!G:G)*(1-$G$3))</f>
        <v>18.84</v>
      </c>
      <c r="I206" s="160">
        <f>IF(INDEX(Basis_Preisliste!H:H,MATCH(B206,Basis_Preisliste!B:B,0))=0,"",INDEX(Basis_Preisliste!H:H,MATCH(B206,Basis_Preisliste!B:B,0)))</f>
        <v>50</v>
      </c>
      <c r="J206" s="209">
        <f>_xlfn.XLOOKUP(B206,'Article Master Data'!B:B,'Article Master Data'!R:R)</f>
        <v>50</v>
      </c>
      <c r="K206" s="248"/>
      <c r="L206" s="246" t="str">
        <f t="shared" si="18"/>
        <v/>
      </c>
      <c r="M206" s="57">
        <f t="shared" si="9"/>
        <v>0</v>
      </c>
      <c r="N206" s="57">
        <f t="shared" si="10"/>
        <v>0</v>
      </c>
      <c r="O206" s="57">
        <f>IF(AND(N206&lt;&gt;0,G206=""),'Language Layout'!$B$106,M206*I206*H206+N206*IF(G206="",0,G206))</f>
        <v>0</v>
      </c>
      <c r="P206" s="57" t="b">
        <f t="shared" si="11"/>
        <v>0</v>
      </c>
      <c r="Q206" s="57">
        <f>P206*(MAX($Q$7:Q205)+1)</f>
        <v>0</v>
      </c>
    </row>
    <row r="207" spans="2:17">
      <c r="B207" s="76" t="s">
        <v>562</v>
      </c>
      <c r="C207" s="52" t="str">
        <f>VLOOKUP(B207,'Language Articles'!A:B,2,0)</f>
        <v>FixZ-7 Windsafe 18 up to 2067mm Module</v>
      </c>
      <c r="D207" s="77" t="str">
        <f>VLOOKUP(B207,'Language Portfolio'!A:B,2,0)</f>
        <v>Ballastoptimized flat roof systems</v>
      </c>
      <c r="E207" s="73">
        <f>VLOOKUP(B207,Basis_Preisliste!B:E,4,0)</f>
        <v>26.15</v>
      </c>
      <c r="F207" s="73">
        <f>IF(_xlfn.XLOOKUP(B207,Basis_Preisliste!B:B,Basis_Preisliste!F:F)="",_xlfn.XLOOKUP(B207,Basis_Preisliste!B:B,Basis_Preisliste!G:G),_xlfn.XLOOKUP(B207,Basis_Preisliste!B:B,Basis_Preisliste!F:F))</f>
        <v>26.15</v>
      </c>
      <c r="G207" s="74">
        <f>IF(_xlfn.XLOOKUP(B207,Basis_Preisliste!B:B,Basis_Preisliste!F:F)="","", _xlfn.XLOOKUP(B207,Basis_Preisliste!B:B,Basis_Preisliste!F:F)*(1-$G$3))</f>
        <v>26.15</v>
      </c>
      <c r="H207" s="75">
        <f>IF(_xlfn.XLOOKUP(B207,Basis_Preisliste!B:B,Basis_Preisliste!G:G)="","to be defined",_xlfn.XLOOKUP(B207,Basis_Preisliste!B:B,Basis_Preisliste!G:G)*(1-$G$3))</f>
        <v>23.53</v>
      </c>
      <c r="I207" s="160">
        <f>IF(INDEX(Basis_Preisliste!H:H,MATCH(B207,Basis_Preisliste!B:B,0))=0,"",INDEX(Basis_Preisliste!H:H,MATCH(B207,Basis_Preisliste!B:B,0)))</f>
        <v>50</v>
      </c>
      <c r="J207" s="209">
        <f>_xlfn.XLOOKUP(B207,'Article Master Data'!B:B,'Article Master Data'!R:R)</f>
        <v>50</v>
      </c>
      <c r="K207" s="249"/>
      <c r="L207" s="246" t="str">
        <f t="shared" si="18"/>
        <v/>
      </c>
      <c r="M207" s="57">
        <f t="shared" si="9"/>
        <v>0</v>
      </c>
      <c r="N207" s="57">
        <f t="shared" si="10"/>
        <v>0</v>
      </c>
      <c r="O207" s="57">
        <f>IF(AND(N207&lt;&gt;0,G207=""),'Language Layout'!$B$106,M207*I207*H207+N207*IF(G207="",0,G207))</f>
        <v>0</v>
      </c>
      <c r="P207" s="57" t="b">
        <f t="shared" si="11"/>
        <v>0</v>
      </c>
      <c r="Q207" s="57">
        <f>P207*(MAX($Q$7:Q206)+1)</f>
        <v>0</v>
      </c>
    </row>
    <row r="208" spans="2:17">
      <c r="B208" s="76" t="s">
        <v>554</v>
      </c>
      <c r="C208" s="52" t="str">
        <f>VLOOKUP(B208,'Language Articles'!A:B,2,0)</f>
        <v>FixZ-10 Windsafe 18 up to 1700mm Modul</v>
      </c>
      <c r="D208" s="77" t="str">
        <f>VLOOKUP(B208,'Language Portfolio'!A:B,2,0)</f>
        <v>Ballastoptimized flat roof systems</v>
      </c>
      <c r="E208" s="73">
        <f>VLOOKUP(B208,Basis_Preisliste!B:E,4,0)</f>
        <v>42.52</v>
      </c>
      <c r="F208" s="73">
        <f>IF(_xlfn.XLOOKUP(B208,Basis_Preisliste!B:B,Basis_Preisliste!F:F)="",_xlfn.XLOOKUP(B208,Basis_Preisliste!B:B,Basis_Preisliste!G:G),_xlfn.XLOOKUP(B208,Basis_Preisliste!B:B,Basis_Preisliste!F:F))</f>
        <v>42.52</v>
      </c>
      <c r="G208" s="74">
        <f>IF(_xlfn.XLOOKUP(B208,Basis_Preisliste!B:B,Basis_Preisliste!F:F)="","", _xlfn.XLOOKUP(B208,Basis_Preisliste!B:B,Basis_Preisliste!F:F)*(1-$G$3))</f>
        <v>42.52</v>
      </c>
      <c r="H208" s="75">
        <f>IF(_xlfn.XLOOKUP(B208,Basis_Preisliste!B:B,Basis_Preisliste!G:G)="","to be defined",_xlfn.XLOOKUP(B208,Basis_Preisliste!B:B,Basis_Preisliste!G:G)*(1-$G$3))</f>
        <v>40.39</v>
      </c>
      <c r="I208" s="160">
        <f>IF(INDEX(Basis_Preisliste!H:H,MATCH(B208,Basis_Preisliste!B:B,0))=0,"",INDEX(Basis_Preisliste!H:H,MATCH(B208,Basis_Preisliste!B:B,0)))</f>
        <v>50</v>
      </c>
      <c r="J208" s="209">
        <f>_xlfn.XLOOKUP(B208,'Article Master Data'!B:B,'Article Master Data'!R:R)</f>
        <v>50</v>
      </c>
      <c r="K208" s="249"/>
      <c r="L208" s="246" t="str">
        <f t="shared" si="18"/>
        <v/>
      </c>
      <c r="M208" s="57">
        <f t="shared" si="9"/>
        <v>0</v>
      </c>
      <c r="N208" s="57">
        <f t="shared" si="10"/>
        <v>0</v>
      </c>
      <c r="O208" s="57">
        <f>IF(AND(N208&lt;&gt;0,G208=""),'Language Layout'!$B$106,M208*I208*H208+N208*IF(G208="",0,G208))</f>
        <v>0</v>
      </c>
      <c r="P208" s="57" t="b">
        <f t="shared" si="11"/>
        <v>0</v>
      </c>
      <c r="Q208" s="57">
        <f>P208*(MAX($Q$7:Q207)+1)</f>
        <v>0</v>
      </c>
    </row>
    <row r="209" spans="2:17">
      <c r="B209" s="76" t="s">
        <v>556</v>
      </c>
      <c r="C209" s="52" t="str">
        <f>VLOOKUP(B209,'Language Articles'!A:B,2,0)</f>
        <v>FixZ-10 Windsafe 18 up to 2067mm Modul</v>
      </c>
      <c r="D209" s="77" t="str">
        <f>VLOOKUP(B209,'Language Portfolio'!A:B,2,0)</f>
        <v>Ballastoptimized flat roof systems</v>
      </c>
      <c r="E209" s="73">
        <f>VLOOKUP(B209,Basis_Preisliste!B:E,4,0)</f>
        <v>47.36</v>
      </c>
      <c r="F209" s="73">
        <f>IF(_xlfn.XLOOKUP(B209,Basis_Preisliste!B:B,Basis_Preisliste!F:F)="",_xlfn.XLOOKUP(B209,Basis_Preisliste!B:B,Basis_Preisliste!G:G),_xlfn.XLOOKUP(B209,Basis_Preisliste!B:B,Basis_Preisliste!F:F))</f>
        <v>47.36</v>
      </c>
      <c r="G209" s="74">
        <f>IF(_xlfn.XLOOKUP(B209,Basis_Preisliste!B:B,Basis_Preisliste!F:F)="","", _xlfn.XLOOKUP(B209,Basis_Preisliste!B:B,Basis_Preisliste!F:F)*(1-$G$3))</f>
        <v>47.36</v>
      </c>
      <c r="H209" s="75">
        <f>IF(_xlfn.XLOOKUP(B209,Basis_Preisliste!B:B,Basis_Preisliste!G:G)="","to be defined",_xlfn.XLOOKUP(B209,Basis_Preisliste!B:B,Basis_Preisliste!G:G)*(1-$G$3))</f>
        <v>42.62</v>
      </c>
      <c r="I209" s="160">
        <f>IF(INDEX(Basis_Preisliste!H:H,MATCH(B209,Basis_Preisliste!B:B,0))=0,"",INDEX(Basis_Preisliste!H:H,MATCH(B209,Basis_Preisliste!B:B,0)))</f>
        <v>50</v>
      </c>
      <c r="J209" s="209">
        <f>_xlfn.XLOOKUP(B209,'Article Master Data'!B:B,'Article Master Data'!R:R)</f>
        <v>50</v>
      </c>
      <c r="K209" s="248"/>
      <c r="L209" s="246" t="str">
        <f t="shared" si="18"/>
        <v/>
      </c>
      <c r="M209" s="57">
        <f t="shared" si="9"/>
        <v>0</v>
      </c>
      <c r="N209" s="57">
        <f t="shared" si="10"/>
        <v>0</v>
      </c>
      <c r="O209" s="57">
        <f>IF(AND(N209&lt;&gt;0,G209=""),'Language Layout'!$B$106,M209*I209*H209+N209*IF(G209="",0,G209))</f>
        <v>0</v>
      </c>
      <c r="P209" s="57" t="b">
        <f t="shared" si="11"/>
        <v>0</v>
      </c>
      <c r="Q209" s="57">
        <f>P209*(MAX($Q$7:Q208)+1)</f>
        <v>0</v>
      </c>
    </row>
    <row r="210" spans="2:17">
      <c r="B210" s="76" t="s">
        <v>558</v>
      </c>
      <c r="C210" s="52" t="str">
        <f>VLOOKUP(B210,'Language Articles'!A:B,2,0)</f>
        <v>FixZ-10 Windsafe 18 up to 2400mm Modul</v>
      </c>
      <c r="D210" s="77" t="str">
        <f>VLOOKUP(B210,'Language Portfolio'!A:B,2,0)</f>
        <v>Ballastoptimized flat roof systems</v>
      </c>
      <c r="E210" s="73">
        <f>VLOOKUP(B210,Basis_Preisliste!B:E,4,0)</f>
        <v>50.04</v>
      </c>
      <c r="F210" s="73">
        <f>IF(_xlfn.XLOOKUP(B210,Basis_Preisliste!B:B,Basis_Preisliste!F:F)="",_xlfn.XLOOKUP(B210,Basis_Preisliste!B:B,Basis_Preisliste!G:G),_xlfn.XLOOKUP(B210,Basis_Preisliste!B:B,Basis_Preisliste!F:F))</f>
        <v>50.04</v>
      </c>
      <c r="G210" s="74">
        <f>IF(_xlfn.XLOOKUP(B210,Basis_Preisliste!B:B,Basis_Preisliste!F:F)="","", _xlfn.XLOOKUP(B210,Basis_Preisliste!B:B,Basis_Preisliste!F:F)*(1-$G$3))</f>
        <v>50.04</v>
      </c>
      <c r="H210" s="75">
        <f>IF(_xlfn.XLOOKUP(B210,Basis_Preisliste!B:B,Basis_Preisliste!G:G)="","to be defined",_xlfn.XLOOKUP(B210,Basis_Preisliste!B:B,Basis_Preisliste!G:G)*(1-$G$3))</f>
        <v>47.53</v>
      </c>
      <c r="I210" s="160">
        <f>IF(INDEX(Basis_Preisliste!H:H,MATCH(B210,Basis_Preisliste!B:B,0))=0,"",INDEX(Basis_Preisliste!H:H,MATCH(B210,Basis_Preisliste!B:B,0)))</f>
        <v>50</v>
      </c>
      <c r="J210" s="209">
        <f>_xlfn.XLOOKUP(B210,'Article Master Data'!B:B,'Article Master Data'!R:R)</f>
        <v>50</v>
      </c>
      <c r="K210" s="249"/>
      <c r="L210" s="246" t="str">
        <f t="shared" si="18"/>
        <v/>
      </c>
      <c r="M210" s="57">
        <f t="shared" si="9"/>
        <v>0</v>
      </c>
      <c r="N210" s="57">
        <f t="shared" si="10"/>
        <v>0</v>
      </c>
      <c r="O210" s="57">
        <f>IF(AND(N210&lt;&gt;0,G210=""),'Language Layout'!$B$106,M210*I210*H210+N210*IF(G210="",0,G210))</f>
        <v>0</v>
      </c>
      <c r="P210" s="57" t="b">
        <f t="shared" si="11"/>
        <v>0</v>
      </c>
      <c r="Q210" s="57">
        <f>P210*(MAX($Q$7:Q209)+1)</f>
        <v>0</v>
      </c>
    </row>
    <row r="211" spans="2:17">
      <c r="B211" s="76" t="s">
        <v>564</v>
      </c>
      <c r="C211" s="52" t="str">
        <f>VLOOKUP(B211,'Language Articles'!A:B,2,0)</f>
        <v>FixZ-15 Windsafe 18 up to 1700mm Module</v>
      </c>
      <c r="D211" s="77" t="str">
        <f>VLOOKUP(B211,'Language Portfolio'!A:B,2,0)</f>
        <v>Ballastoptimized flat roof systems</v>
      </c>
      <c r="E211" s="73">
        <f>VLOOKUP(B211,Basis_Preisliste!B:E,4,0)</f>
        <v>45.29</v>
      </c>
      <c r="F211" s="73">
        <f>IF(_xlfn.XLOOKUP(B211,Basis_Preisliste!B:B,Basis_Preisliste!F:F)="",_xlfn.XLOOKUP(B211,Basis_Preisliste!B:B,Basis_Preisliste!G:G),_xlfn.XLOOKUP(B211,Basis_Preisliste!B:B,Basis_Preisliste!F:F))</f>
        <v>45.29</v>
      </c>
      <c r="G211" s="74">
        <f>IF(_xlfn.XLOOKUP(B211,Basis_Preisliste!B:B,Basis_Preisliste!F:F)="","", _xlfn.XLOOKUP(B211,Basis_Preisliste!B:B,Basis_Preisliste!F:F)*(1-$G$3))</f>
        <v>45.29</v>
      </c>
      <c r="H211" s="75">
        <f>IF(_xlfn.XLOOKUP(B211,Basis_Preisliste!B:B,Basis_Preisliste!G:G)="","to be defined",_xlfn.XLOOKUP(B211,Basis_Preisliste!B:B,Basis_Preisliste!G:G)*(1-$G$3))</f>
        <v>40.76</v>
      </c>
      <c r="I211" s="160">
        <f>IF(INDEX(Basis_Preisliste!H:H,MATCH(B211,Basis_Preisliste!B:B,0))=0,"",INDEX(Basis_Preisliste!H:H,MATCH(B211,Basis_Preisliste!B:B,0)))</f>
        <v>50</v>
      </c>
      <c r="J211" s="209">
        <f>_xlfn.XLOOKUP(B211,'Article Master Data'!B:B,'Article Master Data'!R:R)</f>
        <v>50</v>
      </c>
      <c r="K211" s="249"/>
      <c r="L211" s="246" t="str">
        <f t="shared" si="18"/>
        <v/>
      </c>
      <c r="M211" s="57">
        <f t="shared" ref="M211:M286" si="19">ROUNDDOWN(K211/I211,0)</f>
        <v>0</v>
      </c>
      <c r="N211" s="57">
        <f t="shared" ref="N211:N286" si="20">K211-(M211*I211)</f>
        <v>0</v>
      </c>
      <c r="O211" s="57">
        <f>IF(AND(N211&lt;&gt;0,G211=""),'Language Layout'!$B$106,M211*I211*H211+N211*IF(G211="",0,G211))</f>
        <v>0</v>
      </c>
      <c r="P211" s="57" t="b">
        <f t="shared" ref="P211:P286" si="21">K211&gt;0</f>
        <v>0</v>
      </c>
      <c r="Q211" s="57">
        <f>P211*(MAX($Q$7:Q210)+1)</f>
        <v>0</v>
      </c>
    </row>
    <row r="212" spans="2:17">
      <c r="B212" s="76" t="s">
        <v>566</v>
      </c>
      <c r="C212" s="52" t="str">
        <f>VLOOKUP(B212,'Language Articles'!A:B,2,0)</f>
        <v>FixZ-15 Windsafe 18 up to 2067mm Module</v>
      </c>
      <c r="D212" s="77" t="str">
        <f>VLOOKUP(B212,'Language Portfolio'!A:B,2,0)</f>
        <v>Ballastoptimized flat roof systems</v>
      </c>
      <c r="E212" s="73">
        <f>VLOOKUP(B212,Basis_Preisliste!B:E,4,0)</f>
        <v>47.55</v>
      </c>
      <c r="F212" s="73">
        <f>IF(_xlfn.XLOOKUP(B212,Basis_Preisliste!B:B,Basis_Preisliste!F:F)="",_xlfn.XLOOKUP(B212,Basis_Preisliste!B:B,Basis_Preisliste!G:G),_xlfn.XLOOKUP(B212,Basis_Preisliste!B:B,Basis_Preisliste!F:F))</f>
        <v>47.55</v>
      </c>
      <c r="G212" s="74">
        <f>IF(_xlfn.XLOOKUP(B212,Basis_Preisliste!B:B,Basis_Preisliste!F:F)="","", _xlfn.XLOOKUP(B212,Basis_Preisliste!B:B,Basis_Preisliste!F:F)*(1-$G$3))</f>
        <v>47.55</v>
      </c>
      <c r="H212" s="75">
        <f>IF(_xlfn.XLOOKUP(B212,Basis_Preisliste!B:B,Basis_Preisliste!G:G)="","to be defined",_xlfn.XLOOKUP(B212,Basis_Preisliste!B:B,Basis_Preisliste!G:G)*(1-$G$3))</f>
        <v>42.8</v>
      </c>
      <c r="I212" s="160">
        <f>IF(INDEX(Basis_Preisliste!H:H,MATCH(B212,Basis_Preisliste!B:B,0))=0,"",INDEX(Basis_Preisliste!H:H,MATCH(B212,Basis_Preisliste!B:B,0)))</f>
        <v>50</v>
      </c>
      <c r="J212" s="209">
        <f>_xlfn.XLOOKUP(B212,'Article Master Data'!B:B,'Article Master Data'!R:R)</f>
        <v>50</v>
      </c>
      <c r="K212" s="248"/>
      <c r="L212" s="246" t="str">
        <f t="shared" si="18"/>
        <v/>
      </c>
      <c r="M212" s="57">
        <f t="shared" si="19"/>
        <v>0</v>
      </c>
      <c r="N212" s="57">
        <f t="shared" si="20"/>
        <v>0</v>
      </c>
      <c r="O212" s="57">
        <f>IF(AND(N212&lt;&gt;0,G212=""),'Language Layout'!$B$106,M212*I212*H212+N212*IF(G212="",0,G212))</f>
        <v>0</v>
      </c>
      <c r="P212" s="57" t="b">
        <f t="shared" si="21"/>
        <v>0</v>
      </c>
      <c r="Q212" s="57">
        <f>P212*(MAX($Q$7:Q211)+1)</f>
        <v>0</v>
      </c>
    </row>
    <row r="213" spans="2:17">
      <c r="B213" s="76" t="s">
        <v>568</v>
      </c>
      <c r="C213" s="52" t="str">
        <f>VLOOKUP(B213,'Language Articles'!A:B,2,0)</f>
        <v>FixZ-15 Windsafe 18 up to 2400mm Modul</v>
      </c>
      <c r="D213" s="77" t="str">
        <f>VLOOKUP(B213,'Language Portfolio'!A:B,2,0)</f>
        <v>Ballastoptimized flat roof systems</v>
      </c>
      <c r="E213" s="73">
        <f>VLOOKUP(B213,Basis_Preisliste!B:E,4,0)</f>
        <v>50.21</v>
      </c>
      <c r="F213" s="73">
        <f>IF(_xlfn.XLOOKUP(B213,Basis_Preisliste!B:B,Basis_Preisliste!F:F)="",_xlfn.XLOOKUP(B213,Basis_Preisliste!B:B,Basis_Preisliste!G:G),_xlfn.XLOOKUP(B213,Basis_Preisliste!B:B,Basis_Preisliste!F:F))</f>
        <v>50.21</v>
      </c>
      <c r="G213" s="74">
        <f>IF(_xlfn.XLOOKUP(B213,Basis_Preisliste!B:B,Basis_Preisliste!F:F)="","", _xlfn.XLOOKUP(B213,Basis_Preisliste!B:B,Basis_Preisliste!F:F)*(1-$G$3))</f>
        <v>50.21</v>
      </c>
      <c r="H213" s="75">
        <f>IF(_xlfn.XLOOKUP(B213,Basis_Preisliste!B:B,Basis_Preisliste!G:G)="","to be defined",_xlfn.XLOOKUP(B213,Basis_Preisliste!B:B,Basis_Preisliste!G:G)*(1-$G$3))</f>
        <v>47.7</v>
      </c>
      <c r="I213" s="160">
        <f>IF(INDEX(Basis_Preisliste!H:H,MATCH(B213,Basis_Preisliste!B:B,0))=0,"",INDEX(Basis_Preisliste!H:H,MATCH(B213,Basis_Preisliste!B:B,0)))</f>
        <v>50</v>
      </c>
      <c r="J213" s="209">
        <f>_xlfn.XLOOKUP(B213,'Article Master Data'!B:B,'Article Master Data'!R:R)</f>
        <v>50</v>
      </c>
      <c r="K213" s="249"/>
      <c r="L213" s="246" t="str">
        <f t="shared" si="18"/>
        <v/>
      </c>
      <c r="M213" s="57">
        <f t="shared" si="19"/>
        <v>0</v>
      </c>
      <c r="N213" s="57">
        <f t="shared" si="20"/>
        <v>0</v>
      </c>
      <c r="O213" s="57">
        <f>IF(AND(N213&lt;&gt;0,G213=""),'Language Layout'!$B$106,M213*I213*H213+N213*IF(G213="",0,G213))</f>
        <v>0</v>
      </c>
      <c r="P213" s="57" t="b">
        <f t="shared" si="21"/>
        <v>0</v>
      </c>
      <c r="Q213" s="57">
        <f>P213*(MAX($Q$7:Q212)+1)</f>
        <v>0</v>
      </c>
    </row>
    <row r="214" spans="2:17">
      <c r="B214" s="76" t="s">
        <v>576</v>
      </c>
      <c r="C214" s="52" t="str">
        <f>VLOOKUP(B214,'Language Articles'!A:B,2,0)</f>
        <v>FixGrid ballast tray 18 - 1700 mm</v>
      </c>
      <c r="D214" s="77" t="str">
        <f>VLOOKUP(B214,'Language Portfolio'!A:B,2,0)</f>
        <v>Ballastoptimized flat roof systems</v>
      </c>
      <c r="E214" s="73">
        <f>VLOOKUP(B214,Basis_Preisliste!B:E,4,0)</f>
        <v>48.66</v>
      </c>
      <c r="F214" s="73">
        <f>IF(_xlfn.XLOOKUP(B214,Basis_Preisliste!B:B,Basis_Preisliste!F:F)="",_xlfn.XLOOKUP(B214,Basis_Preisliste!B:B,Basis_Preisliste!G:G),_xlfn.XLOOKUP(B214,Basis_Preisliste!B:B,Basis_Preisliste!F:F))</f>
        <v>48.66</v>
      </c>
      <c r="G214" s="74">
        <f>IF(_xlfn.XLOOKUP(B214,Basis_Preisliste!B:B,Basis_Preisliste!F:F)="","", _xlfn.XLOOKUP(B214,Basis_Preisliste!B:B,Basis_Preisliste!F:F)*(1-$G$3))</f>
        <v>48.66</v>
      </c>
      <c r="H214" s="75">
        <f>IF(_xlfn.XLOOKUP(B214,Basis_Preisliste!B:B,Basis_Preisliste!G:G)="","to be defined",_xlfn.XLOOKUP(B214,Basis_Preisliste!B:B,Basis_Preisliste!G:G)*(1-$G$3))</f>
        <v>46.23</v>
      </c>
      <c r="I214" s="160">
        <f>IF(INDEX(Basis_Preisliste!H:H,MATCH(B214,Basis_Preisliste!B:B,0))=0,"",INDEX(Basis_Preisliste!H:H,MATCH(B214,Basis_Preisliste!B:B,0)))</f>
        <v>50</v>
      </c>
      <c r="J214" s="209">
        <f>_xlfn.XLOOKUP(B214,'Article Master Data'!B:B,'Article Master Data'!R:R)</f>
        <v>50</v>
      </c>
      <c r="K214" s="249"/>
      <c r="L214" s="246" t="str">
        <f t="shared" si="18"/>
        <v/>
      </c>
      <c r="M214" s="57">
        <f t="shared" si="19"/>
        <v>0</v>
      </c>
      <c r="N214" s="57">
        <f t="shared" si="20"/>
        <v>0</v>
      </c>
      <c r="O214" s="57">
        <f>IF(AND(N214&lt;&gt;0,G214=""),'Language Layout'!$B$106,M214*I214*H214+N214*IF(G214="",0,G214))</f>
        <v>0</v>
      </c>
      <c r="P214" s="57" t="b">
        <f t="shared" si="21"/>
        <v>0</v>
      </c>
      <c r="Q214" s="57">
        <f>P214*(MAX($Q$7:Q213)+1)</f>
        <v>0</v>
      </c>
    </row>
    <row r="215" spans="2:17">
      <c r="B215" s="76" t="s">
        <v>578</v>
      </c>
      <c r="C215" s="52" t="str">
        <f>VLOOKUP(B215,'Language Articles'!A:B,2,0)</f>
        <v>FixGrid  ballast tray 18 - 2067 mm</v>
      </c>
      <c r="D215" s="77" t="str">
        <f>VLOOKUP(B215,'Language Portfolio'!A:B,2,0)</f>
        <v>Ballastoptimized flat roof systems</v>
      </c>
      <c r="E215" s="73">
        <f>VLOOKUP(B215,Basis_Preisliste!B:E,4,0)</f>
        <v>54</v>
      </c>
      <c r="F215" s="73">
        <f>IF(_xlfn.XLOOKUP(B215,Basis_Preisliste!B:B,Basis_Preisliste!F:F)="",_xlfn.XLOOKUP(B215,Basis_Preisliste!B:B,Basis_Preisliste!G:G),_xlfn.XLOOKUP(B215,Basis_Preisliste!B:B,Basis_Preisliste!F:F))</f>
        <v>54</v>
      </c>
      <c r="G215" s="74">
        <f>IF(_xlfn.XLOOKUP(B215,Basis_Preisliste!B:B,Basis_Preisliste!F:F)="","", _xlfn.XLOOKUP(B215,Basis_Preisliste!B:B,Basis_Preisliste!F:F)*(1-$G$3))</f>
        <v>54</v>
      </c>
      <c r="H215" s="75">
        <f>IF(_xlfn.XLOOKUP(B215,Basis_Preisliste!B:B,Basis_Preisliste!G:G)="","to be defined",_xlfn.XLOOKUP(B215,Basis_Preisliste!B:B,Basis_Preisliste!G:G)*(1-$G$3))</f>
        <v>48.6</v>
      </c>
      <c r="I215" s="160">
        <f>IF(INDEX(Basis_Preisliste!H:H,MATCH(B215,Basis_Preisliste!B:B,0))=0,"",INDEX(Basis_Preisliste!H:H,MATCH(B215,Basis_Preisliste!B:B,0)))</f>
        <v>50</v>
      </c>
      <c r="J215" s="209">
        <f>_xlfn.XLOOKUP(B215,'Article Master Data'!B:B,'Article Master Data'!R:R)</f>
        <v>50</v>
      </c>
      <c r="K215" s="248"/>
      <c r="L215" s="246" t="str">
        <f t="shared" si="18"/>
        <v/>
      </c>
      <c r="M215" s="57">
        <f t="shared" si="19"/>
        <v>0</v>
      </c>
      <c r="N215" s="57">
        <f t="shared" si="20"/>
        <v>0</v>
      </c>
      <c r="O215" s="57">
        <f>IF(AND(N215&lt;&gt;0,G215=""),'Language Layout'!$B$106,M215*I215*H215+N215*IF(G215="",0,G215))</f>
        <v>0</v>
      </c>
      <c r="P215" s="57" t="b">
        <f t="shared" si="21"/>
        <v>0</v>
      </c>
      <c r="Q215" s="57">
        <f>P215*(MAX($Q$7:Q214)+1)</f>
        <v>0</v>
      </c>
    </row>
    <row r="216" spans="2:17">
      <c r="B216" s="76" t="s">
        <v>580</v>
      </c>
      <c r="C216" s="52" t="str">
        <f>VLOOKUP(B216,'Language Articles'!A:B,2,0)</f>
        <v>FixGrid  ballast tray 18 - 2400 mm</v>
      </c>
      <c r="D216" s="77" t="str">
        <f>VLOOKUP(B216,'Language Portfolio'!A:B,2,0)</f>
        <v>Ballastoptimized flat roof systems</v>
      </c>
      <c r="E216" s="73">
        <f>VLOOKUP(B216,Basis_Preisliste!B:E,4,0)</f>
        <v>75.42</v>
      </c>
      <c r="F216" s="73">
        <f>IF(_xlfn.XLOOKUP(B216,Basis_Preisliste!B:B,Basis_Preisliste!F:F)="",_xlfn.XLOOKUP(B216,Basis_Preisliste!B:B,Basis_Preisliste!G:G),_xlfn.XLOOKUP(B216,Basis_Preisliste!B:B,Basis_Preisliste!F:F))</f>
        <v>75.42</v>
      </c>
      <c r="G216" s="74">
        <f>IF(_xlfn.XLOOKUP(B216,Basis_Preisliste!B:B,Basis_Preisliste!F:F)="","", _xlfn.XLOOKUP(B216,Basis_Preisliste!B:B,Basis_Preisliste!F:F)*(1-$G$3))</f>
        <v>75.42</v>
      </c>
      <c r="H216" s="75">
        <f>IF(_xlfn.XLOOKUP(B216,Basis_Preisliste!B:B,Basis_Preisliste!G:G)="","to be defined",_xlfn.XLOOKUP(B216,Basis_Preisliste!B:B,Basis_Preisliste!G:G)*(1-$G$3))</f>
        <v>67.88</v>
      </c>
      <c r="I216" s="160">
        <f>IF(INDEX(Basis_Preisliste!H:H,MATCH(B216,Basis_Preisliste!B:B,0))=0,"",INDEX(Basis_Preisliste!H:H,MATCH(B216,Basis_Preisliste!B:B,0)))</f>
        <v>50</v>
      </c>
      <c r="J216" s="209">
        <f>_xlfn.XLOOKUP(B216,'Article Master Data'!B:B,'Article Master Data'!R:R)</f>
        <v>50</v>
      </c>
      <c r="K216" s="249"/>
      <c r="L216" s="246" t="str">
        <f t="shared" si="18"/>
        <v/>
      </c>
      <c r="M216" s="57">
        <f t="shared" si="19"/>
        <v>0</v>
      </c>
      <c r="N216" s="57">
        <f t="shared" si="20"/>
        <v>0</v>
      </c>
      <c r="O216" s="57">
        <f>IF(AND(N216&lt;&gt;0,G216=""),'Language Layout'!$B$106,M216*I216*H216+N216*IF(G216="",0,G216))</f>
        <v>0</v>
      </c>
      <c r="P216" s="57" t="b">
        <f t="shared" si="21"/>
        <v>0</v>
      </c>
      <c r="Q216" s="57">
        <f>P216*(MAX($Q$7:Q215)+1)</f>
        <v>0</v>
      </c>
    </row>
    <row r="217" spans="2:17">
      <c r="B217" s="76" t="s">
        <v>512</v>
      </c>
      <c r="C217" s="52" t="str">
        <f>VLOOKUP(B217,'Language Articles'!A:B,2,0)</f>
        <v>Base Rail Pro 1500mm</v>
      </c>
      <c r="D217" s="77" t="str">
        <f>VLOOKUP(B217,'Language Portfolio'!A:B,2,0)</f>
        <v>Ballastoptimized flat roof systems</v>
      </c>
      <c r="E217" s="73">
        <f>VLOOKUP(B217,Basis_Preisliste!B:E,4,0)</f>
        <v>16.87</v>
      </c>
      <c r="F217" s="73">
        <f>IF(_xlfn.XLOOKUP(B217,Basis_Preisliste!B:B,Basis_Preisliste!F:F)="",_xlfn.XLOOKUP(B217,Basis_Preisliste!B:B,Basis_Preisliste!G:G),_xlfn.XLOOKUP(B217,Basis_Preisliste!B:B,Basis_Preisliste!F:F))</f>
        <v>16.87</v>
      </c>
      <c r="G217" s="74">
        <f>IF(_xlfn.XLOOKUP(B217,Basis_Preisliste!B:B,Basis_Preisliste!F:F)="","", _xlfn.XLOOKUP(B217,Basis_Preisliste!B:B,Basis_Preisliste!F:F)*(1-$G$3))</f>
        <v>16.87</v>
      </c>
      <c r="H217" s="75">
        <f>IF(_xlfn.XLOOKUP(B217,Basis_Preisliste!B:B,Basis_Preisliste!G:G)="","to be defined",_xlfn.XLOOKUP(B217,Basis_Preisliste!B:B,Basis_Preisliste!G:G)*(1-$G$3))</f>
        <v>16.02</v>
      </c>
      <c r="I217" s="160">
        <f>IF(INDEX(Basis_Preisliste!H:H,MATCH(B217,Basis_Preisliste!B:B,0))=0,"",INDEX(Basis_Preisliste!H:H,MATCH(B217,Basis_Preisliste!B:B,0)))</f>
        <v>100</v>
      </c>
      <c r="J217" s="209">
        <f>_xlfn.XLOOKUP(B217,'Article Master Data'!B:B,'Article Master Data'!R:R)</f>
        <v>100</v>
      </c>
      <c r="K217" s="249"/>
      <c r="L217" s="246" t="str">
        <f t="shared" si="18"/>
        <v/>
      </c>
      <c r="M217" s="57">
        <f t="shared" si="19"/>
        <v>0</v>
      </c>
      <c r="N217" s="57">
        <f t="shared" si="20"/>
        <v>0</v>
      </c>
      <c r="O217" s="57">
        <f>IF(AND(N217&lt;&gt;0,G217=""),'Language Layout'!$B$106,M217*I217*H217+N217*IF(G217="",0,G217))</f>
        <v>0</v>
      </c>
      <c r="P217" s="57" t="b">
        <f t="shared" si="21"/>
        <v>0</v>
      </c>
      <c r="Q217" s="57">
        <f>P217*(MAX($Q$7:Q216)+1)</f>
        <v>0</v>
      </c>
    </row>
    <row r="218" spans="2:17">
      <c r="B218" s="76" t="s">
        <v>514</v>
      </c>
      <c r="C218" s="52" t="str">
        <f>VLOOKUP(B218,'Language Articles'!A:B,2,0)</f>
        <v>Base Rail Pro 2500mm</v>
      </c>
      <c r="D218" s="77" t="str">
        <f>VLOOKUP(B218,'Language Portfolio'!A:B,2,0)</f>
        <v>Ballastoptimized flat roof systems</v>
      </c>
      <c r="E218" s="73">
        <f>VLOOKUP(B218,Basis_Preisliste!B:E,4,0)</f>
        <v>37.68</v>
      </c>
      <c r="F218" s="73">
        <f>IF(_xlfn.XLOOKUP(B218,Basis_Preisliste!B:B,Basis_Preisliste!F:F)="",_xlfn.XLOOKUP(B218,Basis_Preisliste!B:B,Basis_Preisliste!G:G),_xlfn.XLOOKUP(B218,Basis_Preisliste!B:B,Basis_Preisliste!F:F))</f>
        <v>37.68</v>
      </c>
      <c r="G218" s="74">
        <f>IF(_xlfn.XLOOKUP(B218,Basis_Preisliste!B:B,Basis_Preisliste!F:F)="","", _xlfn.XLOOKUP(B218,Basis_Preisliste!B:B,Basis_Preisliste!F:F)*(1-$G$3))</f>
        <v>37.68</v>
      </c>
      <c r="H218" s="75">
        <f>IF(_xlfn.XLOOKUP(B218,Basis_Preisliste!B:B,Basis_Preisliste!G:G)="","to be defined",_xlfn.XLOOKUP(B218,Basis_Preisliste!B:B,Basis_Preisliste!G:G)*(1-$G$3))</f>
        <v>33.909999999999997</v>
      </c>
      <c r="I218" s="160">
        <f>IF(INDEX(Basis_Preisliste!H:H,MATCH(B218,Basis_Preisliste!B:B,0))=0,"",INDEX(Basis_Preisliste!H:H,MATCH(B218,Basis_Preisliste!B:B,0)))</f>
        <v>100</v>
      </c>
      <c r="J218" s="209">
        <f>_xlfn.XLOOKUP(B218,'Article Master Data'!B:B,'Article Master Data'!R:R)</f>
        <v>100</v>
      </c>
      <c r="K218" s="248"/>
      <c r="L218" s="246" t="str">
        <f t="shared" si="18"/>
        <v/>
      </c>
      <c r="M218" s="57">
        <f t="shared" si="19"/>
        <v>0</v>
      </c>
      <c r="N218" s="57">
        <f t="shared" si="20"/>
        <v>0</v>
      </c>
      <c r="O218" s="57">
        <f>IF(AND(N218&lt;&gt;0,G218=""),'Language Layout'!$B$106,M218*I218*H218+N218*IF(G218="",0,G218))</f>
        <v>0</v>
      </c>
      <c r="P218" s="57" t="b">
        <f t="shared" si="21"/>
        <v>0</v>
      </c>
      <c r="Q218" s="57">
        <f>P218*(MAX($Q$7:Q217)+1)</f>
        <v>0</v>
      </c>
    </row>
    <row r="219" spans="2:17">
      <c r="B219" s="76" t="s">
        <v>516</v>
      </c>
      <c r="C219" s="52" t="str">
        <f>VLOOKUP(B219,'Language Articles'!A:B,2,0)</f>
        <v>Base Rail Pro 3500mm</v>
      </c>
      <c r="D219" s="77" t="str">
        <f>VLOOKUP(B219,'Language Portfolio'!A:B,2,0)</f>
        <v>Ballastoptimized flat roof systems</v>
      </c>
      <c r="E219" s="73">
        <f>VLOOKUP(B219,Basis_Preisliste!B:E,4,0)</f>
        <v>39.450000000000003</v>
      </c>
      <c r="F219" s="73">
        <f>IF(_xlfn.XLOOKUP(B219,Basis_Preisliste!B:B,Basis_Preisliste!F:F)="",_xlfn.XLOOKUP(B219,Basis_Preisliste!B:B,Basis_Preisliste!G:G),_xlfn.XLOOKUP(B219,Basis_Preisliste!B:B,Basis_Preisliste!F:F))</f>
        <v>39.450000000000003</v>
      </c>
      <c r="G219" s="74">
        <f>IF(_xlfn.XLOOKUP(B219,Basis_Preisliste!B:B,Basis_Preisliste!F:F)="","", _xlfn.XLOOKUP(B219,Basis_Preisliste!B:B,Basis_Preisliste!F:F)*(1-$G$3))</f>
        <v>39.450000000000003</v>
      </c>
      <c r="H219" s="75">
        <f>IF(_xlfn.XLOOKUP(B219,Basis_Preisliste!B:B,Basis_Preisliste!G:G)="","to be defined",_xlfn.XLOOKUP(B219,Basis_Preisliste!B:B,Basis_Preisliste!G:G)*(1-$G$3))</f>
        <v>35.51</v>
      </c>
      <c r="I219" s="160">
        <f>IF(INDEX(Basis_Preisliste!H:H,MATCH(B219,Basis_Preisliste!B:B,0))=0,"",INDEX(Basis_Preisliste!H:H,MATCH(B219,Basis_Preisliste!B:B,0)))</f>
        <v>100</v>
      </c>
      <c r="J219" s="209">
        <f>_xlfn.XLOOKUP(B219,'Article Master Data'!B:B,'Article Master Data'!R:R)</f>
        <v>100</v>
      </c>
      <c r="K219" s="249"/>
      <c r="L219" s="246" t="str">
        <f t="shared" si="18"/>
        <v/>
      </c>
      <c r="M219" s="57">
        <f t="shared" si="19"/>
        <v>0</v>
      </c>
      <c r="N219" s="57">
        <f t="shared" si="20"/>
        <v>0</v>
      </c>
      <c r="O219" s="57">
        <f>IF(AND(N219&lt;&gt;0,G219=""),'Language Layout'!$B$106,M219*I219*H219+N219*IF(G219="",0,G219))</f>
        <v>0</v>
      </c>
      <c r="P219" s="57" t="b">
        <f t="shared" si="21"/>
        <v>0</v>
      </c>
      <c r="Q219" s="57">
        <f>P219*(MAX($Q$7:Q218)+1)</f>
        <v>0</v>
      </c>
    </row>
    <row r="220" spans="2:17">
      <c r="B220" s="76" t="s">
        <v>518</v>
      </c>
      <c r="C220" s="52" t="str">
        <f>VLOOKUP(B220,'Language Articles'!A:B,2,0)</f>
        <v>Base Rail Pro 4500mm</v>
      </c>
      <c r="D220" s="77" t="str">
        <f>VLOOKUP(B220,'Language Portfolio'!A:B,2,0)</f>
        <v>Ballastoptimized flat roof systems</v>
      </c>
      <c r="E220" s="73">
        <f>VLOOKUP(B220,Basis_Preisliste!B:E,4,0)</f>
        <v>57.97</v>
      </c>
      <c r="F220" s="73">
        <f>IF(_xlfn.XLOOKUP(B220,Basis_Preisliste!B:B,Basis_Preisliste!F:F)="",_xlfn.XLOOKUP(B220,Basis_Preisliste!B:B,Basis_Preisliste!G:G),_xlfn.XLOOKUP(B220,Basis_Preisliste!B:B,Basis_Preisliste!F:F))</f>
        <v>57.97</v>
      </c>
      <c r="G220" s="74">
        <f>IF(_xlfn.XLOOKUP(B220,Basis_Preisliste!B:B,Basis_Preisliste!F:F)="","", _xlfn.XLOOKUP(B220,Basis_Preisliste!B:B,Basis_Preisliste!F:F)*(1-$G$3))</f>
        <v>57.97</v>
      </c>
      <c r="H220" s="75">
        <f>IF(_xlfn.XLOOKUP(B220,Basis_Preisliste!B:B,Basis_Preisliste!G:G)="","to be defined",_xlfn.XLOOKUP(B220,Basis_Preisliste!B:B,Basis_Preisliste!G:G)*(1-$G$3))</f>
        <v>52.17</v>
      </c>
      <c r="I220" s="160">
        <f>IF(INDEX(Basis_Preisliste!H:H,MATCH(B220,Basis_Preisliste!B:B,0))=0,"",INDEX(Basis_Preisliste!H:H,MATCH(B220,Basis_Preisliste!B:B,0)))</f>
        <v>100</v>
      </c>
      <c r="J220" s="209">
        <f>_xlfn.XLOOKUP(B220,'Article Master Data'!B:B,'Article Master Data'!R:R)</f>
        <v>100</v>
      </c>
      <c r="K220" s="249"/>
      <c r="L220" s="246" t="str">
        <f t="shared" si="18"/>
        <v/>
      </c>
      <c r="M220" s="57">
        <f t="shared" si="19"/>
        <v>0</v>
      </c>
      <c r="N220" s="57">
        <f t="shared" si="20"/>
        <v>0</v>
      </c>
      <c r="O220" s="57">
        <f>IF(AND(N220&lt;&gt;0,G220=""),'Language Layout'!$B$106,M220*I220*H220+N220*IF(G220="",0,G220))</f>
        <v>0</v>
      </c>
      <c r="P220" s="57" t="b">
        <f t="shared" si="21"/>
        <v>0</v>
      </c>
      <c r="Q220" s="57">
        <f>P220*(MAX($Q$7:Q219)+1)</f>
        <v>0</v>
      </c>
    </row>
    <row r="221" spans="2:17">
      <c r="B221" s="76" t="s">
        <v>520</v>
      </c>
      <c r="C221" s="52" t="str">
        <f>VLOOKUP(B221,'Language Articles'!A:B,2,0)</f>
        <v>Base Rail Pro 6000mm</v>
      </c>
      <c r="D221" s="77" t="str">
        <f>VLOOKUP(B221,'Language Portfolio'!A:B,2,0)</f>
        <v>Ballastoptimized flat roof systems</v>
      </c>
      <c r="E221" s="220">
        <f>VLOOKUP(B221,Basis_Preisliste!B:E,4,0)</f>
        <v>62.15</v>
      </c>
      <c r="F221" s="220">
        <f>IF(_xlfn.XLOOKUP(B221,Basis_Preisliste!B:B,Basis_Preisliste!F:F)="",_xlfn.XLOOKUP(B221,Basis_Preisliste!B:B,Basis_Preisliste!G:G),_xlfn.XLOOKUP(B221,Basis_Preisliste!B:B,Basis_Preisliste!F:F))</f>
        <v>62.15</v>
      </c>
      <c r="G221" s="74">
        <f>IF(_xlfn.XLOOKUP(B221,Basis_Preisliste!B:B,Basis_Preisliste!F:F)="","", _xlfn.XLOOKUP(B221,Basis_Preisliste!B:B,Basis_Preisliste!F:F)*(1-$G$3))</f>
        <v>62.15</v>
      </c>
      <c r="H221" s="75">
        <f>IF(_xlfn.XLOOKUP(B221,Basis_Preisliste!B:B,Basis_Preisliste!G:G)="","to be defined",_xlfn.XLOOKUP(B221,Basis_Preisliste!B:B,Basis_Preisliste!G:G)*(1-$G$3))</f>
        <v>59.04</v>
      </c>
      <c r="I221" s="160">
        <f>IF(INDEX(Basis_Preisliste!H:H,MATCH(B221,Basis_Preisliste!B:B,0))=0,"",INDEX(Basis_Preisliste!H:H,MATCH(B221,Basis_Preisliste!B:B,0)))</f>
        <v>100</v>
      </c>
      <c r="J221" s="209">
        <f>_xlfn.XLOOKUP(B221,'Article Master Data'!B:B,'Article Master Data'!R:R)</f>
        <v>100</v>
      </c>
      <c r="K221" s="248"/>
      <c r="L221" s="246" t="str">
        <f t="shared" si="18"/>
        <v/>
      </c>
      <c r="M221" s="57">
        <f t="shared" si="19"/>
        <v>0</v>
      </c>
      <c r="N221" s="57">
        <f t="shared" si="20"/>
        <v>0</v>
      </c>
      <c r="O221" s="57">
        <f>IF(AND(N221&lt;&gt;0,G221=""),'Language Layout'!$B$106,M221*I221*H221+N221*IF(G221="",0,G221))</f>
        <v>0</v>
      </c>
      <c r="P221" s="57" t="b">
        <f t="shared" si="21"/>
        <v>0</v>
      </c>
      <c r="Q221" s="57">
        <f>P221*(MAX($Q$7:Q220)+1)</f>
        <v>0</v>
      </c>
    </row>
    <row r="222" spans="2:17">
      <c r="B222" s="76" t="s">
        <v>522</v>
      </c>
      <c r="C222" s="52" t="str">
        <f>VLOOKUP(B222,'Language Articles'!A:B,2,0)</f>
        <v>Ballast+Connection Rail Pro 1600mm</v>
      </c>
      <c r="D222" s="77" t="str">
        <f>VLOOKUP(B222,'Language Portfolio'!A:B,2,0)</f>
        <v>Ballastoptimized flat roof systems</v>
      </c>
      <c r="E222" s="73">
        <f>VLOOKUP(B222,Basis_Preisliste!B:E,4,0)</f>
        <v>22.46</v>
      </c>
      <c r="F222" s="73">
        <f>IF(_xlfn.XLOOKUP(B222,Basis_Preisliste!B:B,Basis_Preisliste!F:F)="",_xlfn.XLOOKUP(B222,Basis_Preisliste!B:B,Basis_Preisliste!G:G),_xlfn.XLOOKUP(B222,Basis_Preisliste!B:B,Basis_Preisliste!F:F))</f>
        <v>22.46</v>
      </c>
      <c r="G222" s="74">
        <f>IF(_xlfn.XLOOKUP(B222,Basis_Preisliste!B:B,Basis_Preisliste!F:F)="","", _xlfn.XLOOKUP(B222,Basis_Preisliste!B:B,Basis_Preisliste!F:F)*(1-$G$3))</f>
        <v>22.46</v>
      </c>
      <c r="H222" s="75">
        <f>IF(_xlfn.XLOOKUP(B222,Basis_Preisliste!B:B,Basis_Preisliste!G:G)="","to be defined",_xlfn.XLOOKUP(B222,Basis_Preisliste!B:B,Basis_Preisliste!G:G)*(1-$G$3))</f>
        <v>21.34</v>
      </c>
      <c r="I222" s="160">
        <f>IF(INDEX(Basis_Preisliste!H:H,MATCH(B222,Basis_Preisliste!B:B,0))=0,"",INDEX(Basis_Preisliste!H:H,MATCH(B222,Basis_Preisliste!B:B,0)))</f>
        <v>133</v>
      </c>
      <c r="J222" s="209">
        <f>_xlfn.XLOOKUP(B222,'Article Master Data'!B:B,'Article Master Data'!R:R)</f>
        <v>133</v>
      </c>
      <c r="K222" s="249"/>
      <c r="L222" s="246" t="str">
        <f t="shared" si="18"/>
        <v/>
      </c>
      <c r="M222" s="57">
        <f t="shared" si="19"/>
        <v>0</v>
      </c>
      <c r="N222" s="57">
        <f t="shared" si="20"/>
        <v>0</v>
      </c>
      <c r="O222" s="57">
        <f>IF(AND(N222&lt;&gt;0,G222=""),'Language Layout'!$B$106,M222*I222*H222+N222*IF(G222="",0,G222))</f>
        <v>0</v>
      </c>
      <c r="P222" s="57" t="b">
        <f t="shared" si="21"/>
        <v>0</v>
      </c>
      <c r="Q222" s="57">
        <f>P222*(MAX($Q$7:Q221)+1)</f>
        <v>0</v>
      </c>
    </row>
    <row r="223" spans="2:17">
      <c r="B223" s="76" t="s">
        <v>524</v>
      </c>
      <c r="C223" s="52" t="str">
        <f>VLOOKUP(B223,'Language Articles'!A:B,2,0)</f>
        <v>Ballast+Connection Rail Pro 2000mm</v>
      </c>
      <c r="D223" s="77" t="str">
        <f>VLOOKUP(B223,'Language Portfolio'!A:B,2,0)</f>
        <v>Ballastoptimized flat roof systems</v>
      </c>
      <c r="E223" s="73">
        <f>VLOOKUP(B223,Basis_Preisliste!B:E,4,0)</f>
        <v>23.67</v>
      </c>
      <c r="F223" s="73">
        <f>IF(_xlfn.XLOOKUP(B223,Basis_Preisliste!B:B,Basis_Preisliste!F:F)="",_xlfn.XLOOKUP(B223,Basis_Preisliste!B:B,Basis_Preisliste!G:G),_xlfn.XLOOKUP(B223,Basis_Preisliste!B:B,Basis_Preisliste!F:F))</f>
        <v>23.67</v>
      </c>
      <c r="G223" s="74">
        <f>IF(_xlfn.XLOOKUP(B223,Basis_Preisliste!B:B,Basis_Preisliste!F:F)="","", _xlfn.XLOOKUP(B223,Basis_Preisliste!B:B,Basis_Preisliste!F:F)*(1-$G$3))</f>
        <v>23.67</v>
      </c>
      <c r="H223" s="75">
        <f>IF(_xlfn.XLOOKUP(B223,Basis_Preisliste!B:B,Basis_Preisliste!G:G)="","to be defined",_xlfn.XLOOKUP(B223,Basis_Preisliste!B:B,Basis_Preisliste!G:G)*(1-$G$3))</f>
        <v>22.49</v>
      </c>
      <c r="I223" s="160">
        <f>IF(INDEX(Basis_Preisliste!H:H,MATCH(B223,Basis_Preisliste!B:B,0))=0,"",INDEX(Basis_Preisliste!H:H,MATCH(B223,Basis_Preisliste!B:B,0)))</f>
        <v>133</v>
      </c>
      <c r="J223" s="209">
        <f>_xlfn.XLOOKUP(B223,'Article Master Data'!B:B,'Article Master Data'!R:R)</f>
        <v>133</v>
      </c>
      <c r="K223" s="249"/>
      <c r="L223" s="246" t="str">
        <f t="shared" si="18"/>
        <v/>
      </c>
      <c r="M223" s="57">
        <f t="shared" si="19"/>
        <v>0</v>
      </c>
      <c r="N223" s="57">
        <f t="shared" si="20"/>
        <v>0</v>
      </c>
      <c r="O223" s="57">
        <f>IF(AND(N223&lt;&gt;0,G223=""),'Language Layout'!$B$106,M223*I223*H223+N223*IF(G223="",0,G223))</f>
        <v>0</v>
      </c>
      <c r="P223" s="57" t="b">
        <f t="shared" si="21"/>
        <v>0</v>
      </c>
      <c r="Q223" s="57">
        <f>P223*(MAX($Q$7:Q222)+1)</f>
        <v>0</v>
      </c>
    </row>
    <row r="224" spans="2:17">
      <c r="B224" s="76" t="s">
        <v>526</v>
      </c>
      <c r="C224" s="52" t="str">
        <f>VLOOKUP(B224,'Language Articles'!A:B,2,0)</f>
        <v>Ballast+Connection Rail Pro 2350mm</v>
      </c>
      <c r="D224" s="77" t="str">
        <f>VLOOKUP(B224,'Language Portfolio'!A:B,2,0)</f>
        <v>Ballastoptimized flat roof systems</v>
      </c>
      <c r="E224" s="73">
        <f>VLOOKUP(B224,Basis_Preisliste!B:E,4,0)</f>
        <v>25.07</v>
      </c>
      <c r="F224" s="73">
        <f>IF(_xlfn.XLOOKUP(B224,Basis_Preisliste!B:B,Basis_Preisliste!F:F)="",_xlfn.XLOOKUP(B224,Basis_Preisliste!B:B,Basis_Preisliste!G:G),_xlfn.XLOOKUP(B224,Basis_Preisliste!B:B,Basis_Preisliste!F:F))</f>
        <v>25.07</v>
      </c>
      <c r="G224" s="74">
        <f>IF(_xlfn.XLOOKUP(B224,Basis_Preisliste!B:B,Basis_Preisliste!F:F)="","", _xlfn.XLOOKUP(B224,Basis_Preisliste!B:B,Basis_Preisliste!F:F)*(1-$G$3))</f>
        <v>25.07</v>
      </c>
      <c r="H224" s="75">
        <f>IF(_xlfn.XLOOKUP(B224,Basis_Preisliste!B:B,Basis_Preisliste!G:G)="","to be defined",_xlfn.XLOOKUP(B224,Basis_Preisliste!B:B,Basis_Preisliste!G:G)*(1-$G$3))</f>
        <v>23.82</v>
      </c>
      <c r="I224" s="160">
        <f>IF(INDEX(Basis_Preisliste!H:H,MATCH(B224,Basis_Preisliste!B:B,0))=0,"",INDEX(Basis_Preisliste!H:H,MATCH(B224,Basis_Preisliste!B:B,0)))</f>
        <v>133</v>
      </c>
      <c r="J224" s="209">
        <f>_xlfn.XLOOKUP(B224,'Article Master Data'!B:B,'Article Master Data'!R:R)</f>
        <v>133</v>
      </c>
      <c r="K224" s="248"/>
      <c r="L224" s="246" t="str">
        <f t="shared" si="18"/>
        <v/>
      </c>
      <c r="M224" s="57">
        <f t="shared" si="19"/>
        <v>0</v>
      </c>
      <c r="N224" s="57">
        <f t="shared" si="20"/>
        <v>0</v>
      </c>
      <c r="O224" s="57">
        <f>IF(AND(N224&lt;&gt;0,G224=""),'Language Layout'!$B$106,M224*I224*H224+N224*IF(G224="",0,G224))</f>
        <v>0</v>
      </c>
      <c r="P224" s="57" t="b">
        <f t="shared" si="21"/>
        <v>0</v>
      </c>
      <c r="Q224" s="57">
        <f>P224*(MAX($Q$7:Q223)+1)</f>
        <v>0</v>
      </c>
    </row>
    <row r="225" spans="2:17">
      <c r="B225" s="76" t="s">
        <v>528</v>
      </c>
      <c r="C225" s="52" t="str">
        <f>VLOOKUP(B225,'Language Articles'!A:B,2,0)</f>
        <v>Ballast+Connection Rail Pro 2700mm</v>
      </c>
      <c r="D225" s="77" t="str">
        <f>VLOOKUP(B225,'Language Portfolio'!A:B,2,0)</f>
        <v>Ballastoptimized flat roof systems</v>
      </c>
      <c r="E225" s="73">
        <f>VLOOKUP(B225,Basis_Preisliste!B:E,4,0)</f>
        <v>28.11</v>
      </c>
      <c r="F225" s="73">
        <f>IF(_xlfn.XLOOKUP(B225,Basis_Preisliste!B:B,Basis_Preisliste!F:F)="",_xlfn.XLOOKUP(B225,Basis_Preisliste!B:B,Basis_Preisliste!G:G),_xlfn.XLOOKUP(B225,Basis_Preisliste!B:B,Basis_Preisliste!F:F))</f>
        <v>28.11</v>
      </c>
      <c r="G225" s="74">
        <f>IF(_xlfn.XLOOKUP(B225,Basis_Preisliste!B:B,Basis_Preisliste!F:F)="","", _xlfn.XLOOKUP(B225,Basis_Preisliste!B:B,Basis_Preisliste!F:F)*(1-$G$3))</f>
        <v>28.11</v>
      </c>
      <c r="H225" s="75">
        <f>IF(_xlfn.XLOOKUP(B225,Basis_Preisliste!B:B,Basis_Preisliste!G:G)="","to be defined",_xlfn.XLOOKUP(B225,Basis_Preisliste!B:B,Basis_Preisliste!G:G)*(1-$G$3))</f>
        <v>26.7</v>
      </c>
      <c r="I225" s="160">
        <f>IF(INDEX(Basis_Preisliste!H:H,MATCH(B225,Basis_Preisliste!B:B,0))=0,"",INDEX(Basis_Preisliste!H:H,MATCH(B225,Basis_Preisliste!B:B,0)))</f>
        <v>133</v>
      </c>
      <c r="J225" s="209">
        <f>_xlfn.XLOOKUP(B225,'Article Master Data'!B:B,'Article Master Data'!R:R)</f>
        <v>133</v>
      </c>
      <c r="K225" s="249"/>
      <c r="L225" s="246" t="str">
        <f t="shared" si="18"/>
        <v/>
      </c>
      <c r="M225" s="57">
        <f t="shared" si="19"/>
        <v>0</v>
      </c>
      <c r="N225" s="57">
        <f t="shared" si="20"/>
        <v>0</v>
      </c>
      <c r="O225" s="57">
        <f>IF(AND(N225&lt;&gt;0,G225=""),'Language Layout'!$B$106,M225*I225*H225+N225*IF(G225="",0,G225))</f>
        <v>0</v>
      </c>
      <c r="P225" s="57" t="b">
        <f t="shared" si="21"/>
        <v>0</v>
      </c>
      <c r="Q225" s="57">
        <f>P225*(MAX($Q$7:Q224)+1)</f>
        <v>0</v>
      </c>
    </row>
    <row r="226" spans="2:17">
      <c r="B226" s="76" t="s">
        <v>530</v>
      </c>
      <c r="C226" s="52" t="str">
        <f>VLOOKUP(B226,'Language Articles'!A:B,2,0)</f>
        <v>Ballast+Connection Rail Pro 6000mm</v>
      </c>
      <c r="D226" s="77" t="str">
        <f>VLOOKUP(B226,'Language Portfolio'!A:B,2,0)</f>
        <v>Ballastoptimized flat roof systems</v>
      </c>
      <c r="E226" s="73">
        <f>VLOOKUP(B226,Basis_Preisliste!B:E,4,0)</f>
        <v>54.17</v>
      </c>
      <c r="F226" s="73">
        <f>IF(_xlfn.XLOOKUP(B226,Basis_Preisliste!B:B,Basis_Preisliste!F:F)="",_xlfn.XLOOKUP(B226,Basis_Preisliste!B:B,Basis_Preisliste!G:G),_xlfn.XLOOKUP(B226,Basis_Preisliste!B:B,Basis_Preisliste!F:F))</f>
        <v>54.17</v>
      </c>
      <c r="G226" s="74">
        <f>IF(_xlfn.XLOOKUP(B226,Basis_Preisliste!B:B,Basis_Preisliste!F:F)="","", _xlfn.XLOOKUP(B226,Basis_Preisliste!B:B,Basis_Preisliste!F:F)*(1-$G$3))</f>
        <v>54.17</v>
      </c>
      <c r="H226" s="75">
        <f>IF(_xlfn.XLOOKUP(B226,Basis_Preisliste!B:B,Basis_Preisliste!G:G)="","to be defined",_xlfn.XLOOKUP(B226,Basis_Preisliste!B:B,Basis_Preisliste!G:G)*(1-$G$3))</f>
        <v>51.46</v>
      </c>
      <c r="I226" s="160">
        <f>IF(INDEX(Basis_Preisliste!H:H,MATCH(B226,Basis_Preisliste!B:B,0))=0,"",INDEX(Basis_Preisliste!H:H,MATCH(B226,Basis_Preisliste!B:B,0)))</f>
        <v>133</v>
      </c>
      <c r="J226" s="209">
        <f>_xlfn.XLOOKUP(B226,'Article Master Data'!B:B,'Article Master Data'!R:R)</f>
        <v>133</v>
      </c>
      <c r="K226" s="249"/>
      <c r="L226" s="246" t="str">
        <f t="shared" si="18"/>
        <v/>
      </c>
      <c r="M226" s="57">
        <f t="shared" si="19"/>
        <v>0</v>
      </c>
      <c r="N226" s="57">
        <f t="shared" si="20"/>
        <v>0</v>
      </c>
      <c r="O226" s="57">
        <f>IF(AND(N226&lt;&gt;0,G226=""),'Language Layout'!$B$106,M226*I226*H226+N226*IF(G226="",0,G226))</f>
        <v>0</v>
      </c>
      <c r="P226" s="57" t="b">
        <f t="shared" si="21"/>
        <v>0</v>
      </c>
      <c r="Q226" s="57">
        <f>P226*(MAX($Q$7:Q225)+1)</f>
        <v>0</v>
      </c>
    </row>
    <row r="227" spans="2:17">
      <c r="B227" s="76" t="s">
        <v>540</v>
      </c>
      <c r="C227" s="52" t="str">
        <f>VLOOKUP(B227,'Language Articles'!A:B,2,0)</f>
        <v>Elevation Pro</v>
      </c>
      <c r="D227" s="77" t="str">
        <f>VLOOKUP(B227,'Language Portfolio'!A:B,2,0)</f>
        <v>Ballastoptimized flat roof systems</v>
      </c>
      <c r="E227" s="73">
        <f>VLOOKUP(B227,Basis_Preisliste!B:E,4,0)</f>
        <v>2.6880000000000002</v>
      </c>
      <c r="F227" s="73">
        <f>IF(_xlfn.XLOOKUP(B227,Basis_Preisliste!B:B,Basis_Preisliste!F:F)="",_xlfn.XLOOKUP(B227,Basis_Preisliste!B:B,Basis_Preisliste!G:G),_xlfn.XLOOKUP(B227,Basis_Preisliste!B:B,Basis_Preisliste!F:F))</f>
        <v>2.56</v>
      </c>
      <c r="G227" s="74" t="str">
        <f>IF(_xlfn.XLOOKUP(B227,Basis_Preisliste!B:B,Basis_Preisliste!F:F)="","", _xlfn.XLOOKUP(B227,Basis_Preisliste!B:B,Basis_Preisliste!F:F)*(1-$G$3))</f>
        <v/>
      </c>
      <c r="H227" s="75">
        <f>IF(_xlfn.XLOOKUP(B227,Basis_Preisliste!B:B,Basis_Preisliste!G:G)="","to be defined",_xlfn.XLOOKUP(B227,Basis_Preisliste!B:B,Basis_Preisliste!G:G)*(1-$G$3))</f>
        <v>2.56</v>
      </c>
      <c r="I227" s="160">
        <f>IF(INDEX(Basis_Preisliste!H:H,MATCH(B227,Basis_Preisliste!B:B,0))=0,"",INDEX(Basis_Preisliste!H:H,MATCH(B227,Basis_Preisliste!B:B,0)))</f>
        <v>25</v>
      </c>
      <c r="J227" s="209">
        <f>_xlfn.XLOOKUP(B227,'Article Master Data'!B:B,'Article Master Data'!R:R)</f>
        <v>2800</v>
      </c>
      <c r="K227" s="248"/>
      <c r="L227" s="246" t="str">
        <f t="shared" si="18"/>
        <v/>
      </c>
      <c r="M227" s="57">
        <f t="shared" si="19"/>
        <v>0</v>
      </c>
      <c r="N227" s="57">
        <f t="shared" si="20"/>
        <v>0</v>
      </c>
      <c r="O227" s="57">
        <f>IF(AND(N227&lt;&gt;0,G227=""),'Language Layout'!$B$106,M227*I227*H227+N227*IF(G227="",0,G227))</f>
        <v>0</v>
      </c>
      <c r="P227" s="57" t="b">
        <f t="shared" si="21"/>
        <v>0</v>
      </c>
      <c r="Q227" s="57">
        <f>P227*(MAX($Q$7:Q226)+1)</f>
        <v>0</v>
      </c>
    </row>
    <row r="228" spans="2:17">
      <c r="B228" s="76" t="s">
        <v>538</v>
      </c>
      <c r="C228" s="52" t="str">
        <f>VLOOKUP(B228,'Language Articles'!A:B,2,0)</f>
        <v>FixGrid 100 Pro Screw-in Center Base</v>
      </c>
      <c r="D228" s="77" t="str">
        <f>VLOOKUP(B228,'Language Portfolio'!A:B,2,0)</f>
        <v>Ballastoptimized flat roof systems</v>
      </c>
      <c r="E228" s="73">
        <f>VLOOKUP(B228,Basis_Preisliste!B:E,4,0)</f>
        <v>8.410499999999999</v>
      </c>
      <c r="F228" s="73">
        <f>IF(_xlfn.XLOOKUP(B228,Basis_Preisliste!B:B,Basis_Preisliste!F:F)="",_xlfn.XLOOKUP(B228,Basis_Preisliste!B:B,Basis_Preisliste!G:G),_xlfn.XLOOKUP(B228,Basis_Preisliste!B:B,Basis_Preisliste!F:F))</f>
        <v>8.01</v>
      </c>
      <c r="G228" s="74" t="str">
        <f>IF(_xlfn.XLOOKUP(B228,Basis_Preisliste!B:B,Basis_Preisliste!F:F)="","", _xlfn.XLOOKUP(B228,Basis_Preisliste!B:B,Basis_Preisliste!F:F)*(1-$G$3))</f>
        <v/>
      </c>
      <c r="H228" s="75">
        <f>IF(_xlfn.XLOOKUP(B228,Basis_Preisliste!B:B,Basis_Preisliste!G:G)="","to be defined",_xlfn.XLOOKUP(B228,Basis_Preisliste!B:B,Basis_Preisliste!G:G)*(1-$G$3))</f>
        <v>8.01</v>
      </c>
      <c r="I228" s="160">
        <f>IF(INDEX(Basis_Preisliste!H:H,MATCH(B228,Basis_Preisliste!B:B,0))=0,"",INDEX(Basis_Preisliste!H:H,MATCH(B228,Basis_Preisliste!B:B,0)))</f>
        <v>25</v>
      </c>
      <c r="J228" s="209">
        <f>_xlfn.XLOOKUP(B228,'Article Master Data'!B:B,'Article Master Data'!R:R)</f>
        <v>1200</v>
      </c>
      <c r="K228" s="249"/>
      <c r="L228" s="246" t="str">
        <f t="shared" si="18"/>
        <v/>
      </c>
      <c r="M228" s="57">
        <f t="shared" ref="M228" si="22">ROUNDDOWN(K228/I228,0)</f>
        <v>0</v>
      </c>
      <c r="N228" s="57">
        <f t="shared" ref="N228" si="23">K228-(M228*I228)</f>
        <v>0</v>
      </c>
      <c r="O228" s="57">
        <f>IF(AND(N228&lt;&gt;0,G228=""),'Language Layout'!$B$106,M228*I228*H228+N228*IF(G228="",0,G228))</f>
        <v>0</v>
      </c>
      <c r="P228" s="57" t="b">
        <f t="shared" ref="P228" si="24">K228&gt;0</f>
        <v>0</v>
      </c>
      <c r="Q228" s="57">
        <f>P228*(MAX($Q$7:Q227)+1)</f>
        <v>0</v>
      </c>
    </row>
    <row r="229" spans="2:17">
      <c r="B229" s="76" t="s">
        <v>510</v>
      </c>
      <c r="C229" s="52" t="str">
        <f>VLOOKUP(B229,'Language Articles'!A:B,2,0)</f>
        <v>Base Rail Pro 550</v>
      </c>
      <c r="D229" s="77" t="str">
        <f>VLOOKUP(B229,'Language Portfolio'!A:B,2,0)</f>
        <v>Ballastoptimized flat roof systems</v>
      </c>
      <c r="E229" s="73">
        <f>VLOOKUP(B229,Basis_Preisliste!B:E,4,0)</f>
        <v>10.962</v>
      </c>
      <c r="F229" s="73">
        <f>IF(_xlfn.XLOOKUP(B229,Basis_Preisliste!B:B,Basis_Preisliste!F:F)="",_xlfn.XLOOKUP(B229,Basis_Preisliste!B:B,Basis_Preisliste!G:G),_xlfn.XLOOKUP(B229,Basis_Preisliste!B:B,Basis_Preisliste!F:F))</f>
        <v>10.44</v>
      </c>
      <c r="G229" s="74" t="str">
        <f>IF(_xlfn.XLOOKUP(B229,Basis_Preisliste!B:B,Basis_Preisliste!F:F)="","", _xlfn.XLOOKUP(B229,Basis_Preisliste!B:B,Basis_Preisliste!F:F)*(1-$G$3))</f>
        <v/>
      </c>
      <c r="H229" s="75">
        <f>IF(_xlfn.XLOOKUP(B229,Basis_Preisliste!B:B,Basis_Preisliste!G:G)="","to be defined",_xlfn.XLOOKUP(B229,Basis_Preisliste!B:B,Basis_Preisliste!G:G)*(1-$G$3))</f>
        <v>10.44</v>
      </c>
      <c r="I229" s="160">
        <f>IF(INDEX(Basis_Preisliste!H:H,MATCH(B229,Basis_Preisliste!B:B,0))=0,"",INDEX(Basis_Preisliste!H:H,MATCH(B229,Basis_Preisliste!B:B,0)))</f>
        <v>25</v>
      </c>
      <c r="J229" s="209">
        <f>_xlfn.XLOOKUP(B229,'Article Master Data'!B:B,'Article Master Data'!R:R)</f>
        <v>800</v>
      </c>
      <c r="K229" s="249"/>
      <c r="L229" s="246" t="str">
        <f t="shared" si="18"/>
        <v/>
      </c>
      <c r="M229" s="57">
        <f t="shared" si="19"/>
        <v>0</v>
      </c>
      <c r="N229" s="57">
        <f t="shared" si="20"/>
        <v>0</v>
      </c>
      <c r="O229" s="57">
        <f>IF(AND(N229&lt;&gt;0,G229=""),'Language Layout'!$B$106,M229*I229*H229+N229*IF(G229="",0,G229))</f>
        <v>0</v>
      </c>
      <c r="P229" s="57" t="b">
        <f t="shared" si="21"/>
        <v>0</v>
      </c>
      <c r="Q229" s="57">
        <f>P229*(MAX($Q$7:Q228)+1)</f>
        <v>0</v>
      </c>
    </row>
    <row r="230" spans="2:17">
      <c r="B230" s="76" t="s">
        <v>5490</v>
      </c>
      <c r="C230" s="52" t="str">
        <f>VLOOKUP(B230,'Language Articles'!A:B,2,0)</f>
        <v>FixGrid Pro Triangular Support 2</v>
      </c>
      <c r="D230" s="77" t="str">
        <f>VLOOKUP(B230,'Language Portfolio'!A:B,2,0)</f>
        <v>Ballastoptimized flat roof systems</v>
      </c>
      <c r="E230" s="73">
        <f>VLOOKUP(B230,Basis_Preisliste!B:E,4,0)</f>
        <v>12.9465</v>
      </c>
      <c r="F230" s="73">
        <f>IF(_xlfn.XLOOKUP(B230,Basis_Preisliste!B:B,Basis_Preisliste!F:F)="",_xlfn.XLOOKUP(B230,Basis_Preisliste!B:B,Basis_Preisliste!G:G),_xlfn.XLOOKUP(B230,Basis_Preisliste!B:B,Basis_Preisliste!F:F))</f>
        <v>12.33</v>
      </c>
      <c r="G230" s="74" t="str">
        <f>IF(_xlfn.XLOOKUP(B230,Basis_Preisliste!B:B,Basis_Preisliste!F:F)="","", _xlfn.XLOOKUP(B230,Basis_Preisliste!B:B,Basis_Preisliste!F:F)*(1-$G$3))</f>
        <v/>
      </c>
      <c r="H230" s="75">
        <f>IF(_xlfn.XLOOKUP(B230,Basis_Preisliste!B:B,Basis_Preisliste!G:G)="","to be defined",_xlfn.XLOOKUP(B230,Basis_Preisliste!B:B,Basis_Preisliste!G:G)*(1-$G$3))</f>
        <v>12.33</v>
      </c>
      <c r="I230" s="160">
        <f>IF(INDEX(Basis_Preisliste!H:H,MATCH(B230,Basis_Preisliste!B:B,0))=0,"",INDEX(Basis_Preisliste!H:H,MATCH(B230,Basis_Preisliste!B:B,0)))</f>
        <v>45</v>
      </c>
      <c r="J230" s="209">
        <f>_xlfn.XLOOKUP(B230,'Article Master Data'!B:B,'Article Master Data'!R:R)</f>
        <v>2160</v>
      </c>
      <c r="K230" s="248"/>
      <c r="L230" s="246" t="str">
        <f t="shared" si="18"/>
        <v/>
      </c>
    </row>
    <row r="231" spans="2:17">
      <c r="B231" s="76" t="s">
        <v>5491</v>
      </c>
      <c r="C231" s="52" t="str">
        <f>VLOOKUP(B231,'Language Articles'!A:B,2,0)</f>
        <v>FixGrid Pro Triangular Support 3</v>
      </c>
      <c r="D231" s="77" t="str">
        <f>VLOOKUP(B231,'Language Portfolio'!A:B,2,0)</f>
        <v>Ballastoptimized flat roof systems</v>
      </c>
      <c r="E231" s="73">
        <f>VLOOKUP(B231,Basis_Preisliste!B:E,4,0)</f>
        <v>16.883999999999997</v>
      </c>
      <c r="F231" s="73">
        <f>IF(_xlfn.XLOOKUP(B231,Basis_Preisliste!B:B,Basis_Preisliste!F:F)="",_xlfn.XLOOKUP(B231,Basis_Preisliste!B:B,Basis_Preisliste!G:G),_xlfn.XLOOKUP(B231,Basis_Preisliste!B:B,Basis_Preisliste!F:F))</f>
        <v>16.079999999999998</v>
      </c>
      <c r="G231" s="74" t="str">
        <f>IF(_xlfn.XLOOKUP(B231,Basis_Preisliste!B:B,Basis_Preisliste!F:F)="","", _xlfn.XLOOKUP(B231,Basis_Preisliste!B:B,Basis_Preisliste!F:F)*(1-$G$3))</f>
        <v/>
      </c>
      <c r="H231" s="75">
        <f>IF(_xlfn.XLOOKUP(B231,Basis_Preisliste!B:B,Basis_Preisliste!G:G)="","to be defined",_xlfn.XLOOKUP(B231,Basis_Preisliste!B:B,Basis_Preisliste!G:G)*(1-$G$3))</f>
        <v>16.079999999999998</v>
      </c>
      <c r="I231" s="160">
        <f>IF(INDEX(Basis_Preisliste!H:H,MATCH(B231,Basis_Preisliste!B:B,0))=0,"",INDEX(Basis_Preisliste!H:H,MATCH(B231,Basis_Preisliste!B:B,0)))</f>
        <v>30</v>
      </c>
      <c r="J231" s="209">
        <f>_xlfn.XLOOKUP(B231,'Article Master Data'!B:B,'Article Master Data'!R:R)</f>
        <v>1440</v>
      </c>
      <c r="K231" s="249"/>
      <c r="L231" s="246" t="str">
        <f t="shared" si="18"/>
        <v/>
      </c>
    </row>
    <row r="232" spans="2:17">
      <c r="B232" s="76" t="s">
        <v>532</v>
      </c>
      <c r="C232" s="52" t="str">
        <f>VLOOKUP(B232,'Language Articles'!A:B,2,0)</f>
        <v>Screw-In Module Support Pro</v>
      </c>
      <c r="D232" s="77" t="str">
        <f>VLOOKUP(B232,'Language Portfolio'!A:B,2,0)</f>
        <v>Ballastoptimized flat roof systems</v>
      </c>
      <c r="E232" s="73">
        <f>VLOOKUP(B232,Basis_Preisliste!B:E,4,0)</f>
        <v>4.7879999999999994</v>
      </c>
      <c r="F232" s="73">
        <f>IF(_xlfn.XLOOKUP(B232,Basis_Preisliste!B:B,Basis_Preisliste!F:F)="",_xlfn.XLOOKUP(B232,Basis_Preisliste!B:B,Basis_Preisliste!G:G),_xlfn.XLOOKUP(B232,Basis_Preisliste!B:B,Basis_Preisliste!F:F))</f>
        <v>4.5599999999999996</v>
      </c>
      <c r="G232" s="74" t="str">
        <f>IF(_xlfn.XLOOKUP(B232,Basis_Preisliste!B:B,Basis_Preisliste!F:F)="","", _xlfn.XLOOKUP(B232,Basis_Preisliste!B:B,Basis_Preisliste!F:F)*(1-$G$3))</f>
        <v/>
      </c>
      <c r="H232" s="75">
        <f>IF(_xlfn.XLOOKUP(B232,Basis_Preisliste!B:B,Basis_Preisliste!G:G)="","to be defined",_xlfn.XLOOKUP(B232,Basis_Preisliste!B:B,Basis_Preisliste!G:G)*(1-$G$3))</f>
        <v>4.5599999999999996</v>
      </c>
      <c r="I232" s="160">
        <f>IF(INDEX(Basis_Preisliste!H:H,MATCH(B232,Basis_Preisliste!B:B,0))=0,"",INDEX(Basis_Preisliste!H:H,MATCH(B232,Basis_Preisliste!B:B,0)))</f>
        <v>25</v>
      </c>
      <c r="J232" s="209">
        <f>_xlfn.XLOOKUP(B232,'Article Master Data'!B:B,'Article Master Data'!R:R)</f>
        <v>2800</v>
      </c>
      <c r="K232" s="249"/>
      <c r="L232" s="246" t="str">
        <f t="shared" si="18"/>
        <v/>
      </c>
      <c r="M232" s="57">
        <f t="shared" si="19"/>
        <v>0</v>
      </c>
      <c r="N232" s="57">
        <f t="shared" si="20"/>
        <v>0</v>
      </c>
      <c r="O232" s="57">
        <f>IF(AND(N232&lt;&gt;0,G232=""),'Language Layout'!$B$106,M232*I232*H232+N232*IF(G232="",0,G232))</f>
        <v>0</v>
      </c>
      <c r="P232" s="57" t="b">
        <f t="shared" si="21"/>
        <v>0</v>
      </c>
      <c r="Q232" s="57">
        <f>P232*(MAX($Q$7:Q229)+1)</f>
        <v>0</v>
      </c>
    </row>
    <row r="233" spans="2:17">
      <c r="B233" s="76" t="s">
        <v>5496</v>
      </c>
      <c r="C233" s="52" t="str">
        <f>VLOOKUP(B233,'Language Articles'!A:B,2,0)</f>
        <v>Screw-In Module Support Flex Pro</v>
      </c>
      <c r="D233" s="77" t="str">
        <f>VLOOKUP(B233,'Language Portfolio'!A:B,2,0)</f>
        <v>Ballastoptimized flat roof systems</v>
      </c>
      <c r="E233" s="73">
        <f>VLOOKUP(B233,Basis_Preisliste!B:E,4,0)</f>
        <v>4.7879999999999994</v>
      </c>
      <c r="F233" s="73">
        <f>IF(_xlfn.XLOOKUP(B233,Basis_Preisliste!B:B,Basis_Preisliste!F:F)="",_xlfn.XLOOKUP(B233,Basis_Preisliste!B:B,Basis_Preisliste!G:G),_xlfn.XLOOKUP(B233,Basis_Preisliste!B:B,Basis_Preisliste!F:F))</f>
        <v>4.5599999999999996</v>
      </c>
      <c r="G233" s="74" t="str">
        <f>IF(_xlfn.XLOOKUP(B233,Basis_Preisliste!B:B,Basis_Preisliste!F:F)="","", _xlfn.XLOOKUP(B233,Basis_Preisliste!B:B,Basis_Preisliste!F:F)*(1-$G$3))</f>
        <v/>
      </c>
      <c r="H233" s="75">
        <f>IF(_xlfn.XLOOKUP(B233,Basis_Preisliste!B:B,Basis_Preisliste!G:G)="","to be defined",_xlfn.XLOOKUP(B233,Basis_Preisliste!B:B,Basis_Preisliste!G:G)*(1-$G$3))</f>
        <v>4.5599999999999996</v>
      </c>
      <c r="I233" s="160">
        <f>IF(INDEX(Basis_Preisliste!H:H,MATCH(B233,Basis_Preisliste!B:B,0))=0,"",INDEX(Basis_Preisliste!H:H,MATCH(B233,Basis_Preisliste!B:B,0)))</f>
        <v>20</v>
      </c>
      <c r="J233" s="209">
        <f>_xlfn.XLOOKUP(B233,'Article Master Data'!B:B,'Article Master Data'!R:R)</f>
        <v>2240</v>
      </c>
      <c r="K233" s="248"/>
      <c r="L233" s="246" t="str">
        <f t="shared" si="18"/>
        <v/>
      </c>
    </row>
    <row r="234" spans="2:17">
      <c r="B234" s="76" t="s">
        <v>534</v>
      </c>
      <c r="C234" s="52" t="str">
        <f>VLOOKUP(B234,'Language Articles'!A:B,2,0)</f>
        <v>Screw-In Elevation Pro</v>
      </c>
      <c r="D234" s="77" t="str">
        <f>VLOOKUP(B234,'Language Portfolio'!A:B,2,0)</f>
        <v>Ballastoptimized flat roof systems</v>
      </c>
      <c r="E234" s="73">
        <f>VLOOKUP(B234,Basis_Preisliste!B:E,4,0)</f>
        <v>3.9375</v>
      </c>
      <c r="F234" s="73">
        <f>IF(_xlfn.XLOOKUP(B234,Basis_Preisliste!B:B,Basis_Preisliste!F:F)="",_xlfn.XLOOKUP(B234,Basis_Preisliste!B:B,Basis_Preisliste!G:G),_xlfn.XLOOKUP(B234,Basis_Preisliste!B:B,Basis_Preisliste!F:F))</f>
        <v>3.75</v>
      </c>
      <c r="G234" s="74" t="str">
        <f>IF(_xlfn.XLOOKUP(B234,Basis_Preisliste!B:B,Basis_Preisliste!F:F)="","", _xlfn.XLOOKUP(B234,Basis_Preisliste!B:B,Basis_Preisliste!F:F)*(1-$G$3))</f>
        <v/>
      </c>
      <c r="H234" s="75">
        <f>IF(_xlfn.XLOOKUP(B234,Basis_Preisliste!B:B,Basis_Preisliste!G:G)="","to be defined",_xlfn.XLOOKUP(B234,Basis_Preisliste!B:B,Basis_Preisliste!G:G)*(1-$G$3))</f>
        <v>3.75</v>
      </c>
      <c r="I234" s="160">
        <f>IF(INDEX(Basis_Preisliste!H:H,MATCH(B234,Basis_Preisliste!B:B,0))=0,"",INDEX(Basis_Preisliste!H:H,MATCH(B234,Basis_Preisliste!B:B,0)))</f>
        <v>25</v>
      </c>
      <c r="J234" s="209">
        <f>_xlfn.XLOOKUP(B234,'Article Master Data'!B:B,'Article Master Data'!R:R)</f>
        <v>2800</v>
      </c>
      <c r="K234" s="249"/>
      <c r="L234" s="246" t="str">
        <f t="shared" si="18"/>
        <v/>
      </c>
      <c r="M234" s="57">
        <f t="shared" si="19"/>
        <v>0</v>
      </c>
      <c r="N234" s="57">
        <f t="shared" si="20"/>
        <v>0</v>
      </c>
      <c r="O234" s="57">
        <f>IF(AND(N234&lt;&gt;0,G234=""),'Language Layout'!$B$106,M234*I234*H234+N234*IF(G234="",0,G234))</f>
        <v>0</v>
      </c>
      <c r="P234" s="57" t="b">
        <f t="shared" si="21"/>
        <v>0</v>
      </c>
      <c r="Q234" s="57">
        <f>P234*(MAX($Q$7:Q232)+1)</f>
        <v>0</v>
      </c>
    </row>
    <row r="235" spans="2:17">
      <c r="B235" s="76" t="s">
        <v>542</v>
      </c>
      <c r="C235" s="52" t="str">
        <f>VLOOKUP(B235,'Language Articles'!A:B,2,0)</f>
        <v>Module Support Pro</v>
      </c>
      <c r="D235" s="77" t="str">
        <f>VLOOKUP(B235,'Language Portfolio'!A:B,2,0)</f>
        <v>Ballastoptimized flat roof systems</v>
      </c>
      <c r="E235" s="73">
        <f>VLOOKUP(B235,Basis_Preisliste!B:E,4,0)</f>
        <v>3.8010000000000002</v>
      </c>
      <c r="F235" s="73">
        <f>IF(_xlfn.XLOOKUP(B235,Basis_Preisliste!B:B,Basis_Preisliste!F:F)="",_xlfn.XLOOKUP(B235,Basis_Preisliste!B:B,Basis_Preisliste!G:G),_xlfn.XLOOKUP(B235,Basis_Preisliste!B:B,Basis_Preisliste!F:F))</f>
        <v>3.62</v>
      </c>
      <c r="G235" s="74" t="str">
        <f>IF(_xlfn.XLOOKUP(B235,Basis_Preisliste!B:B,Basis_Preisliste!F:F)="","", _xlfn.XLOOKUP(B235,Basis_Preisliste!B:B,Basis_Preisliste!F:F)*(1-$G$3))</f>
        <v/>
      </c>
      <c r="H235" s="75">
        <f>IF(_xlfn.XLOOKUP(B235,Basis_Preisliste!B:B,Basis_Preisliste!G:G)="","to be defined",_xlfn.XLOOKUP(B235,Basis_Preisliste!B:B,Basis_Preisliste!G:G)*(1-$G$3))</f>
        <v>3.62</v>
      </c>
      <c r="I235" s="160">
        <f>IF(INDEX(Basis_Preisliste!H:H,MATCH(B235,Basis_Preisliste!B:B,0))=0,"",INDEX(Basis_Preisliste!H:H,MATCH(B235,Basis_Preisliste!B:B,0)))</f>
        <v>25</v>
      </c>
      <c r="J235" s="209">
        <f>_xlfn.XLOOKUP(B235,'Article Master Data'!B:B,'Article Master Data'!R:R)</f>
        <v>2800</v>
      </c>
      <c r="K235" s="249"/>
      <c r="L235" s="246" t="str">
        <f t="shared" si="18"/>
        <v/>
      </c>
      <c r="M235" s="57">
        <f t="shared" si="19"/>
        <v>0</v>
      </c>
      <c r="N235" s="57">
        <f t="shared" si="20"/>
        <v>0</v>
      </c>
      <c r="O235" s="57">
        <f>IF(AND(N235&lt;&gt;0,G235=""),'Language Layout'!$B$106,M235*I235*H235+N235*IF(G235="",0,G235))</f>
        <v>0</v>
      </c>
      <c r="P235" s="57" t="b">
        <f t="shared" si="21"/>
        <v>0</v>
      </c>
      <c r="Q235" s="57">
        <f>P235*(MAX($Q$7:Q234)+1)</f>
        <v>0</v>
      </c>
    </row>
    <row r="236" spans="2:17">
      <c r="B236" s="76" t="s">
        <v>5494</v>
      </c>
      <c r="C236" s="52" t="str">
        <f>VLOOKUP(B236,'Language Articles'!A:B,2,0)</f>
        <v>Module Support Flex Pro</v>
      </c>
      <c r="D236" s="77" t="str">
        <f>VLOOKUP(B236,'Language Portfolio'!A:B,2,0)</f>
        <v>Ballastoptimized flat roof systems</v>
      </c>
      <c r="E236" s="73">
        <f>VLOOKUP(B236,Basis_Preisliste!B:E,4,0)</f>
        <v>3.8010000000000002</v>
      </c>
      <c r="F236" s="73">
        <f>IF(_xlfn.XLOOKUP(B236,Basis_Preisliste!B:B,Basis_Preisliste!F:F)="",_xlfn.XLOOKUP(B236,Basis_Preisliste!B:B,Basis_Preisliste!G:G),_xlfn.XLOOKUP(B236,Basis_Preisliste!B:B,Basis_Preisliste!F:F))</f>
        <v>3.62</v>
      </c>
      <c r="G236" s="74" t="str">
        <f>IF(_xlfn.XLOOKUP(B236,Basis_Preisliste!B:B,Basis_Preisliste!F:F)="","", _xlfn.XLOOKUP(B236,Basis_Preisliste!B:B,Basis_Preisliste!F:F)*(1-$G$3))</f>
        <v/>
      </c>
      <c r="H236" s="75">
        <f>IF(_xlfn.XLOOKUP(B236,Basis_Preisliste!B:B,Basis_Preisliste!G:G)="","to be defined",_xlfn.XLOOKUP(B236,Basis_Preisliste!B:B,Basis_Preisliste!G:G)*(1-$G$3))</f>
        <v>3.62</v>
      </c>
      <c r="I236" s="160">
        <f>IF(INDEX(Basis_Preisliste!H:H,MATCH(B236,Basis_Preisliste!B:B,0))=0,"",INDEX(Basis_Preisliste!H:H,MATCH(B236,Basis_Preisliste!B:B,0)))</f>
        <v>20</v>
      </c>
      <c r="J236" s="209">
        <f>_xlfn.XLOOKUP(B236,'Article Master Data'!B:B,'Article Master Data'!R:R)</f>
        <v>2240</v>
      </c>
      <c r="K236" s="248"/>
      <c r="L236" s="246" t="str">
        <f t="shared" si="18"/>
        <v/>
      </c>
    </row>
    <row r="237" spans="2:17">
      <c r="B237" s="76" t="s">
        <v>363</v>
      </c>
      <c r="C237" s="52" t="str">
        <f>VLOOKUP(B237,'Language Articles'!A:B,2,0)</f>
        <v>Base Rail Pro Connector</v>
      </c>
      <c r="D237" s="77" t="str">
        <f>VLOOKUP(B237,'Language Portfolio'!A:B,2,0)</f>
        <v>Ballastoptimized flat roof systems</v>
      </c>
      <c r="E237" s="73">
        <f>VLOOKUP(B237,Basis_Preisliste!B:E,4,0)</f>
        <v>2.0790000000000002</v>
      </c>
      <c r="F237" s="73">
        <f>IF(_xlfn.XLOOKUP(B237,Basis_Preisliste!B:B,Basis_Preisliste!F:F)="",_xlfn.XLOOKUP(B237,Basis_Preisliste!B:B,Basis_Preisliste!G:G),_xlfn.XLOOKUP(B237,Basis_Preisliste!B:B,Basis_Preisliste!F:F))</f>
        <v>1.98</v>
      </c>
      <c r="G237" s="74" t="str">
        <f>IF(_xlfn.XLOOKUP(B237,Basis_Preisliste!B:B,Basis_Preisliste!F:F)="","", _xlfn.XLOOKUP(B237,Basis_Preisliste!B:B,Basis_Preisliste!F:F)*(1-$G$3))</f>
        <v/>
      </c>
      <c r="H237" s="75">
        <f>IF(_xlfn.XLOOKUP(B237,Basis_Preisliste!B:B,Basis_Preisliste!G:G)="","to be defined",_xlfn.XLOOKUP(B237,Basis_Preisliste!B:B,Basis_Preisliste!G:G)*(1-$G$3))</f>
        <v>1.98</v>
      </c>
      <c r="I237" s="160">
        <f>IF(INDEX(Basis_Preisliste!H:H,MATCH(B237,Basis_Preisliste!B:B,0))=0,"",INDEX(Basis_Preisliste!H:H,MATCH(B237,Basis_Preisliste!B:B,0)))</f>
        <v>70</v>
      </c>
      <c r="J237" s="209">
        <f>_xlfn.XLOOKUP(B237,'Article Master Data'!B:B,'Article Master Data'!R:R)</f>
        <v>5600</v>
      </c>
      <c r="K237" s="249"/>
      <c r="L237" s="246" t="str">
        <f t="shared" si="18"/>
        <v/>
      </c>
      <c r="M237" s="57">
        <f t="shared" si="19"/>
        <v>0</v>
      </c>
      <c r="N237" s="57">
        <f t="shared" si="20"/>
        <v>0</v>
      </c>
      <c r="O237" s="57">
        <f>IF(AND(N237&lt;&gt;0,G237=""),'Language Layout'!$B$106,M237*I237*H237+N237*IF(G237="",0,G237))</f>
        <v>0</v>
      </c>
      <c r="P237" s="57" t="b">
        <f t="shared" si="21"/>
        <v>0</v>
      </c>
      <c r="Q237" s="57">
        <f>P237*(MAX($Q$7:Q235)+1)</f>
        <v>0</v>
      </c>
    </row>
    <row r="238" spans="2:17">
      <c r="B238" s="76" t="s">
        <v>365</v>
      </c>
      <c r="C238" s="52" t="str">
        <f>VLOOKUP(B238,'Language Articles'!A:B,2,0)</f>
        <v>Ballast Rail Pro Connector</v>
      </c>
      <c r="D238" s="77" t="str">
        <f>VLOOKUP(B238,'Language Portfolio'!A:B,2,0)</f>
        <v>Ballastoptimized flat roof systems</v>
      </c>
      <c r="E238" s="73">
        <f>VLOOKUP(B238,Basis_Preisliste!B:E,4,0)</f>
        <v>3.2024999999999997</v>
      </c>
      <c r="F238" s="73">
        <f>IF(_xlfn.XLOOKUP(B238,Basis_Preisliste!B:B,Basis_Preisliste!F:F)="",_xlfn.XLOOKUP(B238,Basis_Preisliste!B:B,Basis_Preisliste!G:G),_xlfn.XLOOKUP(B238,Basis_Preisliste!B:B,Basis_Preisliste!F:F))</f>
        <v>3.05</v>
      </c>
      <c r="G238" s="74" t="str">
        <f>IF(_xlfn.XLOOKUP(B238,Basis_Preisliste!B:B,Basis_Preisliste!F:F)="","", _xlfn.XLOOKUP(B238,Basis_Preisliste!B:B,Basis_Preisliste!F:F)*(1-$G$3))</f>
        <v/>
      </c>
      <c r="H238" s="75">
        <f>IF(_xlfn.XLOOKUP(B238,Basis_Preisliste!B:B,Basis_Preisliste!G:G)="","to be defined",_xlfn.XLOOKUP(B238,Basis_Preisliste!B:B,Basis_Preisliste!G:G)*(1-$G$3))</f>
        <v>3.05</v>
      </c>
      <c r="I238" s="160">
        <f>IF(INDEX(Basis_Preisliste!H:H,MATCH(B238,Basis_Preisliste!B:B,0))=0,"",INDEX(Basis_Preisliste!H:H,MATCH(B238,Basis_Preisliste!B:B,0)))</f>
        <v>40</v>
      </c>
      <c r="J238" s="209">
        <f>_xlfn.XLOOKUP(B238,'Article Master Data'!B:B,'Article Master Data'!R:R)</f>
        <v>3200</v>
      </c>
      <c r="K238" s="249"/>
      <c r="L238" s="246" t="str">
        <f t="shared" si="18"/>
        <v/>
      </c>
      <c r="M238" s="57">
        <f t="shared" si="19"/>
        <v>0</v>
      </c>
      <c r="N238" s="57">
        <f t="shared" si="20"/>
        <v>0</v>
      </c>
      <c r="O238" s="57">
        <f>IF(AND(N238&lt;&gt;0,G238=""),'Language Layout'!$B$106,M238*I238*H238+N238*IF(G238="",0,G238))</f>
        <v>0</v>
      </c>
      <c r="P238" s="57" t="b">
        <f t="shared" si="21"/>
        <v>0</v>
      </c>
      <c r="Q238" s="57">
        <f>P238*(MAX($Q$7:Q237)+1)</f>
        <v>0</v>
      </c>
    </row>
    <row r="239" spans="2:17">
      <c r="B239" s="76" t="s">
        <v>602</v>
      </c>
      <c r="C239" s="52" t="str">
        <f>VLOOKUP(B239,'Language Articles'!A:B,2,0)</f>
        <v>Windsafe 5 Pro up to 1350mm Module</v>
      </c>
      <c r="D239" s="77" t="str">
        <f>VLOOKUP(B239,'Language Portfolio'!A:B,2,0)</f>
        <v>Ballastoptimized flat roof systems</v>
      </c>
      <c r="E239" s="73">
        <f>VLOOKUP(B239,Basis_Preisliste!B:E,4,0)</f>
        <v>33.08</v>
      </c>
      <c r="F239" s="73">
        <f>IF(_xlfn.XLOOKUP(B239,Basis_Preisliste!B:B,Basis_Preisliste!F:F)="",_xlfn.XLOOKUP(B239,Basis_Preisliste!B:B,Basis_Preisliste!G:G),_xlfn.XLOOKUP(B239,Basis_Preisliste!B:B,Basis_Preisliste!F:F))</f>
        <v>33.08</v>
      </c>
      <c r="G239" s="74">
        <f>IF(_xlfn.XLOOKUP(B239,Basis_Preisliste!B:B,Basis_Preisliste!F:F)="","", _xlfn.XLOOKUP(B239,Basis_Preisliste!B:B,Basis_Preisliste!F:F)*(1-$G$3))</f>
        <v>33.08</v>
      </c>
      <c r="H239" s="75">
        <f>IF(_xlfn.XLOOKUP(B239,Basis_Preisliste!B:B,Basis_Preisliste!G:G)="","to be defined",_xlfn.XLOOKUP(B239,Basis_Preisliste!B:B,Basis_Preisliste!G:G)*(1-$G$3))</f>
        <v>31.42</v>
      </c>
      <c r="I239" s="160">
        <f>IF(INDEX(Basis_Preisliste!H:H,MATCH(B239,Basis_Preisliste!B:B,0))=0,"",INDEX(Basis_Preisliste!H:H,MATCH(B239,Basis_Preisliste!B:B,0)))</f>
        <v>50</v>
      </c>
      <c r="J239" s="209">
        <f>_xlfn.XLOOKUP(B239,'Article Master Data'!B:B,'Article Master Data'!R:R)</f>
        <v>50</v>
      </c>
      <c r="K239" s="248"/>
      <c r="L239" s="246" t="str">
        <f t="shared" si="18"/>
        <v/>
      </c>
      <c r="M239" s="57">
        <f t="shared" si="19"/>
        <v>0</v>
      </c>
      <c r="N239" s="57">
        <f t="shared" si="20"/>
        <v>0</v>
      </c>
      <c r="O239" s="57">
        <f>IF(AND(N239&lt;&gt;0,G239=""),'Language Layout'!$B$106,M239*I239*H239+N239*IF(G239="",0,G239))</f>
        <v>0</v>
      </c>
      <c r="P239" s="57" t="b">
        <f t="shared" si="21"/>
        <v>0</v>
      </c>
      <c r="Q239" s="57">
        <f>P239*(MAX($Q$7:Q238)+1)</f>
        <v>0</v>
      </c>
    </row>
    <row r="240" spans="2:17">
      <c r="B240" s="76" t="s">
        <v>604</v>
      </c>
      <c r="C240" s="52" t="str">
        <f>VLOOKUP(B240,'Language Articles'!A:B,2,0)</f>
        <v>Windsafe 5 Pro up to 1800mm Module</v>
      </c>
      <c r="D240" s="77" t="str">
        <f>VLOOKUP(B240,'Language Portfolio'!A:B,2,0)</f>
        <v>Ballastoptimized flat roof systems</v>
      </c>
      <c r="E240" s="73">
        <f>VLOOKUP(B240,Basis_Preisliste!B:E,4,0)</f>
        <v>37.03</v>
      </c>
      <c r="F240" s="73">
        <f>IF(_xlfn.XLOOKUP(B240,Basis_Preisliste!B:B,Basis_Preisliste!F:F)="",_xlfn.XLOOKUP(B240,Basis_Preisliste!B:B,Basis_Preisliste!G:G),_xlfn.XLOOKUP(B240,Basis_Preisliste!B:B,Basis_Preisliste!F:F))</f>
        <v>37.03</v>
      </c>
      <c r="G240" s="74">
        <f>IF(_xlfn.XLOOKUP(B240,Basis_Preisliste!B:B,Basis_Preisliste!F:F)="","", _xlfn.XLOOKUP(B240,Basis_Preisliste!B:B,Basis_Preisliste!F:F)*(1-$G$3))</f>
        <v>37.03</v>
      </c>
      <c r="H240" s="75">
        <f>IF(_xlfn.XLOOKUP(B240,Basis_Preisliste!B:B,Basis_Preisliste!G:G)="","to be defined",_xlfn.XLOOKUP(B240,Basis_Preisliste!B:B,Basis_Preisliste!G:G)*(1-$G$3))</f>
        <v>35.18</v>
      </c>
      <c r="I240" s="160">
        <f>IF(INDEX(Basis_Preisliste!H:H,MATCH(B240,Basis_Preisliste!B:B,0))=0,"",INDEX(Basis_Preisliste!H:H,MATCH(B240,Basis_Preisliste!B:B,0)))</f>
        <v>50</v>
      </c>
      <c r="J240" s="209">
        <f>_xlfn.XLOOKUP(B240,'Article Master Data'!B:B,'Article Master Data'!R:R)</f>
        <v>50</v>
      </c>
      <c r="K240" s="249"/>
      <c r="L240" s="246" t="str">
        <f t="shared" si="18"/>
        <v/>
      </c>
      <c r="M240" s="57">
        <f t="shared" si="19"/>
        <v>0</v>
      </c>
      <c r="N240" s="57">
        <f t="shared" si="20"/>
        <v>0</v>
      </c>
      <c r="O240" s="57">
        <f>IF(AND(N240&lt;&gt;0,G240=""),'Language Layout'!$B$106,M240*I240*H240+N240*IF(G240="",0,G240))</f>
        <v>0</v>
      </c>
      <c r="P240" s="57" t="b">
        <f t="shared" si="21"/>
        <v>0</v>
      </c>
      <c r="Q240" s="57">
        <f>P240*(MAX($Q$7:Q239)+1)</f>
        <v>0</v>
      </c>
    </row>
    <row r="241" spans="2:17">
      <c r="B241" s="76" t="s">
        <v>606</v>
      </c>
      <c r="C241" s="52" t="str">
        <f>VLOOKUP(B241,'Language Articles'!A:B,2,0)</f>
        <v>Windsafe 5 Pro up to 2150mm Module</v>
      </c>
      <c r="D241" s="77" t="str">
        <f>VLOOKUP(B241,'Language Portfolio'!A:B,2,0)</f>
        <v>Ballastoptimized flat roof systems</v>
      </c>
      <c r="E241" s="73">
        <f>VLOOKUP(B241,Basis_Preisliste!B:E,4,0)</f>
        <v>41.15</v>
      </c>
      <c r="F241" s="73">
        <f>IF(_xlfn.XLOOKUP(B241,Basis_Preisliste!B:B,Basis_Preisliste!F:F)="",_xlfn.XLOOKUP(B241,Basis_Preisliste!B:B,Basis_Preisliste!G:G),_xlfn.XLOOKUP(B241,Basis_Preisliste!B:B,Basis_Preisliste!F:F))</f>
        <v>41.15</v>
      </c>
      <c r="G241" s="74">
        <f>IF(_xlfn.XLOOKUP(B241,Basis_Preisliste!B:B,Basis_Preisliste!F:F)="","", _xlfn.XLOOKUP(B241,Basis_Preisliste!B:B,Basis_Preisliste!F:F)*(1-$G$3))</f>
        <v>41.15</v>
      </c>
      <c r="H241" s="75">
        <f>IF(_xlfn.XLOOKUP(B241,Basis_Preisliste!B:B,Basis_Preisliste!G:G)="","to be defined",_xlfn.XLOOKUP(B241,Basis_Preisliste!B:B,Basis_Preisliste!G:G)*(1-$G$3))</f>
        <v>39.090000000000003</v>
      </c>
      <c r="I241" s="160">
        <f>IF(INDEX(Basis_Preisliste!H:H,MATCH(B241,Basis_Preisliste!B:B,0))=0,"",INDEX(Basis_Preisliste!H:H,MATCH(B241,Basis_Preisliste!B:B,0)))</f>
        <v>50</v>
      </c>
      <c r="J241" s="209">
        <f>_xlfn.XLOOKUP(B241,'Article Master Data'!B:B,'Article Master Data'!R:R)</f>
        <v>50</v>
      </c>
      <c r="K241" s="249"/>
      <c r="L241" s="246" t="str">
        <f t="shared" si="18"/>
        <v/>
      </c>
      <c r="M241" s="57">
        <f t="shared" si="19"/>
        <v>0</v>
      </c>
      <c r="N241" s="57">
        <f t="shared" si="20"/>
        <v>0</v>
      </c>
      <c r="O241" s="57">
        <f>IF(AND(N241&lt;&gt;0,G241=""),'Language Layout'!$B$106,M241*I241*H241+N241*IF(G241="",0,G241))</f>
        <v>0</v>
      </c>
      <c r="P241" s="57" t="b">
        <f t="shared" si="21"/>
        <v>0</v>
      </c>
      <c r="Q241" s="57">
        <f>P241*(MAX($Q$7:Q240)+1)</f>
        <v>0</v>
      </c>
    </row>
    <row r="242" spans="2:17">
      <c r="B242" s="76" t="s">
        <v>608</v>
      </c>
      <c r="C242" s="52" t="str">
        <f>VLOOKUP(B242,'Language Articles'!A:B,2,0)</f>
        <v>Windsafe 5 Pro up to 2500mm Module</v>
      </c>
      <c r="D242" s="77" t="str">
        <f>VLOOKUP(B242,'Language Portfolio'!A:B,2,0)</f>
        <v>Ballastoptimized flat roof systems</v>
      </c>
      <c r="E242" s="73">
        <f>VLOOKUP(B242,Basis_Preisliste!B:E,4,0)</f>
        <v>44.16</v>
      </c>
      <c r="F242" s="73">
        <f>IF(_xlfn.XLOOKUP(B242,Basis_Preisliste!B:B,Basis_Preisliste!F:F)="",_xlfn.XLOOKUP(B242,Basis_Preisliste!B:B,Basis_Preisliste!G:G),_xlfn.XLOOKUP(B242,Basis_Preisliste!B:B,Basis_Preisliste!F:F))</f>
        <v>44.16</v>
      </c>
      <c r="G242" s="74">
        <f>IF(_xlfn.XLOOKUP(B242,Basis_Preisliste!B:B,Basis_Preisliste!F:F)="","", _xlfn.XLOOKUP(B242,Basis_Preisliste!B:B,Basis_Preisliste!F:F)*(1-$G$3))</f>
        <v>44.16</v>
      </c>
      <c r="H242" s="75">
        <f>IF(_xlfn.XLOOKUP(B242,Basis_Preisliste!B:B,Basis_Preisliste!G:G)="","to be defined",_xlfn.XLOOKUP(B242,Basis_Preisliste!B:B,Basis_Preisliste!G:G)*(1-$G$3))</f>
        <v>41.95</v>
      </c>
      <c r="I242" s="160">
        <f>IF(INDEX(Basis_Preisliste!H:H,MATCH(B242,Basis_Preisliste!B:B,0))=0,"",INDEX(Basis_Preisliste!H:H,MATCH(B242,Basis_Preisliste!B:B,0)))</f>
        <v>50</v>
      </c>
      <c r="J242" s="209">
        <f>_xlfn.XLOOKUP(B242,'Article Master Data'!B:B,'Article Master Data'!R:R)</f>
        <v>50</v>
      </c>
      <c r="K242" s="248"/>
      <c r="L242" s="246" t="str">
        <f t="shared" si="18"/>
        <v/>
      </c>
      <c r="M242" s="57">
        <f t="shared" si="19"/>
        <v>0</v>
      </c>
      <c r="N242" s="57">
        <f t="shared" si="20"/>
        <v>0</v>
      </c>
      <c r="O242" s="57">
        <f>IF(AND(N242&lt;&gt;0,G242=""),'Language Layout'!$B$106,M242*I242*H242+N242*IF(G242="",0,G242))</f>
        <v>0</v>
      </c>
      <c r="P242" s="57" t="b">
        <f t="shared" si="21"/>
        <v>0</v>
      </c>
      <c r="Q242" s="57">
        <f>P242*(MAX($Q$7:Q241)+1)</f>
        <v>0</v>
      </c>
    </row>
    <row r="243" spans="2:17">
      <c r="B243" s="76" t="s">
        <v>610</v>
      </c>
      <c r="C243" s="52" t="str">
        <f>VLOOKUP(B243,'Language Articles'!A:B,2,0)</f>
        <v>Windsafe 10 Pro up to 1350mm Module</v>
      </c>
      <c r="D243" s="77" t="str">
        <f>VLOOKUP(B243,'Language Portfolio'!A:B,2,0)</f>
        <v>Ballastoptimized flat roof systems</v>
      </c>
      <c r="E243" s="73">
        <f>VLOOKUP(B243,Basis_Preisliste!B:E,4,0)</f>
        <v>35.200000000000003</v>
      </c>
      <c r="F243" s="73">
        <f>IF(_xlfn.XLOOKUP(B243,Basis_Preisliste!B:B,Basis_Preisliste!F:F)="",_xlfn.XLOOKUP(B243,Basis_Preisliste!B:B,Basis_Preisliste!G:G),_xlfn.XLOOKUP(B243,Basis_Preisliste!B:B,Basis_Preisliste!F:F))</f>
        <v>35.200000000000003</v>
      </c>
      <c r="G243" s="74">
        <f>IF(_xlfn.XLOOKUP(B243,Basis_Preisliste!B:B,Basis_Preisliste!F:F)="","", _xlfn.XLOOKUP(B243,Basis_Preisliste!B:B,Basis_Preisliste!F:F)*(1-$G$3))</f>
        <v>35.200000000000003</v>
      </c>
      <c r="H243" s="75">
        <f>IF(_xlfn.XLOOKUP(B243,Basis_Preisliste!B:B,Basis_Preisliste!G:G)="","to be defined",_xlfn.XLOOKUP(B243,Basis_Preisliste!B:B,Basis_Preisliste!G:G)*(1-$G$3))</f>
        <v>33.44</v>
      </c>
      <c r="I243" s="160">
        <f>IF(INDEX(Basis_Preisliste!H:H,MATCH(B243,Basis_Preisliste!B:B,0))=0,"",INDEX(Basis_Preisliste!H:H,MATCH(B243,Basis_Preisliste!B:B,0)))</f>
        <v>50</v>
      </c>
      <c r="J243" s="209">
        <f>_xlfn.XLOOKUP(B243,'Article Master Data'!B:B,'Article Master Data'!R:R)</f>
        <v>50</v>
      </c>
      <c r="K243" s="249"/>
      <c r="L243" s="246" t="str">
        <f t="shared" si="18"/>
        <v/>
      </c>
      <c r="M243" s="57">
        <f t="shared" si="19"/>
        <v>0</v>
      </c>
      <c r="N243" s="57">
        <f t="shared" si="20"/>
        <v>0</v>
      </c>
      <c r="O243" s="57">
        <f>IF(AND(N243&lt;&gt;0,G243=""),'Language Layout'!$B$106,M243*I243*H243+N243*IF(G243="",0,G243))</f>
        <v>0</v>
      </c>
      <c r="P243" s="57" t="b">
        <f t="shared" si="21"/>
        <v>0</v>
      </c>
      <c r="Q243" s="57">
        <f>P243*(MAX($Q$7:Q242)+1)</f>
        <v>0</v>
      </c>
    </row>
    <row r="244" spans="2:17">
      <c r="B244" s="76" t="s">
        <v>612</v>
      </c>
      <c r="C244" s="52" t="str">
        <f>VLOOKUP(B244,'Language Articles'!A:B,2,0)</f>
        <v>Windsafe 10 Pro up to 1800mm Module</v>
      </c>
      <c r="D244" s="77" t="str">
        <f>VLOOKUP(B244,'Language Portfolio'!A:B,2,0)</f>
        <v>Ballastoptimized flat roof systems</v>
      </c>
      <c r="E244" s="73">
        <f>VLOOKUP(B244,Basis_Preisliste!B:E,4,0)</f>
        <v>40.17</v>
      </c>
      <c r="F244" s="73">
        <f>IF(_xlfn.XLOOKUP(B244,Basis_Preisliste!B:B,Basis_Preisliste!F:F)="",_xlfn.XLOOKUP(B244,Basis_Preisliste!B:B,Basis_Preisliste!G:G),_xlfn.XLOOKUP(B244,Basis_Preisliste!B:B,Basis_Preisliste!F:F))</f>
        <v>40.17</v>
      </c>
      <c r="G244" s="74">
        <f>IF(_xlfn.XLOOKUP(B244,Basis_Preisliste!B:B,Basis_Preisliste!F:F)="","", _xlfn.XLOOKUP(B244,Basis_Preisliste!B:B,Basis_Preisliste!F:F)*(1-$G$3))</f>
        <v>40.17</v>
      </c>
      <c r="H244" s="75">
        <f>IF(_xlfn.XLOOKUP(B244,Basis_Preisliste!B:B,Basis_Preisliste!G:G)="","to be defined",_xlfn.XLOOKUP(B244,Basis_Preisliste!B:B,Basis_Preisliste!G:G)*(1-$G$3))</f>
        <v>38.159999999999997</v>
      </c>
      <c r="I244" s="160">
        <f>IF(INDEX(Basis_Preisliste!H:H,MATCH(B244,Basis_Preisliste!B:B,0))=0,"",INDEX(Basis_Preisliste!H:H,MATCH(B244,Basis_Preisliste!B:B,0)))</f>
        <v>50</v>
      </c>
      <c r="J244" s="209">
        <f>_xlfn.XLOOKUP(B244,'Article Master Data'!B:B,'Article Master Data'!R:R)</f>
        <v>50</v>
      </c>
      <c r="K244" s="249"/>
      <c r="L244" s="246" t="str">
        <f t="shared" si="18"/>
        <v/>
      </c>
      <c r="M244" s="57">
        <f t="shared" si="19"/>
        <v>0</v>
      </c>
      <c r="N244" s="57">
        <f t="shared" si="20"/>
        <v>0</v>
      </c>
      <c r="O244" s="57">
        <f>IF(AND(N244&lt;&gt;0,G244=""),'Language Layout'!$B$106,M244*I244*H244+N244*IF(G244="",0,G244))</f>
        <v>0</v>
      </c>
      <c r="P244" s="57" t="b">
        <f t="shared" si="21"/>
        <v>0</v>
      </c>
      <c r="Q244" s="57">
        <f>P244*(MAX($Q$7:Q243)+1)</f>
        <v>0</v>
      </c>
    </row>
    <row r="245" spans="2:17">
      <c r="B245" s="76" t="s">
        <v>614</v>
      </c>
      <c r="C245" s="52" t="str">
        <f>VLOOKUP(B245,'Language Articles'!A:B,2,0)</f>
        <v>Windsafe 10 Pro up to 2150mm Module</v>
      </c>
      <c r="D245" s="77" t="str">
        <f>VLOOKUP(B245,'Language Portfolio'!A:B,2,0)</f>
        <v>Ballastoptimized flat roof systems</v>
      </c>
      <c r="E245" s="73">
        <f>VLOOKUP(B245,Basis_Preisliste!B:E,4,0)</f>
        <v>45.22</v>
      </c>
      <c r="F245" s="73">
        <f>IF(_xlfn.XLOOKUP(B245,Basis_Preisliste!B:B,Basis_Preisliste!F:F)="",_xlfn.XLOOKUP(B245,Basis_Preisliste!B:B,Basis_Preisliste!G:G),_xlfn.XLOOKUP(B245,Basis_Preisliste!B:B,Basis_Preisliste!F:F))</f>
        <v>45.22</v>
      </c>
      <c r="G245" s="74">
        <f>IF(_xlfn.XLOOKUP(B245,Basis_Preisliste!B:B,Basis_Preisliste!F:F)="","", _xlfn.XLOOKUP(B245,Basis_Preisliste!B:B,Basis_Preisliste!F:F)*(1-$G$3))</f>
        <v>45.22</v>
      </c>
      <c r="H245" s="75">
        <f>IF(_xlfn.XLOOKUP(B245,Basis_Preisliste!B:B,Basis_Preisliste!G:G)="","to be defined",_xlfn.XLOOKUP(B245,Basis_Preisliste!B:B,Basis_Preisliste!G:G)*(1-$G$3))</f>
        <v>42.96</v>
      </c>
      <c r="I245" s="160">
        <f>IF(INDEX(Basis_Preisliste!H:H,MATCH(B245,Basis_Preisliste!B:B,0))=0,"",INDEX(Basis_Preisliste!H:H,MATCH(B245,Basis_Preisliste!B:B,0)))</f>
        <v>50</v>
      </c>
      <c r="J245" s="209">
        <f>_xlfn.XLOOKUP(B245,'Article Master Data'!B:B,'Article Master Data'!R:R)</f>
        <v>50</v>
      </c>
      <c r="K245" s="248"/>
      <c r="L245" s="246" t="str">
        <f t="shared" si="18"/>
        <v/>
      </c>
      <c r="M245" s="57">
        <f t="shared" si="19"/>
        <v>0</v>
      </c>
      <c r="N245" s="57">
        <f t="shared" si="20"/>
        <v>0</v>
      </c>
      <c r="O245" s="57">
        <f>IF(AND(N245&lt;&gt;0,G245=""),'Language Layout'!$B$106,M245*I245*H245+N245*IF(G245="",0,G245))</f>
        <v>0</v>
      </c>
      <c r="P245" s="57" t="b">
        <f t="shared" si="21"/>
        <v>0</v>
      </c>
      <c r="Q245" s="57">
        <f>P245*(MAX($Q$7:Q244)+1)</f>
        <v>0</v>
      </c>
    </row>
    <row r="246" spans="2:17">
      <c r="B246" s="76" t="s">
        <v>616</v>
      </c>
      <c r="C246" s="52" t="str">
        <f>VLOOKUP(B246,'Language Articles'!A:B,2,0)</f>
        <v>Windsafe 10 Pro up to 2500mm Module</v>
      </c>
      <c r="D246" s="77" t="str">
        <f>VLOOKUP(B246,'Language Portfolio'!A:B,2,0)</f>
        <v>Ballastoptimized flat roof systems</v>
      </c>
      <c r="E246" s="73">
        <f>VLOOKUP(B246,Basis_Preisliste!B:E,4,0)</f>
        <v>49</v>
      </c>
      <c r="F246" s="73">
        <f>IF(_xlfn.XLOOKUP(B246,Basis_Preisliste!B:B,Basis_Preisliste!F:F)="",_xlfn.XLOOKUP(B246,Basis_Preisliste!B:B,Basis_Preisliste!G:G),_xlfn.XLOOKUP(B246,Basis_Preisliste!B:B,Basis_Preisliste!F:F))</f>
        <v>49</v>
      </c>
      <c r="G246" s="74">
        <f>IF(_xlfn.XLOOKUP(B246,Basis_Preisliste!B:B,Basis_Preisliste!F:F)="","", _xlfn.XLOOKUP(B246,Basis_Preisliste!B:B,Basis_Preisliste!F:F)*(1-$G$3))</f>
        <v>49</v>
      </c>
      <c r="H246" s="75">
        <f>IF(_xlfn.XLOOKUP(B246,Basis_Preisliste!B:B,Basis_Preisliste!G:G)="","to be defined",_xlfn.XLOOKUP(B246,Basis_Preisliste!B:B,Basis_Preisliste!G:G)*(1-$G$3))</f>
        <v>46.55</v>
      </c>
      <c r="I246" s="160">
        <f>IF(INDEX(Basis_Preisliste!H:H,MATCH(B246,Basis_Preisliste!B:B,0))=0,"",INDEX(Basis_Preisliste!H:H,MATCH(B246,Basis_Preisliste!B:B,0)))</f>
        <v>50</v>
      </c>
      <c r="J246" s="209">
        <f>_xlfn.XLOOKUP(B246,'Article Master Data'!B:B,'Article Master Data'!R:R)</f>
        <v>50</v>
      </c>
      <c r="K246" s="249"/>
      <c r="L246" s="246" t="str">
        <f t="shared" si="18"/>
        <v/>
      </c>
      <c r="M246" s="57">
        <f t="shared" si="19"/>
        <v>0</v>
      </c>
      <c r="N246" s="57">
        <f t="shared" si="20"/>
        <v>0</v>
      </c>
      <c r="O246" s="57">
        <f>IF(AND(N246&lt;&gt;0,G246=""),'Language Layout'!$B$106,M246*I246*H246+N246*IF(G246="",0,G246))</f>
        <v>0</v>
      </c>
      <c r="P246" s="57" t="b">
        <f t="shared" si="21"/>
        <v>0</v>
      </c>
      <c r="Q246" s="57">
        <f>P246*(MAX($Q$7:Q245)+1)</f>
        <v>0</v>
      </c>
    </row>
    <row r="247" spans="2:17">
      <c r="B247" s="76" t="s">
        <v>618</v>
      </c>
      <c r="C247" s="52" t="str">
        <f>VLOOKUP(B247,'Language Articles'!A:B,2,0)</f>
        <v>Windsafe 15 Pro up to 1350mm Module</v>
      </c>
      <c r="D247" s="77" t="str">
        <f>VLOOKUP(B247,'Language Portfolio'!A:B,2,0)</f>
        <v>Ballastoptimized flat roof systems</v>
      </c>
      <c r="E247" s="73">
        <f>VLOOKUP(B247,Basis_Preisliste!B:E,4,0)</f>
        <v>41.24</v>
      </c>
      <c r="F247" s="73">
        <f>IF(_xlfn.XLOOKUP(B247,Basis_Preisliste!B:B,Basis_Preisliste!F:F)="",_xlfn.XLOOKUP(B247,Basis_Preisliste!B:B,Basis_Preisliste!G:G),_xlfn.XLOOKUP(B247,Basis_Preisliste!B:B,Basis_Preisliste!F:F))</f>
        <v>41.24</v>
      </c>
      <c r="G247" s="74">
        <f>IF(_xlfn.XLOOKUP(B247,Basis_Preisliste!B:B,Basis_Preisliste!F:F)="","", _xlfn.XLOOKUP(B247,Basis_Preisliste!B:B,Basis_Preisliste!F:F)*(1-$G$3))</f>
        <v>41.24</v>
      </c>
      <c r="H247" s="75">
        <f>IF(_xlfn.XLOOKUP(B247,Basis_Preisliste!B:B,Basis_Preisliste!G:G)="","to be defined",_xlfn.XLOOKUP(B247,Basis_Preisliste!B:B,Basis_Preisliste!G:G)*(1-$G$3))</f>
        <v>39.18</v>
      </c>
      <c r="I247" s="160">
        <f>IF(INDEX(Basis_Preisliste!H:H,MATCH(B247,Basis_Preisliste!B:B,0))=0,"",INDEX(Basis_Preisliste!H:H,MATCH(B247,Basis_Preisliste!B:B,0)))</f>
        <v>50</v>
      </c>
      <c r="J247" s="209">
        <f>_xlfn.XLOOKUP(B247,'Article Master Data'!B:B,'Article Master Data'!R:R)</f>
        <v>50</v>
      </c>
      <c r="K247" s="249"/>
      <c r="L247" s="246" t="str">
        <f t="shared" si="18"/>
        <v/>
      </c>
      <c r="M247" s="57">
        <f t="shared" si="19"/>
        <v>0</v>
      </c>
      <c r="N247" s="57">
        <f t="shared" si="20"/>
        <v>0</v>
      </c>
      <c r="O247" s="57">
        <f>IF(AND(N247&lt;&gt;0,G247=""),'Language Layout'!$B$106,M247*I247*H247+N247*IF(G247="",0,G247))</f>
        <v>0</v>
      </c>
      <c r="P247" s="57" t="b">
        <f t="shared" si="21"/>
        <v>0</v>
      </c>
      <c r="Q247" s="57">
        <f>P247*(MAX($Q$7:Q246)+1)</f>
        <v>0</v>
      </c>
    </row>
    <row r="248" spans="2:17">
      <c r="B248" s="76" t="s">
        <v>620</v>
      </c>
      <c r="C248" s="52" t="str">
        <f>VLOOKUP(B248,'Language Articles'!A:B,2,0)</f>
        <v>Windsafe 15 Pro up to 1800mm Module</v>
      </c>
      <c r="D248" s="77" t="str">
        <f>VLOOKUP(B248,'Language Portfolio'!A:B,2,0)</f>
        <v>Ballastoptimized flat roof systems</v>
      </c>
      <c r="E248" s="73">
        <f>VLOOKUP(B248,Basis_Preisliste!B:E,4,0)</f>
        <v>47.81</v>
      </c>
      <c r="F248" s="73">
        <f>IF(_xlfn.XLOOKUP(B248,Basis_Preisliste!B:B,Basis_Preisliste!F:F)="",_xlfn.XLOOKUP(B248,Basis_Preisliste!B:B,Basis_Preisliste!G:G),_xlfn.XLOOKUP(B248,Basis_Preisliste!B:B,Basis_Preisliste!F:F))</f>
        <v>47.81</v>
      </c>
      <c r="G248" s="74">
        <f>IF(_xlfn.XLOOKUP(B248,Basis_Preisliste!B:B,Basis_Preisliste!F:F)="","", _xlfn.XLOOKUP(B248,Basis_Preisliste!B:B,Basis_Preisliste!F:F)*(1-$G$3))</f>
        <v>47.81</v>
      </c>
      <c r="H248" s="75">
        <f>IF(_xlfn.XLOOKUP(B248,Basis_Preisliste!B:B,Basis_Preisliste!G:G)="","to be defined",_xlfn.XLOOKUP(B248,Basis_Preisliste!B:B,Basis_Preisliste!G:G)*(1-$G$3))</f>
        <v>45.42</v>
      </c>
      <c r="I248" s="160">
        <f>IF(INDEX(Basis_Preisliste!H:H,MATCH(B248,Basis_Preisliste!B:B,0))=0,"",INDEX(Basis_Preisliste!H:H,MATCH(B248,Basis_Preisliste!B:B,0)))</f>
        <v>50</v>
      </c>
      <c r="J248" s="209">
        <f>_xlfn.XLOOKUP(B248,'Article Master Data'!B:B,'Article Master Data'!R:R)</f>
        <v>50</v>
      </c>
      <c r="K248" s="248"/>
      <c r="L248" s="246" t="str">
        <f t="shared" si="18"/>
        <v/>
      </c>
      <c r="M248" s="57">
        <f t="shared" si="19"/>
        <v>0</v>
      </c>
      <c r="N248" s="57">
        <f t="shared" si="20"/>
        <v>0</v>
      </c>
      <c r="O248" s="57">
        <f>IF(AND(N248&lt;&gt;0,G248=""),'Language Layout'!$B$106,M248*I248*H248+N248*IF(G248="",0,G248))</f>
        <v>0</v>
      </c>
      <c r="P248" s="57" t="b">
        <f t="shared" si="21"/>
        <v>0</v>
      </c>
      <c r="Q248" s="57">
        <f>P248*(MAX($Q$7:Q247)+1)</f>
        <v>0</v>
      </c>
    </row>
    <row r="249" spans="2:17">
      <c r="B249" s="76" t="s">
        <v>622</v>
      </c>
      <c r="C249" s="52" t="str">
        <f>VLOOKUP(B249,'Language Articles'!A:B,2,0)</f>
        <v>Windsafe 15 Pro up to 2150mm Module</v>
      </c>
      <c r="D249" s="77" t="str">
        <f>VLOOKUP(B249,'Language Portfolio'!A:B,2,0)</f>
        <v>Ballastoptimized flat roof systems</v>
      </c>
      <c r="E249" s="73">
        <f>VLOOKUP(B249,Basis_Preisliste!B:E,4,0)</f>
        <v>54.64</v>
      </c>
      <c r="F249" s="73">
        <f>IF(_xlfn.XLOOKUP(B249,Basis_Preisliste!B:B,Basis_Preisliste!F:F)="",_xlfn.XLOOKUP(B249,Basis_Preisliste!B:B,Basis_Preisliste!G:G),_xlfn.XLOOKUP(B249,Basis_Preisliste!B:B,Basis_Preisliste!F:F))</f>
        <v>54.64</v>
      </c>
      <c r="G249" s="74">
        <f>IF(_xlfn.XLOOKUP(B249,Basis_Preisliste!B:B,Basis_Preisliste!F:F)="","", _xlfn.XLOOKUP(B249,Basis_Preisliste!B:B,Basis_Preisliste!F:F)*(1-$G$3))</f>
        <v>54.64</v>
      </c>
      <c r="H249" s="75">
        <f>IF(_xlfn.XLOOKUP(B249,Basis_Preisliste!B:B,Basis_Preisliste!G:G)="","to be defined",_xlfn.XLOOKUP(B249,Basis_Preisliste!B:B,Basis_Preisliste!G:G)*(1-$G$3))</f>
        <v>51.91</v>
      </c>
      <c r="I249" s="160">
        <f>IF(INDEX(Basis_Preisliste!H:H,MATCH(B249,Basis_Preisliste!B:B,0))=0,"",INDEX(Basis_Preisliste!H:H,MATCH(B249,Basis_Preisliste!B:B,0)))</f>
        <v>50</v>
      </c>
      <c r="J249" s="209">
        <f>_xlfn.XLOOKUP(B249,'Article Master Data'!B:B,'Article Master Data'!R:R)</f>
        <v>50</v>
      </c>
      <c r="K249" s="249"/>
      <c r="L249" s="246" t="str">
        <f t="shared" si="18"/>
        <v/>
      </c>
      <c r="M249" s="57">
        <f t="shared" si="19"/>
        <v>0</v>
      </c>
      <c r="N249" s="57">
        <f t="shared" si="20"/>
        <v>0</v>
      </c>
      <c r="O249" s="57">
        <f>IF(AND(N249&lt;&gt;0,G249=""),'Language Layout'!$B$106,M249*I249*H249+N249*IF(G249="",0,G249))</f>
        <v>0</v>
      </c>
      <c r="P249" s="57" t="b">
        <f t="shared" si="21"/>
        <v>0</v>
      </c>
      <c r="Q249" s="57">
        <f>P249*(MAX($Q$7:Q248)+1)</f>
        <v>0</v>
      </c>
    </row>
    <row r="250" spans="2:17">
      <c r="B250" s="76" t="s">
        <v>624</v>
      </c>
      <c r="C250" s="52" t="str">
        <f>VLOOKUP(B250,'Language Articles'!A:B,2,0)</f>
        <v>Windsafe 15 Pro up to 2500mm Module</v>
      </c>
      <c r="D250" s="77" t="str">
        <f>VLOOKUP(B250,'Language Portfolio'!A:B,2,0)</f>
        <v>Ballastoptimized flat roof systems</v>
      </c>
      <c r="E250" s="73">
        <f>VLOOKUP(B250,Basis_Preisliste!B:E,4,0)</f>
        <v>59.7</v>
      </c>
      <c r="F250" s="73">
        <f>IF(_xlfn.XLOOKUP(B250,Basis_Preisliste!B:B,Basis_Preisliste!F:F)="",_xlfn.XLOOKUP(B250,Basis_Preisliste!B:B,Basis_Preisliste!G:G),_xlfn.XLOOKUP(B250,Basis_Preisliste!B:B,Basis_Preisliste!F:F))</f>
        <v>59.7</v>
      </c>
      <c r="G250" s="74">
        <f>IF(_xlfn.XLOOKUP(B250,Basis_Preisliste!B:B,Basis_Preisliste!F:F)="","", _xlfn.XLOOKUP(B250,Basis_Preisliste!B:B,Basis_Preisliste!F:F)*(1-$G$3))</f>
        <v>59.7</v>
      </c>
      <c r="H250" s="75">
        <f>IF(_xlfn.XLOOKUP(B250,Basis_Preisliste!B:B,Basis_Preisliste!G:G)="","to be defined",_xlfn.XLOOKUP(B250,Basis_Preisliste!B:B,Basis_Preisliste!G:G)*(1-$G$3))</f>
        <v>56.71</v>
      </c>
      <c r="I250" s="160">
        <f>IF(INDEX(Basis_Preisliste!H:H,MATCH(B250,Basis_Preisliste!B:B,0))=0,"",INDEX(Basis_Preisliste!H:H,MATCH(B250,Basis_Preisliste!B:B,0)))</f>
        <v>50</v>
      </c>
      <c r="J250" s="209">
        <f>_xlfn.XLOOKUP(B250,'Article Master Data'!B:B,'Article Master Data'!R:R)</f>
        <v>50</v>
      </c>
      <c r="K250" s="249"/>
      <c r="L250" s="246" t="str">
        <f t="shared" si="18"/>
        <v/>
      </c>
      <c r="M250" s="57">
        <f t="shared" si="19"/>
        <v>0</v>
      </c>
      <c r="N250" s="57">
        <f t="shared" si="20"/>
        <v>0</v>
      </c>
      <c r="O250" s="57">
        <f>IF(AND(N250&lt;&gt;0,G250=""),'Language Layout'!$B$106,M250*I250*H250+N250*IF(G250="",0,G250))</f>
        <v>0</v>
      </c>
      <c r="P250" s="57" t="b">
        <f t="shared" si="21"/>
        <v>0</v>
      </c>
      <c r="Q250" s="57">
        <f>P250*(MAX($Q$7:Q249)+1)</f>
        <v>0</v>
      </c>
    </row>
    <row r="251" spans="2:17">
      <c r="B251" s="76" t="s">
        <v>574</v>
      </c>
      <c r="C251" s="52" t="str">
        <f>VLOOKUP(B251,'Language Articles'!A:B,2,0)</f>
        <v>Ballast Tray Pro</v>
      </c>
      <c r="D251" s="77" t="str">
        <f>VLOOKUP(B251,'Language Portfolio'!A:B,2,0)</f>
        <v>Ballastoptimized flat roof systems</v>
      </c>
      <c r="E251" s="73">
        <f>VLOOKUP(B251,Basis_Preisliste!B:E,4,0)</f>
        <v>48.7515</v>
      </c>
      <c r="F251" s="73">
        <f>IF(_xlfn.XLOOKUP(B251,Basis_Preisliste!B:B,Basis_Preisliste!F:F)="",_xlfn.XLOOKUP(B251,Basis_Preisliste!B:B,Basis_Preisliste!G:G),_xlfn.XLOOKUP(B251,Basis_Preisliste!B:B,Basis_Preisliste!F:F))</f>
        <v>46.43</v>
      </c>
      <c r="G251" s="74" t="str">
        <f>IF(_xlfn.XLOOKUP(B251,Basis_Preisliste!B:B,Basis_Preisliste!F:F)="","", _xlfn.XLOOKUP(B251,Basis_Preisliste!B:B,Basis_Preisliste!F:F)*(1-$G$3))</f>
        <v/>
      </c>
      <c r="H251" s="75">
        <f>IF(_xlfn.XLOOKUP(B251,Basis_Preisliste!B:B,Basis_Preisliste!G:G)="","to be defined",_xlfn.XLOOKUP(B251,Basis_Preisliste!B:B,Basis_Preisliste!G:G)*(1-$G$3))</f>
        <v>46.43</v>
      </c>
      <c r="I251" s="160">
        <f>IF(INDEX(Basis_Preisliste!H:H,MATCH(B251,Basis_Preisliste!B:B,0))=0,"",INDEX(Basis_Preisliste!H:H,MATCH(B251,Basis_Preisliste!B:B,0)))</f>
        <v>150</v>
      </c>
      <c r="J251" s="209">
        <f>_xlfn.XLOOKUP(B251,'Article Master Data'!B:B,'Article Master Data'!R:R)</f>
        <v>150</v>
      </c>
      <c r="K251" s="248"/>
      <c r="L251" s="246" t="str">
        <f t="shared" si="18"/>
        <v/>
      </c>
      <c r="M251" s="57">
        <f t="shared" si="19"/>
        <v>0</v>
      </c>
      <c r="N251" s="57">
        <f t="shared" si="20"/>
        <v>0</v>
      </c>
      <c r="O251" s="57">
        <f>IF(AND(N251&lt;&gt;0,G251=""),'Language Layout'!$B$106,M251*I251*H251+N251*IF(G251="",0,G251))</f>
        <v>0</v>
      </c>
      <c r="P251" s="57" t="b">
        <f t="shared" si="21"/>
        <v>0</v>
      </c>
      <c r="Q251" s="57">
        <f>P251*(MAX($Q$7:Q250)+1)</f>
        <v>0</v>
      </c>
    </row>
    <row r="252" spans="2:17">
      <c r="B252" s="76" t="s">
        <v>572</v>
      </c>
      <c r="C252" s="52" t="str">
        <f>VLOOKUP(B252,'Language Articles'!A:B,2,0)</f>
        <v>Cover Plate Ballast Tray Pro</v>
      </c>
      <c r="D252" s="77" t="str">
        <f>VLOOKUP(B252,'Language Portfolio'!A:B,2,0)</f>
        <v>Ballastoptimized flat roof systems</v>
      </c>
      <c r="E252" s="73">
        <f>VLOOKUP(B252,Basis_Preisliste!B:E,4,0)</f>
        <v>7.0350000000000001</v>
      </c>
      <c r="F252" s="73">
        <f>IF(_xlfn.XLOOKUP(B252,Basis_Preisliste!B:B,Basis_Preisliste!F:F)="",_xlfn.XLOOKUP(B252,Basis_Preisliste!B:B,Basis_Preisliste!G:G),_xlfn.XLOOKUP(B252,Basis_Preisliste!B:B,Basis_Preisliste!F:F))</f>
        <v>6.7</v>
      </c>
      <c r="G252" s="74" t="str">
        <f>IF(_xlfn.XLOOKUP(B252,Basis_Preisliste!B:B,Basis_Preisliste!F:F)="","", _xlfn.XLOOKUP(B252,Basis_Preisliste!B:B,Basis_Preisliste!F:F)*(1-$G$3))</f>
        <v/>
      </c>
      <c r="H252" s="75">
        <f>IF(_xlfn.XLOOKUP(B252,Basis_Preisliste!B:B,Basis_Preisliste!G:G)="","to be defined",_xlfn.XLOOKUP(B252,Basis_Preisliste!B:B,Basis_Preisliste!G:G)*(1-$G$3))</f>
        <v>6.7</v>
      </c>
      <c r="I252" s="160">
        <f>IF(INDEX(Basis_Preisliste!H:H,MATCH(B252,Basis_Preisliste!B:B,0))=0,"",INDEX(Basis_Preisliste!H:H,MATCH(B252,Basis_Preisliste!B:B,0)))</f>
        <v>20</v>
      </c>
      <c r="J252" s="209">
        <f>_xlfn.XLOOKUP(B252,'Article Master Data'!B:B,'Article Master Data'!R:R)</f>
        <v>6400</v>
      </c>
      <c r="K252" s="249"/>
      <c r="L252" s="246" t="str">
        <f t="shared" si="18"/>
        <v/>
      </c>
      <c r="M252" s="57">
        <f t="shared" si="19"/>
        <v>0</v>
      </c>
      <c r="N252" s="57">
        <f t="shared" si="20"/>
        <v>0</v>
      </c>
      <c r="O252" s="57">
        <f>IF(AND(N252&lt;&gt;0,G252=""),'Language Layout'!$B$106,M252*I252*H252+N252*IF(G252="",0,G252))</f>
        <v>0</v>
      </c>
      <c r="P252" s="57" t="b">
        <f t="shared" si="21"/>
        <v>0</v>
      </c>
      <c r="Q252" s="57">
        <f>P252*(MAX($Q$7:Q251)+1)</f>
        <v>0</v>
      </c>
    </row>
    <row r="253" spans="2:17">
      <c r="B253" s="76" t="s">
        <v>488</v>
      </c>
      <c r="C253" s="52" t="str">
        <f>VLOOKUP(B253,'Language Articles'!A:B,2,0)</f>
        <v>FixGrid Pro Kit east/west</v>
      </c>
      <c r="D253" s="77" t="str">
        <f>VLOOKUP(B253,'Language Portfolio'!A:B,2,0)</f>
        <v>Ballastoptimized flat roof systems</v>
      </c>
      <c r="E253" s="73">
        <f>VLOOKUP(B253,Basis_Preisliste!B:E,4,0)</f>
        <v>129.21299999999999</v>
      </c>
      <c r="F253" s="73">
        <f>IF(_xlfn.XLOOKUP(B253,Basis_Preisliste!B:B,Basis_Preisliste!F:F)="",_xlfn.XLOOKUP(B253,Basis_Preisliste!B:B,Basis_Preisliste!G:G),_xlfn.XLOOKUP(B253,Basis_Preisliste!B:B,Basis_Preisliste!F:F))</f>
        <v>123.06</v>
      </c>
      <c r="G253" s="74" t="str">
        <f>IF(_xlfn.XLOOKUP(B253,Basis_Preisliste!B:B,Basis_Preisliste!F:F)="","", _xlfn.XLOOKUP(B253,Basis_Preisliste!B:B,Basis_Preisliste!F:F)*(1-$G$3))</f>
        <v/>
      </c>
      <c r="H253" s="75">
        <f>IF(_xlfn.XLOOKUP(B253,Basis_Preisliste!B:B,Basis_Preisliste!G:G)="","to be defined",_xlfn.XLOOKUP(B253,Basis_Preisliste!B:B,Basis_Preisliste!G:G)*(1-$G$3))</f>
        <v>123.06</v>
      </c>
      <c r="I253" s="160">
        <f>IF(INDEX(Basis_Preisliste!H:H,MATCH(B253,Basis_Preisliste!B:B,0))=0,"",INDEX(Basis_Preisliste!H:H,MATCH(B253,Basis_Preisliste!B:B,0)))</f>
        <v>30</v>
      </c>
      <c r="J253" s="209">
        <f>_xlfn.XLOOKUP(B253,'Article Master Data'!B:B,'Article Master Data'!R:R)</f>
        <v>30</v>
      </c>
      <c r="K253" s="249"/>
      <c r="L253" s="246" t="str">
        <f t="shared" si="18"/>
        <v/>
      </c>
      <c r="M253" s="57">
        <f t="shared" si="19"/>
        <v>0</v>
      </c>
      <c r="N253" s="57">
        <f t="shared" si="20"/>
        <v>0</v>
      </c>
      <c r="O253" s="57">
        <f>IF(AND(N253&lt;&gt;0,G253=""),'Language Layout'!$B$106,M253*I253*H253+N253*IF(G253="",0,G253))</f>
        <v>0</v>
      </c>
      <c r="P253" s="57" t="b">
        <f t="shared" si="21"/>
        <v>0</v>
      </c>
      <c r="Q253" s="57">
        <f>P253*(MAX($Q$7:Q252)+1)</f>
        <v>0</v>
      </c>
    </row>
    <row r="254" spans="2:17">
      <c r="B254" s="76" t="s">
        <v>183</v>
      </c>
      <c r="C254" s="52" t="str">
        <f>VLOOKUP(B254,'Language Articles'!A:B,2,0)</f>
        <v>Seal f. wafer-head screw diam 8 EPDM</v>
      </c>
      <c r="D254" s="77" t="str">
        <f>VLOOKUP(B254,'Language Portfolio'!A:B,2,0)</f>
        <v>Screws and accessories</v>
      </c>
      <c r="E254" s="73">
        <f>VLOOKUP(B254,Basis_Preisliste!B:E,4,0)</f>
        <v>0.189</v>
      </c>
      <c r="F254" s="73">
        <f>IF(_xlfn.XLOOKUP(B254,Basis_Preisliste!B:B,Basis_Preisliste!F:F)="",_xlfn.XLOOKUP(B254,Basis_Preisliste!B:B,Basis_Preisliste!G:G),_xlfn.XLOOKUP(B254,Basis_Preisliste!B:B,Basis_Preisliste!F:F))</f>
        <v>0.18</v>
      </c>
      <c r="G254" s="74" t="str">
        <f>IF(_xlfn.XLOOKUP(B254,Basis_Preisliste!B:B,Basis_Preisliste!F:F)="","", _xlfn.XLOOKUP(B254,Basis_Preisliste!B:B,Basis_Preisliste!F:F)*(1-$G$3))</f>
        <v/>
      </c>
      <c r="H254" s="75">
        <f>IF(_xlfn.XLOOKUP(B254,Basis_Preisliste!B:B,Basis_Preisliste!G:G)="","to be defined",_xlfn.XLOOKUP(B254,Basis_Preisliste!B:B,Basis_Preisliste!G:G)*(1-$G$3))</f>
        <v>0.18</v>
      </c>
      <c r="I254" s="160">
        <f>IF(INDEX(Basis_Preisliste!H:H,MATCH(B254,Basis_Preisliste!B:B,0))=0,"",INDEX(Basis_Preisliste!H:H,MATCH(B254,Basis_Preisliste!B:B,0)))</f>
        <v>100</v>
      </c>
      <c r="J254" s="209">
        <f>_xlfn.XLOOKUP(B254,'Article Master Data'!B:B,'Article Master Data'!R:R)</f>
        <v>480000</v>
      </c>
      <c r="K254" s="248"/>
      <c r="L254" s="246" t="str">
        <f t="shared" si="18"/>
        <v/>
      </c>
      <c r="M254" s="57">
        <f t="shared" si="19"/>
        <v>0</v>
      </c>
      <c r="N254" s="57">
        <f t="shared" si="20"/>
        <v>0</v>
      </c>
      <c r="O254" s="57">
        <f>IF(AND(N254&lt;&gt;0,G254=""),'Language Layout'!$B$106,M254*I254*H254+N254*IF(G254="",0,G254))</f>
        <v>0</v>
      </c>
      <c r="P254" s="57" t="b">
        <f t="shared" si="21"/>
        <v>0</v>
      </c>
      <c r="Q254" s="57">
        <f>P254*(MAX($Q$7:Q253)+1)</f>
        <v>0</v>
      </c>
    </row>
    <row r="255" spans="2:17">
      <c r="B255" s="76" t="s">
        <v>632</v>
      </c>
      <c r="C255" s="52" t="str">
        <f>VLOOKUP(B255,'Language Articles'!A:B,2,0)</f>
        <v>Screw 8x80 galv. wafer-head TX wood</v>
      </c>
      <c r="D255" s="77" t="str">
        <f>VLOOKUP(B255,'Language Portfolio'!A:B,2,0)</f>
        <v>Screws and accessories</v>
      </c>
      <c r="E255" s="73">
        <f>VLOOKUP(B255,Basis_Preisliste!B:E,4,0)</f>
        <v>0.38850000000000001</v>
      </c>
      <c r="F255" s="73">
        <f>IF(_xlfn.XLOOKUP(B255,Basis_Preisliste!B:B,Basis_Preisliste!F:F)="",_xlfn.XLOOKUP(B255,Basis_Preisliste!B:B,Basis_Preisliste!G:G),_xlfn.XLOOKUP(B255,Basis_Preisliste!B:B,Basis_Preisliste!F:F))</f>
        <v>0.37</v>
      </c>
      <c r="G255" s="74" t="str">
        <f>IF(_xlfn.XLOOKUP(B255,Basis_Preisliste!B:B,Basis_Preisliste!F:F)="","", _xlfn.XLOOKUP(B255,Basis_Preisliste!B:B,Basis_Preisliste!F:F)*(1-$G$3))</f>
        <v/>
      </c>
      <c r="H255" s="75">
        <f>IF(_xlfn.XLOOKUP(B255,Basis_Preisliste!B:B,Basis_Preisliste!G:G)="","to be defined",_xlfn.XLOOKUP(B255,Basis_Preisliste!B:B,Basis_Preisliste!G:G)*(1-$G$3))</f>
        <v>0.37</v>
      </c>
      <c r="I255" s="160">
        <f>IF(INDEX(Basis_Preisliste!H:H,MATCH(B255,Basis_Preisliste!B:B,0))=0,"",INDEX(Basis_Preisliste!H:H,MATCH(B255,Basis_Preisliste!B:B,0)))</f>
        <v>50</v>
      </c>
      <c r="J255" s="209">
        <f>_xlfn.XLOOKUP(B255,'Article Master Data'!B:B,'Article Master Data'!R:R)</f>
        <v>0</v>
      </c>
      <c r="K255" s="249"/>
      <c r="L255" s="246" t="str">
        <f t="shared" si="18"/>
        <v/>
      </c>
      <c r="M255" s="57">
        <f t="shared" si="19"/>
        <v>0</v>
      </c>
      <c r="N255" s="57">
        <f t="shared" si="20"/>
        <v>0</v>
      </c>
      <c r="O255" s="57">
        <f>IF(AND(N255&lt;&gt;0,G255=""),'Language Layout'!$B$106,M255*I255*H255+N255*IF(G255="",0,G255))</f>
        <v>0</v>
      </c>
      <c r="P255" s="57" t="b">
        <f t="shared" si="21"/>
        <v>0</v>
      </c>
      <c r="Q255" s="57">
        <f>P255*(MAX($Q$7:Q254)+1)</f>
        <v>0</v>
      </c>
    </row>
    <row r="256" spans="2:17">
      <c r="B256" s="76" t="s">
        <v>634</v>
      </c>
      <c r="C256" s="52" t="str">
        <f>VLOOKUP(B256,'Language Articles'!A:B,2,0)</f>
        <v>Screw 8x100 galv. wafer-head TX wood</v>
      </c>
      <c r="D256" s="77" t="str">
        <f>VLOOKUP(B256,'Language Portfolio'!A:B,2,0)</f>
        <v>Screws and accessories</v>
      </c>
      <c r="E256" s="73">
        <f>VLOOKUP(B256,Basis_Preisliste!B:E,4,0)</f>
        <v>0.38850000000000001</v>
      </c>
      <c r="F256" s="73">
        <f>IF(_xlfn.XLOOKUP(B256,Basis_Preisliste!B:B,Basis_Preisliste!F:F)="",_xlfn.XLOOKUP(B256,Basis_Preisliste!B:B,Basis_Preisliste!G:G),_xlfn.XLOOKUP(B256,Basis_Preisliste!B:B,Basis_Preisliste!F:F))</f>
        <v>0.37</v>
      </c>
      <c r="G256" s="74" t="str">
        <f>IF(_xlfn.XLOOKUP(B256,Basis_Preisliste!B:B,Basis_Preisliste!F:F)="","", _xlfn.XLOOKUP(B256,Basis_Preisliste!B:B,Basis_Preisliste!F:F)*(1-$G$3))</f>
        <v/>
      </c>
      <c r="H256" s="75">
        <f>IF(_xlfn.XLOOKUP(B256,Basis_Preisliste!B:B,Basis_Preisliste!G:G)="","to be defined",_xlfn.XLOOKUP(B256,Basis_Preisliste!B:B,Basis_Preisliste!G:G)*(1-$G$3))</f>
        <v>0.37</v>
      </c>
      <c r="I256" s="160">
        <f>IF(INDEX(Basis_Preisliste!H:H,MATCH(B256,Basis_Preisliste!B:B,0))=0,"",INDEX(Basis_Preisliste!H:H,MATCH(B256,Basis_Preisliste!B:B,0)))</f>
        <v>50</v>
      </c>
      <c r="J256" s="209">
        <f>_xlfn.XLOOKUP(B256,'Article Master Data'!B:B,'Article Master Data'!R:R)</f>
        <v>0</v>
      </c>
      <c r="K256" s="249"/>
      <c r="L256" s="246" t="str">
        <f t="shared" si="18"/>
        <v/>
      </c>
      <c r="M256" s="57">
        <f t="shared" si="19"/>
        <v>0</v>
      </c>
      <c r="N256" s="57">
        <f t="shared" si="20"/>
        <v>0</v>
      </c>
      <c r="O256" s="57">
        <f>IF(AND(N256&lt;&gt;0,G256=""),'Language Layout'!$B$106,M256*I256*H256+N256*IF(G256="",0,G256))</f>
        <v>0</v>
      </c>
      <c r="P256" s="57" t="b">
        <f t="shared" si="21"/>
        <v>0</v>
      </c>
      <c r="Q256" s="57">
        <f>P256*(MAX($Q$7:Q255)+1)</f>
        <v>0</v>
      </c>
    </row>
    <row r="257" spans="2:17">
      <c r="B257" s="76" t="s">
        <v>636</v>
      </c>
      <c r="C257" s="52" t="str">
        <f>VLOOKUP(B257,'Language Articles'!A:B,2,0)</f>
        <v>Screw 8x120 galv. wafer-head TX wood</v>
      </c>
      <c r="D257" s="77" t="str">
        <f>VLOOKUP(B257,'Language Portfolio'!A:B,2,0)</f>
        <v>Screws and accessories</v>
      </c>
      <c r="E257" s="73">
        <f>VLOOKUP(B257,Basis_Preisliste!B:E,4,0)</f>
        <v>0.45150000000000001</v>
      </c>
      <c r="F257" s="73">
        <f>IF(_xlfn.XLOOKUP(B257,Basis_Preisliste!B:B,Basis_Preisliste!F:F)="",_xlfn.XLOOKUP(B257,Basis_Preisliste!B:B,Basis_Preisliste!G:G),_xlfn.XLOOKUP(B257,Basis_Preisliste!B:B,Basis_Preisliste!F:F))</f>
        <v>0.43</v>
      </c>
      <c r="G257" s="74" t="str">
        <f>IF(_xlfn.XLOOKUP(B257,Basis_Preisliste!B:B,Basis_Preisliste!F:F)="","", _xlfn.XLOOKUP(B257,Basis_Preisliste!B:B,Basis_Preisliste!F:F)*(1-$G$3))</f>
        <v/>
      </c>
      <c r="H257" s="75">
        <f>IF(_xlfn.XLOOKUP(B257,Basis_Preisliste!B:B,Basis_Preisliste!G:G)="","to be defined",_xlfn.XLOOKUP(B257,Basis_Preisliste!B:B,Basis_Preisliste!G:G)*(1-$G$3))</f>
        <v>0.43</v>
      </c>
      <c r="I257" s="160">
        <f>IF(INDEX(Basis_Preisliste!H:H,MATCH(B257,Basis_Preisliste!B:B,0))=0,"",INDEX(Basis_Preisliste!H:H,MATCH(B257,Basis_Preisliste!B:B,0)))</f>
        <v>50</v>
      </c>
      <c r="J257" s="209">
        <f>_xlfn.XLOOKUP(B257,'Article Master Data'!B:B,'Article Master Data'!R:R)</f>
        <v>0</v>
      </c>
      <c r="K257" s="248"/>
      <c r="L257" s="246" t="str">
        <f t="shared" si="18"/>
        <v/>
      </c>
      <c r="M257" s="57">
        <f t="shared" si="19"/>
        <v>0</v>
      </c>
      <c r="N257" s="57">
        <f t="shared" si="20"/>
        <v>0</v>
      </c>
      <c r="O257" s="57">
        <f>IF(AND(N257&lt;&gt;0,G257=""),'Language Layout'!$B$106,M257*I257*H257+N257*IF(G257="",0,G257))</f>
        <v>0</v>
      </c>
      <c r="P257" s="57" t="b">
        <f t="shared" si="21"/>
        <v>0</v>
      </c>
      <c r="Q257" s="57">
        <f>P257*(MAX($Q$7:Q256)+1)</f>
        <v>0</v>
      </c>
    </row>
    <row r="258" spans="2:17">
      <c r="B258" s="76" t="s">
        <v>656</v>
      </c>
      <c r="C258" s="52" t="str">
        <f>VLOOKUP(B258,'Language Articles'!A:B,2,0)</f>
        <v>EJOT fastener JF3-2-6x25 E16 A2 galv.</v>
      </c>
      <c r="D258" s="77" t="str">
        <f>VLOOKUP(B258,'Language Portfolio'!A:B,2,0)</f>
        <v>Screws and accessories</v>
      </c>
      <c r="E258" s="73">
        <f>VLOOKUP(B258,Basis_Preisliste!B:E,4,0)</f>
        <v>0.51449999999999996</v>
      </c>
      <c r="F258" s="73">
        <f>IF(_xlfn.XLOOKUP(B258,Basis_Preisliste!B:B,Basis_Preisliste!F:F)="",_xlfn.XLOOKUP(B258,Basis_Preisliste!B:B,Basis_Preisliste!G:G),_xlfn.XLOOKUP(B258,Basis_Preisliste!B:B,Basis_Preisliste!F:F))</f>
        <v>0.49</v>
      </c>
      <c r="G258" s="74" t="str">
        <f>IF(_xlfn.XLOOKUP(B258,Basis_Preisliste!B:B,Basis_Preisliste!F:F)="","", _xlfn.XLOOKUP(B258,Basis_Preisliste!B:B,Basis_Preisliste!F:F)*(1-$G$3))</f>
        <v/>
      </c>
      <c r="H258" s="75">
        <f>IF(_xlfn.XLOOKUP(B258,Basis_Preisliste!B:B,Basis_Preisliste!G:G)="","to be defined",_xlfn.XLOOKUP(B258,Basis_Preisliste!B:B,Basis_Preisliste!G:G)*(1-$G$3))</f>
        <v>0.49</v>
      </c>
      <c r="I258" s="160">
        <f>IF(INDEX(Basis_Preisliste!H:H,MATCH(B258,Basis_Preisliste!B:B,0))=0,"",INDEX(Basis_Preisliste!H:H,MATCH(B258,Basis_Preisliste!B:B,0)))</f>
        <v>100</v>
      </c>
      <c r="J258" s="209">
        <f>_xlfn.XLOOKUP(B258,'Article Master Data'!B:B,'Article Master Data'!R:R)</f>
        <v>0</v>
      </c>
      <c r="K258" s="249"/>
      <c r="L258" s="246" t="str">
        <f t="shared" si="18"/>
        <v/>
      </c>
      <c r="M258" s="57">
        <f t="shared" si="19"/>
        <v>0</v>
      </c>
      <c r="N258" s="57">
        <f t="shared" si="20"/>
        <v>0</v>
      </c>
      <c r="O258" s="57">
        <f>IF(AND(N258&lt;&gt;0,G258=""),'Language Layout'!$B$106,M258*I258*H258+N258*IF(G258="",0,G258))</f>
        <v>0</v>
      </c>
      <c r="P258" s="57" t="b">
        <f t="shared" si="21"/>
        <v>0</v>
      </c>
      <c r="Q258" s="57">
        <f>P258*(MAX($Q$7:Q257)+1)</f>
        <v>0</v>
      </c>
    </row>
    <row r="259" spans="2:17">
      <c r="B259" s="76" t="s">
        <v>658</v>
      </c>
      <c r="C259" s="52" t="str">
        <f>VLOOKUP(B259,'Language Articles'!A:B,2,0)</f>
        <v>EJOT fastener JF3-2-5.5x25 E16 A2 galv.</v>
      </c>
      <c r="D259" s="77" t="str">
        <f>VLOOKUP(B259,'Language Portfolio'!A:B,2,0)</f>
        <v>Screws and accessories</v>
      </c>
      <c r="E259" s="73">
        <f>VLOOKUP(B259,Basis_Preisliste!B:E,4,0)</f>
        <v>0.43049999999999999</v>
      </c>
      <c r="F259" s="73">
        <f>IF(_xlfn.XLOOKUP(B259,Basis_Preisliste!B:B,Basis_Preisliste!F:F)="",_xlfn.XLOOKUP(B259,Basis_Preisliste!B:B,Basis_Preisliste!G:G),_xlfn.XLOOKUP(B259,Basis_Preisliste!B:B,Basis_Preisliste!F:F))</f>
        <v>0.41</v>
      </c>
      <c r="G259" s="74" t="str">
        <f>IF(_xlfn.XLOOKUP(B259,Basis_Preisliste!B:B,Basis_Preisliste!F:F)="","", _xlfn.XLOOKUP(B259,Basis_Preisliste!B:B,Basis_Preisliste!F:F)*(1-$G$3))</f>
        <v/>
      </c>
      <c r="H259" s="75">
        <f>IF(_xlfn.XLOOKUP(B259,Basis_Preisliste!B:B,Basis_Preisliste!G:G)="","to be defined",_xlfn.XLOOKUP(B259,Basis_Preisliste!B:B,Basis_Preisliste!G:G)*(1-$G$3))</f>
        <v>0.41</v>
      </c>
      <c r="I259" s="160">
        <f>IF(INDEX(Basis_Preisliste!H:H,MATCH(B259,Basis_Preisliste!B:B,0))=0,"",INDEX(Basis_Preisliste!H:H,MATCH(B259,Basis_Preisliste!B:B,0)))</f>
        <v>100</v>
      </c>
      <c r="J259" s="209">
        <f>_xlfn.XLOOKUP(B259,'Article Master Data'!B:B,'Article Master Data'!R:R)</f>
        <v>0</v>
      </c>
      <c r="K259" s="249"/>
      <c r="L259" s="246" t="str">
        <f t="shared" si="18"/>
        <v/>
      </c>
      <c r="M259" s="57">
        <f t="shared" si="19"/>
        <v>0</v>
      </c>
      <c r="N259" s="57">
        <f t="shared" si="20"/>
        <v>0</v>
      </c>
      <c r="O259" s="57">
        <f>IF(AND(N259&lt;&gt;0,G259=""),'Language Layout'!$B$106,M259*I259*H259+N259*IF(G259="",0,G259))</f>
        <v>0</v>
      </c>
      <c r="P259" s="57" t="b">
        <f t="shared" si="21"/>
        <v>0</v>
      </c>
      <c r="Q259" s="57">
        <f>P259*(MAX($Q$7:Q258)+1)</f>
        <v>0</v>
      </c>
    </row>
    <row r="260" spans="2:17">
      <c r="B260" s="76" t="s">
        <v>660</v>
      </c>
      <c r="C260" s="52" t="str">
        <f>VLOOKUP(B260,'Language Articles'!A:B,2,0)</f>
        <v>Drill screw 6.0x22 self-tap. seal A2 woA</v>
      </c>
      <c r="D260" s="77" t="str">
        <f>VLOOKUP(B260,'Language Portfolio'!A:B,2,0)</f>
        <v>Screws and accessories</v>
      </c>
      <c r="E260" s="73">
        <f>VLOOKUP(B260,Basis_Preisliste!B:E,4,0)</f>
        <v>0.43049999999999999</v>
      </c>
      <c r="F260" s="73">
        <f>IF(_xlfn.XLOOKUP(B260,Basis_Preisliste!B:B,Basis_Preisliste!F:F)="",_xlfn.XLOOKUP(B260,Basis_Preisliste!B:B,Basis_Preisliste!G:G),_xlfn.XLOOKUP(B260,Basis_Preisliste!B:B,Basis_Preisliste!F:F))</f>
        <v>0.41</v>
      </c>
      <c r="G260" s="74" t="str">
        <f>IF(_xlfn.XLOOKUP(B260,Basis_Preisliste!B:B,Basis_Preisliste!F:F)="","", _xlfn.XLOOKUP(B260,Basis_Preisliste!B:B,Basis_Preisliste!F:F)*(1-$G$3))</f>
        <v/>
      </c>
      <c r="H260" s="75">
        <f>IF(_xlfn.XLOOKUP(B260,Basis_Preisliste!B:B,Basis_Preisliste!G:G)="","to be defined",_xlfn.XLOOKUP(B260,Basis_Preisliste!B:B,Basis_Preisliste!G:G)*(1-$G$3))</f>
        <v>0.41</v>
      </c>
      <c r="I260" s="160">
        <f>IF(INDEX(Basis_Preisliste!H:H,MATCH(B260,Basis_Preisliste!B:B,0))=0,"",INDEX(Basis_Preisliste!H:H,MATCH(B260,Basis_Preisliste!B:B,0)))</f>
        <v>100</v>
      </c>
      <c r="J260" s="209">
        <f>_xlfn.XLOOKUP(B260,'Article Master Data'!B:B,'Article Master Data'!R:R)</f>
        <v>0</v>
      </c>
      <c r="K260" s="248"/>
      <c r="L260" s="246" t="str">
        <f t="shared" si="18"/>
        <v/>
      </c>
      <c r="M260" s="57">
        <f t="shared" si="19"/>
        <v>0</v>
      </c>
      <c r="N260" s="57">
        <f t="shared" si="20"/>
        <v>0</v>
      </c>
      <c r="O260" s="57">
        <f>IF(AND(N260&lt;&gt;0,G260=""),'Language Layout'!$B$106,M260*I260*H260+N260*IF(G260="",0,G260))</f>
        <v>0</v>
      </c>
      <c r="P260" s="57" t="b">
        <f t="shared" si="21"/>
        <v>0</v>
      </c>
      <c r="Q260" s="57">
        <f>P260*(MAX($Q$7:Q259)+1)</f>
        <v>0</v>
      </c>
    </row>
    <row r="261" spans="2:17">
      <c r="B261" s="76" t="s">
        <v>668</v>
      </c>
      <c r="C261" s="52" t="str">
        <f>VLOOKUP(B261,'Language Articles'!A:B,2,0)</f>
        <v>Screw 8x80 TX VA wafer-head wood</v>
      </c>
      <c r="D261" s="77" t="str">
        <f>VLOOKUP(B261,'Language Portfolio'!A:B,2,0)</f>
        <v>Screws and accessories</v>
      </c>
      <c r="E261" s="73">
        <f>VLOOKUP(B261,Basis_Preisliste!B:E,4,0)</f>
        <v>0.69300000000000006</v>
      </c>
      <c r="F261" s="73">
        <f>IF(_xlfn.XLOOKUP(B261,Basis_Preisliste!B:B,Basis_Preisliste!F:F)="",_xlfn.XLOOKUP(B261,Basis_Preisliste!B:B,Basis_Preisliste!G:G),_xlfn.XLOOKUP(B261,Basis_Preisliste!B:B,Basis_Preisliste!F:F))</f>
        <v>0.66</v>
      </c>
      <c r="G261" s="74" t="str">
        <f>IF(_xlfn.XLOOKUP(B261,Basis_Preisliste!B:B,Basis_Preisliste!F:F)="","", _xlfn.XLOOKUP(B261,Basis_Preisliste!B:B,Basis_Preisliste!F:F)*(1-$G$3))</f>
        <v/>
      </c>
      <c r="H261" s="75">
        <f>IF(_xlfn.XLOOKUP(B261,Basis_Preisliste!B:B,Basis_Preisliste!G:G)="","to be defined",_xlfn.XLOOKUP(B261,Basis_Preisliste!B:B,Basis_Preisliste!G:G)*(1-$G$3))</f>
        <v>0.66</v>
      </c>
      <c r="I261" s="160">
        <f>IF(INDEX(Basis_Preisliste!H:H,MATCH(B261,Basis_Preisliste!B:B,0))=0,"",INDEX(Basis_Preisliste!H:H,MATCH(B261,Basis_Preisliste!B:B,0)))</f>
        <v>100</v>
      </c>
      <c r="J261" s="209">
        <f>_xlfn.XLOOKUP(B261,'Article Master Data'!B:B,'Article Master Data'!R:R)</f>
        <v>0</v>
      </c>
      <c r="K261" s="249"/>
      <c r="L261" s="246" t="str">
        <f t="shared" si="18"/>
        <v/>
      </c>
      <c r="M261" s="57">
        <f t="shared" si="19"/>
        <v>0</v>
      </c>
      <c r="N261" s="57">
        <f t="shared" si="20"/>
        <v>0</v>
      </c>
      <c r="O261" s="57">
        <f>IF(AND(N261&lt;&gt;0,G261=""),'Language Layout'!$B$106,M261*I261*H261+N261*IF(G261="",0,G261))</f>
        <v>0</v>
      </c>
      <c r="P261" s="57" t="b">
        <f t="shared" si="21"/>
        <v>0</v>
      </c>
      <c r="Q261" s="57">
        <f>P261*(MAX($Q$7:Q260)+1)</f>
        <v>0</v>
      </c>
    </row>
    <row r="262" spans="2:17">
      <c r="B262" s="76" t="s">
        <v>670</v>
      </c>
      <c r="C262" s="52" t="str">
        <f>VLOOKUP(B262,'Language Articles'!A:B,2,0)</f>
        <v>Screw 8x100 TX VA wafer-head wood</v>
      </c>
      <c r="D262" s="77" t="str">
        <f>VLOOKUP(B262,'Language Portfolio'!A:B,2,0)</f>
        <v>Screws and accessories</v>
      </c>
      <c r="E262" s="73">
        <f>VLOOKUP(B262,Basis_Preisliste!B:E,4,0)</f>
        <v>0.78749999999999998</v>
      </c>
      <c r="F262" s="73">
        <f>IF(_xlfn.XLOOKUP(B262,Basis_Preisliste!B:B,Basis_Preisliste!F:F)="",_xlfn.XLOOKUP(B262,Basis_Preisliste!B:B,Basis_Preisliste!G:G),_xlfn.XLOOKUP(B262,Basis_Preisliste!B:B,Basis_Preisliste!F:F))</f>
        <v>0.75</v>
      </c>
      <c r="G262" s="74" t="str">
        <f>IF(_xlfn.XLOOKUP(B262,Basis_Preisliste!B:B,Basis_Preisliste!F:F)="","", _xlfn.XLOOKUP(B262,Basis_Preisliste!B:B,Basis_Preisliste!F:F)*(1-$G$3))</f>
        <v/>
      </c>
      <c r="H262" s="75">
        <f>IF(_xlfn.XLOOKUP(B262,Basis_Preisliste!B:B,Basis_Preisliste!G:G)="","to be defined",_xlfn.XLOOKUP(B262,Basis_Preisliste!B:B,Basis_Preisliste!G:G)*(1-$G$3))</f>
        <v>0.75</v>
      </c>
      <c r="I262" s="160">
        <f>IF(INDEX(Basis_Preisliste!H:H,MATCH(B262,Basis_Preisliste!B:B,0))=0,"",INDEX(Basis_Preisliste!H:H,MATCH(B262,Basis_Preisliste!B:B,0)))</f>
        <v>100</v>
      </c>
      <c r="J262" s="209">
        <f>_xlfn.XLOOKUP(B262,'Article Master Data'!B:B,'Article Master Data'!R:R)</f>
        <v>0</v>
      </c>
      <c r="K262" s="249"/>
      <c r="L262" s="246" t="str">
        <f t="shared" si="18"/>
        <v/>
      </c>
      <c r="M262" s="57">
        <f t="shared" si="19"/>
        <v>0</v>
      </c>
      <c r="N262" s="57">
        <f t="shared" si="20"/>
        <v>0</v>
      </c>
      <c r="O262" s="57">
        <f>IF(AND(N262&lt;&gt;0,G262=""),'Language Layout'!$B$106,M262*I262*H262+N262*IF(G262="",0,G262))</f>
        <v>0</v>
      </c>
      <c r="P262" s="57" t="b">
        <f t="shared" si="21"/>
        <v>0</v>
      </c>
      <c r="Q262" s="57">
        <f>P262*(MAX($Q$7:Q261)+1)</f>
        <v>0</v>
      </c>
    </row>
    <row r="263" spans="2:17">
      <c r="B263" s="76" t="s">
        <v>672</v>
      </c>
      <c r="C263" s="52" t="str">
        <f>VLOOKUP(B263,'Language Articles'!A:B,2,0)</f>
        <v>Screw 8x120 TX VA wafer-head wood</v>
      </c>
      <c r="D263" s="77" t="str">
        <f>VLOOKUP(B263,'Language Portfolio'!A:B,2,0)</f>
        <v>Screws and accessories</v>
      </c>
      <c r="E263" s="73">
        <f>VLOOKUP(B263,Basis_Preisliste!B:E,4,0)</f>
        <v>0.9345</v>
      </c>
      <c r="F263" s="73">
        <f>IF(_xlfn.XLOOKUP(B263,Basis_Preisliste!B:B,Basis_Preisliste!F:F)="",_xlfn.XLOOKUP(B263,Basis_Preisliste!B:B,Basis_Preisliste!G:G),_xlfn.XLOOKUP(B263,Basis_Preisliste!B:B,Basis_Preisliste!F:F))</f>
        <v>0.89</v>
      </c>
      <c r="G263" s="74" t="str">
        <f>IF(_xlfn.XLOOKUP(B263,Basis_Preisliste!B:B,Basis_Preisliste!F:F)="","", _xlfn.XLOOKUP(B263,Basis_Preisliste!B:B,Basis_Preisliste!F:F)*(1-$G$3))</f>
        <v/>
      </c>
      <c r="H263" s="75">
        <f>IF(_xlfn.XLOOKUP(B263,Basis_Preisliste!B:B,Basis_Preisliste!G:G)="","to be defined",_xlfn.XLOOKUP(B263,Basis_Preisliste!B:B,Basis_Preisliste!G:G)*(1-$G$3))</f>
        <v>0.89</v>
      </c>
      <c r="I263" s="160">
        <f>IF(INDEX(Basis_Preisliste!H:H,MATCH(B263,Basis_Preisliste!B:B,0))=0,"",INDEX(Basis_Preisliste!H:H,MATCH(B263,Basis_Preisliste!B:B,0)))</f>
        <v>50</v>
      </c>
      <c r="J263" s="209">
        <f>_xlfn.XLOOKUP(B263,'Article Master Data'!B:B,'Article Master Data'!R:R)</f>
        <v>0</v>
      </c>
      <c r="K263" s="248"/>
      <c r="L263" s="246" t="str">
        <f t="shared" si="18"/>
        <v/>
      </c>
      <c r="M263" s="57">
        <f t="shared" si="19"/>
        <v>0</v>
      </c>
      <c r="N263" s="57">
        <f t="shared" si="20"/>
        <v>0</v>
      </c>
      <c r="O263" s="57">
        <f>IF(AND(N263&lt;&gt;0,G263=""),'Language Layout'!$B$106,M263*I263*H263+N263*IF(G263="",0,G263))</f>
        <v>0</v>
      </c>
      <c r="P263" s="57" t="b">
        <f t="shared" si="21"/>
        <v>0</v>
      </c>
      <c r="Q263" s="57">
        <f>P263*(MAX($Q$7:Q262)+1)</f>
        <v>0</v>
      </c>
    </row>
    <row r="264" spans="2:17">
      <c r="B264" s="11" t="s">
        <v>674</v>
      </c>
      <c r="C264" s="52" t="str">
        <f>VLOOKUP(B264,'Language Articles'!A:B,2,0)</f>
        <v>Screw Wafer-Head Wood TX CG 8 x 80 AC</v>
      </c>
      <c r="D264" s="77" t="str">
        <f>VLOOKUP(B264,'Language Portfolio'!A:B,2,0)</f>
        <v>Screws and accessories</v>
      </c>
      <c r="E264" s="73">
        <f>VLOOKUP(B264,Basis_Preisliste!B:E,4,0)</f>
        <v>0.76649999999999996</v>
      </c>
      <c r="F264" s="73">
        <f>IF(_xlfn.XLOOKUP(B264,Basis_Preisliste!B:B,Basis_Preisliste!F:F)="",_xlfn.XLOOKUP(B264,Basis_Preisliste!B:B,Basis_Preisliste!G:G),_xlfn.XLOOKUP(B264,Basis_Preisliste!B:B,Basis_Preisliste!F:F))</f>
        <v>0.73</v>
      </c>
      <c r="G264" s="74" t="str">
        <f>IF(_xlfn.XLOOKUP(B264,Basis_Preisliste!B:B,Basis_Preisliste!F:F)="","", _xlfn.XLOOKUP(B264,Basis_Preisliste!B:B,Basis_Preisliste!F:F)*(1-$G$3))</f>
        <v/>
      </c>
      <c r="H264" s="75">
        <f>IF(_xlfn.XLOOKUP(B264,Basis_Preisliste!B:B,Basis_Preisliste!G:G)="","to be defined",_xlfn.XLOOKUP(B264,Basis_Preisliste!B:B,Basis_Preisliste!G:G)*(1-$G$3))</f>
        <v>0.73</v>
      </c>
      <c r="I264" s="160">
        <f>IF(INDEX(Basis_Preisliste!H:H,MATCH(B264,Basis_Preisliste!B:B,0))=0,"",INDEX(Basis_Preisliste!H:H,MATCH(B264,Basis_Preisliste!B:B,0)))</f>
        <v>100</v>
      </c>
      <c r="J264" s="209">
        <f>_xlfn.XLOOKUP(B264,'Article Master Data'!B:B,'Article Master Data'!R:R)</f>
        <v>0</v>
      </c>
      <c r="K264" s="249"/>
      <c r="L264" s="246" t="str">
        <f t="shared" si="18"/>
        <v/>
      </c>
      <c r="M264" s="57">
        <f t="shared" ref="M264:M266" si="25">ROUNDDOWN(K264/I264,0)</f>
        <v>0</v>
      </c>
      <c r="N264" s="57">
        <f t="shared" ref="N264:N266" si="26">K264-(M264*I264)</f>
        <v>0</v>
      </c>
      <c r="O264" s="57">
        <f>IF(AND(N264&lt;&gt;0,G264=""),'Language Layout'!$B$106,M264*I264*H264+N264*IF(G264="",0,G264))</f>
        <v>0</v>
      </c>
      <c r="P264" s="57" t="b">
        <f t="shared" ref="P264:P266" si="27">K264&gt;0</f>
        <v>0</v>
      </c>
      <c r="Q264" s="57">
        <f>P264*(MAX($Q$7:Q263)+1)</f>
        <v>0</v>
      </c>
    </row>
    <row r="265" spans="2:17">
      <c r="B265" s="11" t="s">
        <v>676</v>
      </c>
      <c r="C265" s="52" t="str">
        <f>VLOOKUP(B265,'Language Articles'!A:B,2,0)</f>
        <v>Screw Wafer-Head Wood TX CG 8 x 100 AC</v>
      </c>
      <c r="D265" s="77" t="str">
        <f>VLOOKUP(B265,'Language Portfolio'!A:B,2,0)</f>
        <v>Screws and accessories</v>
      </c>
      <c r="E265" s="73">
        <f>VLOOKUP(B265,Basis_Preisliste!B:E,4,0)</f>
        <v>0.86099999999999999</v>
      </c>
      <c r="F265" s="73">
        <f>IF(_xlfn.XLOOKUP(B265,Basis_Preisliste!B:B,Basis_Preisliste!F:F)="",_xlfn.XLOOKUP(B265,Basis_Preisliste!B:B,Basis_Preisliste!G:G),_xlfn.XLOOKUP(B265,Basis_Preisliste!B:B,Basis_Preisliste!F:F))</f>
        <v>0.82</v>
      </c>
      <c r="G265" s="74" t="str">
        <f>IF(_xlfn.XLOOKUP(B265,Basis_Preisliste!B:B,Basis_Preisliste!F:F)="","", _xlfn.XLOOKUP(B265,Basis_Preisliste!B:B,Basis_Preisliste!F:F)*(1-$G$3))</f>
        <v/>
      </c>
      <c r="H265" s="75">
        <f>IF(_xlfn.XLOOKUP(B265,Basis_Preisliste!B:B,Basis_Preisliste!G:G)="","to be defined",_xlfn.XLOOKUP(B265,Basis_Preisliste!B:B,Basis_Preisliste!G:G)*(1-$G$3))</f>
        <v>0.82</v>
      </c>
      <c r="I265" s="160">
        <f>IF(INDEX(Basis_Preisliste!H:H,MATCH(B265,Basis_Preisliste!B:B,0))=0,"",INDEX(Basis_Preisliste!H:H,MATCH(B265,Basis_Preisliste!B:B,0)))</f>
        <v>100</v>
      </c>
      <c r="J265" s="209">
        <f>_xlfn.XLOOKUP(B265,'Article Master Data'!B:B,'Article Master Data'!R:R)</f>
        <v>0</v>
      </c>
      <c r="K265" s="249"/>
      <c r="L265" s="246" t="str">
        <f t="shared" ref="L265:L328" si="28">IF(O265&gt;0,O265,"")</f>
        <v/>
      </c>
      <c r="M265" s="57">
        <f t="shared" si="25"/>
        <v>0</v>
      </c>
      <c r="N265" s="57">
        <f t="shared" si="26"/>
        <v>0</v>
      </c>
      <c r="O265" s="57">
        <f>IF(AND(N265&lt;&gt;0,G265=""),'Language Layout'!$B$106,M265*I265*H265+N265*IF(G265="",0,G265))</f>
        <v>0</v>
      </c>
      <c r="P265" s="57" t="b">
        <f t="shared" si="27"/>
        <v>0</v>
      </c>
      <c r="Q265" s="57">
        <f>P265*(MAX($Q$7:Q264)+1)</f>
        <v>0</v>
      </c>
    </row>
    <row r="266" spans="2:17">
      <c r="B266" s="11" t="s">
        <v>678</v>
      </c>
      <c r="C266" s="52" t="str">
        <f>VLOOKUP(B266,'Language Articles'!A:B,2,0)</f>
        <v>Screw Wafer-Head Wood TX CG 8 x 120 AC</v>
      </c>
      <c r="D266" s="77" t="str">
        <f>VLOOKUP(B266,'Language Portfolio'!A:B,2,0)</f>
        <v>Screws and accessories</v>
      </c>
      <c r="E266" s="73">
        <f>VLOOKUP(B266,Basis_Preisliste!B:E,4,0)</f>
        <v>1.0289999999999999</v>
      </c>
      <c r="F266" s="73">
        <f>IF(_xlfn.XLOOKUP(B266,Basis_Preisliste!B:B,Basis_Preisliste!F:F)="",_xlfn.XLOOKUP(B266,Basis_Preisliste!B:B,Basis_Preisliste!G:G),_xlfn.XLOOKUP(B266,Basis_Preisliste!B:B,Basis_Preisliste!F:F))</f>
        <v>0.98</v>
      </c>
      <c r="G266" s="74" t="str">
        <f>IF(_xlfn.XLOOKUP(B266,Basis_Preisliste!B:B,Basis_Preisliste!F:F)="","", _xlfn.XLOOKUP(B266,Basis_Preisliste!B:B,Basis_Preisliste!F:F)*(1-$G$3))</f>
        <v/>
      </c>
      <c r="H266" s="75">
        <f>IF(_xlfn.XLOOKUP(B266,Basis_Preisliste!B:B,Basis_Preisliste!G:G)="","to be defined",_xlfn.XLOOKUP(B266,Basis_Preisliste!B:B,Basis_Preisliste!G:G)*(1-$G$3))</f>
        <v>0.98</v>
      </c>
      <c r="I266" s="160">
        <f>IF(INDEX(Basis_Preisliste!H:H,MATCH(B266,Basis_Preisliste!B:B,0))=0,"",INDEX(Basis_Preisliste!H:H,MATCH(B266,Basis_Preisliste!B:B,0)))</f>
        <v>50</v>
      </c>
      <c r="J266" s="209">
        <f>_xlfn.XLOOKUP(B266,'Article Master Data'!B:B,'Article Master Data'!R:R)</f>
        <v>0</v>
      </c>
      <c r="K266" s="248"/>
      <c r="L266" s="246" t="str">
        <f t="shared" si="28"/>
        <v/>
      </c>
      <c r="M266" s="57">
        <f t="shared" si="25"/>
        <v>0</v>
      </c>
      <c r="N266" s="57">
        <f t="shared" si="26"/>
        <v>0</v>
      </c>
      <c r="O266" s="57">
        <f>IF(AND(N266&lt;&gt;0,G266=""),'Language Layout'!$B$106,M266*I266*H266+N266*IF(G266="",0,G266))</f>
        <v>0</v>
      </c>
      <c r="P266" s="57" t="b">
        <f t="shared" si="27"/>
        <v>0</v>
      </c>
      <c r="Q266" s="57">
        <f>P266*(MAX($Q$7:Q265)+1)</f>
        <v>0</v>
      </c>
    </row>
    <row r="267" spans="2:17">
      <c r="B267" s="76" t="s">
        <v>642</v>
      </c>
      <c r="C267" s="52" t="str">
        <f>VLOOKUP(B267,'Language Articles'!A:B,2,0)</f>
        <v>BOLT SH LS ISO4762 M8X20 A2-70 DL</v>
      </c>
      <c r="D267" s="77" t="str">
        <f>VLOOKUP(B267,'Language Portfolio'!A:B,2,0)</f>
        <v>Screws and accessories</v>
      </c>
      <c r="E267" s="73">
        <f>VLOOKUP(B267,Basis_Preisliste!B:E,4,0)</f>
        <v>0.252</v>
      </c>
      <c r="F267" s="73">
        <f>IF(_xlfn.XLOOKUP(B267,Basis_Preisliste!B:B,Basis_Preisliste!F:F)="",_xlfn.XLOOKUP(B267,Basis_Preisliste!B:B,Basis_Preisliste!G:G),_xlfn.XLOOKUP(B267,Basis_Preisliste!B:B,Basis_Preisliste!F:F))</f>
        <v>0.24</v>
      </c>
      <c r="G267" s="74" t="str">
        <f>IF(_xlfn.XLOOKUP(B267,Basis_Preisliste!B:B,Basis_Preisliste!F:F)="","", _xlfn.XLOOKUP(B267,Basis_Preisliste!B:B,Basis_Preisliste!F:F)*(1-$G$3))</f>
        <v/>
      </c>
      <c r="H267" s="75">
        <f>IF(_xlfn.XLOOKUP(B267,Basis_Preisliste!B:B,Basis_Preisliste!G:G)="","to be defined",_xlfn.XLOOKUP(B267,Basis_Preisliste!B:B,Basis_Preisliste!G:G)*(1-$G$3))</f>
        <v>0.24</v>
      </c>
      <c r="I267" s="160">
        <f>IF(INDEX(Basis_Preisliste!H:H,MATCH(B267,Basis_Preisliste!B:B,0))=0,"",INDEX(Basis_Preisliste!H:H,MATCH(B267,Basis_Preisliste!B:B,0)))</f>
        <v>100</v>
      </c>
      <c r="J267" s="209">
        <f>_xlfn.XLOOKUP(B267,'Article Master Data'!B:B,'Article Master Data'!R:R)</f>
        <v>0</v>
      </c>
      <c r="K267" s="249"/>
      <c r="L267" s="246" t="str">
        <f t="shared" si="28"/>
        <v/>
      </c>
      <c r="M267" s="57">
        <f t="shared" si="19"/>
        <v>0</v>
      </c>
      <c r="N267" s="57">
        <f t="shared" si="20"/>
        <v>0</v>
      </c>
      <c r="O267" s="57">
        <f>IF(AND(N267&lt;&gt;0,G267=""),'Language Layout'!$B$106,M267*I267*H267+N267*IF(G267="",0,G267))</f>
        <v>0</v>
      </c>
      <c r="P267" s="57" t="b">
        <f t="shared" si="21"/>
        <v>0</v>
      </c>
      <c r="Q267" s="57">
        <f>P267*(MAX($Q$7:Q266)+1)</f>
        <v>0</v>
      </c>
    </row>
    <row r="268" spans="2:17">
      <c r="B268" s="76" t="s">
        <v>640</v>
      </c>
      <c r="C268" s="52" t="str">
        <f>VLOOKUP(B268,'Language Articles'!A:B,2,0)</f>
        <v>BOLT SH ISO4762 M8X55 A2-70 DL</v>
      </c>
      <c r="D268" s="77" t="str">
        <f>VLOOKUP(B268,'Language Portfolio'!A:B,2,0)</f>
        <v>Screws and accessories</v>
      </c>
      <c r="E268" s="73">
        <f>VLOOKUP(B268,Basis_Preisliste!B:E,4,0)</f>
        <v>0.32550000000000001</v>
      </c>
      <c r="F268" s="73">
        <f>IF(_xlfn.XLOOKUP(B268,Basis_Preisliste!B:B,Basis_Preisliste!F:F)="",_xlfn.XLOOKUP(B268,Basis_Preisliste!B:B,Basis_Preisliste!G:G),_xlfn.XLOOKUP(B268,Basis_Preisliste!B:B,Basis_Preisliste!F:F))</f>
        <v>0.31</v>
      </c>
      <c r="G268" s="74" t="str">
        <f>IF(_xlfn.XLOOKUP(B268,Basis_Preisliste!B:B,Basis_Preisliste!F:F)="","", _xlfn.XLOOKUP(B268,Basis_Preisliste!B:B,Basis_Preisliste!F:F)*(1-$G$3))</f>
        <v/>
      </c>
      <c r="H268" s="75">
        <f>IF(_xlfn.XLOOKUP(B268,Basis_Preisliste!B:B,Basis_Preisliste!G:G)="","to be defined",_xlfn.XLOOKUP(B268,Basis_Preisliste!B:B,Basis_Preisliste!G:G)*(1-$G$3))</f>
        <v>0.31</v>
      </c>
      <c r="I268" s="160">
        <f>IF(INDEX(Basis_Preisliste!H:H,MATCH(B268,Basis_Preisliste!B:B,0))=0,"",INDEX(Basis_Preisliste!H:H,MATCH(B268,Basis_Preisliste!B:B,0)))</f>
        <v>100</v>
      </c>
      <c r="J268" s="209">
        <f>_xlfn.XLOOKUP(B268,'Article Master Data'!B:B,'Article Master Data'!R:R)</f>
        <v>0</v>
      </c>
      <c r="K268" s="249"/>
      <c r="L268" s="246" t="str">
        <f t="shared" si="28"/>
        <v/>
      </c>
      <c r="M268" s="57">
        <f t="shared" si="19"/>
        <v>0</v>
      </c>
      <c r="N268" s="57">
        <f t="shared" si="20"/>
        <v>0</v>
      </c>
      <c r="O268" s="57">
        <f>IF(AND(N268&lt;&gt;0,G268=""),'Language Layout'!$B$106,M268*I268*H268+N268*IF(G268="",0,G268))</f>
        <v>0</v>
      </c>
      <c r="P268" s="57" t="b">
        <f t="shared" si="21"/>
        <v>0</v>
      </c>
      <c r="Q268" s="57">
        <f>P268*(MAX($Q$7:Q267)+1)</f>
        <v>0</v>
      </c>
    </row>
    <row r="269" spans="2:17">
      <c r="B269" s="76" t="s">
        <v>680</v>
      </c>
      <c r="C269" s="52" t="str">
        <f>VLOOKUP(B269,'Language Articles'!A:B,2,0)</f>
        <v>Screw M10x25 square A2 GMB</v>
      </c>
      <c r="D269" s="77" t="str">
        <f>VLOOKUP(B269,'Language Portfolio'!A:B,2,0)</f>
        <v>Screws and accessories</v>
      </c>
      <c r="E269" s="73">
        <f>VLOOKUP(B269,Basis_Preisliste!B:E,4,0)</f>
        <v>0.54600000000000004</v>
      </c>
      <c r="F269" s="73">
        <f>IF(_xlfn.XLOOKUP(B269,Basis_Preisliste!B:B,Basis_Preisliste!F:F)="",_xlfn.XLOOKUP(B269,Basis_Preisliste!B:B,Basis_Preisliste!G:G),_xlfn.XLOOKUP(B269,Basis_Preisliste!B:B,Basis_Preisliste!F:F))</f>
        <v>0.52</v>
      </c>
      <c r="G269" s="74" t="str">
        <f>IF(_xlfn.XLOOKUP(B269,Basis_Preisliste!B:B,Basis_Preisliste!F:F)="","", _xlfn.XLOOKUP(B269,Basis_Preisliste!B:B,Basis_Preisliste!F:F)*(1-$G$3))</f>
        <v/>
      </c>
      <c r="H269" s="75">
        <f>IF(_xlfn.XLOOKUP(B269,Basis_Preisliste!B:B,Basis_Preisliste!G:G)="","to be defined",_xlfn.XLOOKUP(B269,Basis_Preisliste!B:B,Basis_Preisliste!G:G)*(1-$G$3))</f>
        <v>0.52</v>
      </c>
      <c r="I269" s="160">
        <f>IF(INDEX(Basis_Preisliste!H:H,MATCH(B269,Basis_Preisliste!B:B,0))=0,"",INDEX(Basis_Preisliste!H:H,MATCH(B269,Basis_Preisliste!B:B,0)))</f>
        <v>100</v>
      </c>
      <c r="J269" s="209">
        <f>_xlfn.XLOOKUP(B269,'Article Master Data'!B:B,'Article Master Data'!R:R)</f>
        <v>0</v>
      </c>
      <c r="K269" s="248"/>
      <c r="L269" s="246" t="str">
        <f t="shared" si="28"/>
        <v/>
      </c>
      <c r="M269" s="57">
        <f t="shared" si="19"/>
        <v>0</v>
      </c>
      <c r="N269" s="57">
        <f t="shared" si="20"/>
        <v>0</v>
      </c>
      <c r="O269" s="57">
        <f>IF(AND(N269&lt;&gt;0,G269=""),'Language Layout'!$B$106,M269*I269*H269+N269*IF(G269="",0,G269))</f>
        <v>0</v>
      </c>
      <c r="P269" s="57" t="b">
        <f t="shared" si="21"/>
        <v>0</v>
      </c>
      <c r="Q269" s="57">
        <f>P269*(MAX($Q$7:Q268)+1)</f>
        <v>0</v>
      </c>
    </row>
    <row r="270" spans="2:17">
      <c r="B270" s="76" t="s">
        <v>682</v>
      </c>
      <c r="C270" s="52" t="str">
        <f>VLOOKUP(B270,'Language Articles'!A:B,2,0)</f>
        <v>Screw/bolt M10x25 hexagon DIN933 A2 GMC</v>
      </c>
      <c r="D270" s="77" t="str">
        <f>VLOOKUP(B270,'Language Portfolio'!A:B,2,0)</f>
        <v>Screws and accessories</v>
      </c>
      <c r="E270" s="73">
        <f>VLOOKUP(B270,Basis_Preisliste!B:E,4,0)</f>
        <v>0.29400000000000004</v>
      </c>
      <c r="F270" s="73">
        <f>IF(_xlfn.XLOOKUP(B270,Basis_Preisliste!B:B,Basis_Preisliste!F:F)="",_xlfn.XLOOKUP(B270,Basis_Preisliste!B:B,Basis_Preisliste!G:G),_xlfn.XLOOKUP(B270,Basis_Preisliste!B:B,Basis_Preisliste!F:F))</f>
        <v>0.28000000000000003</v>
      </c>
      <c r="G270" s="74" t="str">
        <f>IF(_xlfn.XLOOKUP(B270,Basis_Preisliste!B:B,Basis_Preisliste!F:F)="","", _xlfn.XLOOKUP(B270,Basis_Preisliste!B:B,Basis_Preisliste!F:F)*(1-$G$3))</f>
        <v/>
      </c>
      <c r="H270" s="75">
        <f>IF(_xlfn.XLOOKUP(B270,Basis_Preisliste!B:B,Basis_Preisliste!G:G)="","to be defined",_xlfn.XLOOKUP(B270,Basis_Preisliste!B:B,Basis_Preisliste!G:G)*(1-$G$3))</f>
        <v>0.28000000000000003</v>
      </c>
      <c r="I270" s="160">
        <f>IF(INDEX(Basis_Preisliste!H:H,MATCH(B270,Basis_Preisliste!B:B,0))=0,"",INDEX(Basis_Preisliste!H:H,MATCH(B270,Basis_Preisliste!B:B,0)))</f>
        <v>100</v>
      </c>
      <c r="J270" s="209">
        <f>_xlfn.XLOOKUP(B270,'Article Master Data'!B:B,'Article Master Data'!R:R)</f>
        <v>0</v>
      </c>
      <c r="K270" s="249"/>
      <c r="L270" s="246" t="str">
        <f t="shared" si="28"/>
        <v/>
      </c>
      <c r="M270" s="57">
        <f t="shared" si="19"/>
        <v>0</v>
      </c>
      <c r="N270" s="57">
        <f t="shared" si="20"/>
        <v>0</v>
      </c>
      <c r="O270" s="57">
        <f>IF(AND(N270&lt;&gt;0,G270=""),'Language Layout'!$B$106,M270*I270*H270+N270*IF(G270="",0,G270))</f>
        <v>0</v>
      </c>
      <c r="P270" s="57" t="b">
        <f t="shared" si="21"/>
        <v>0</v>
      </c>
      <c r="Q270" s="57">
        <f>P270*(MAX($Q$7:Q269)+1)</f>
        <v>0</v>
      </c>
    </row>
    <row r="271" spans="2:17">
      <c r="B271" s="76" t="s">
        <v>644</v>
      </c>
      <c r="C271" s="52" t="str">
        <f>VLOOKUP(B271,'Language Articles'!A:B,2,0)</f>
        <v>BOLT HX ISO4017 M10X25 A2-70 DL</v>
      </c>
      <c r="D271" s="77" t="str">
        <f>VLOOKUP(B271,'Language Portfolio'!A:B,2,0)</f>
        <v>Screws and accessories</v>
      </c>
      <c r="E271" s="73">
        <f>VLOOKUP(B271,Basis_Preisliste!B:E,4,0)</f>
        <v>0.29400000000000004</v>
      </c>
      <c r="F271" s="73">
        <f>IF(_xlfn.XLOOKUP(B271,Basis_Preisliste!B:B,Basis_Preisliste!F:F)="",_xlfn.XLOOKUP(B271,Basis_Preisliste!B:B,Basis_Preisliste!G:G),_xlfn.XLOOKUP(B271,Basis_Preisliste!B:B,Basis_Preisliste!F:F))</f>
        <v>0.28000000000000003</v>
      </c>
      <c r="G271" s="74" t="str">
        <f>IF(_xlfn.XLOOKUP(B271,Basis_Preisliste!B:B,Basis_Preisliste!F:F)="","", _xlfn.XLOOKUP(B271,Basis_Preisliste!B:B,Basis_Preisliste!F:F)*(1-$G$3))</f>
        <v/>
      </c>
      <c r="H271" s="75">
        <f>IF(_xlfn.XLOOKUP(B271,Basis_Preisliste!B:B,Basis_Preisliste!G:G)="","to be defined",_xlfn.XLOOKUP(B271,Basis_Preisliste!B:B,Basis_Preisliste!G:G)*(1-$G$3))</f>
        <v>0.28000000000000003</v>
      </c>
      <c r="I271" s="160">
        <f>IF(INDEX(Basis_Preisliste!H:H,MATCH(B271,Basis_Preisliste!B:B,0))=0,"",INDEX(Basis_Preisliste!H:H,MATCH(B271,Basis_Preisliste!B:B,0)))</f>
        <v>100</v>
      </c>
      <c r="J271" s="209">
        <f>_xlfn.XLOOKUP(B271,'Article Master Data'!B:B,'Article Master Data'!R:R)</f>
        <v>0</v>
      </c>
      <c r="K271" s="249"/>
      <c r="L271" s="246" t="str">
        <f t="shared" si="28"/>
        <v/>
      </c>
      <c r="M271" s="57">
        <f t="shared" si="19"/>
        <v>0</v>
      </c>
      <c r="N271" s="57">
        <f t="shared" si="20"/>
        <v>0</v>
      </c>
      <c r="O271" s="57">
        <f>IF(AND(N271&lt;&gt;0,G271=""),'Language Layout'!$B$106,M271*I271*H271+N271*IF(G271="",0,G271))</f>
        <v>0</v>
      </c>
      <c r="P271" s="57" t="b">
        <f t="shared" si="21"/>
        <v>0</v>
      </c>
      <c r="Q271" s="57">
        <f>P271*(MAX($Q$7:Q270)+1)</f>
        <v>0</v>
      </c>
    </row>
    <row r="272" spans="2:17">
      <c r="B272" s="76" t="s">
        <v>646</v>
      </c>
      <c r="C272" s="52" t="str">
        <f>VLOOKUP(B272,'Language Articles'!A:B,2,0)</f>
        <v>BOLT HX ISO4017 M10X35 A2-70 DL</v>
      </c>
      <c r="D272" s="77" t="str">
        <f>VLOOKUP(B272,'Language Portfolio'!A:B,2,0)</f>
        <v>Screws and accessories</v>
      </c>
      <c r="E272" s="73">
        <f>VLOOKUP(B272,Basis_Preisliste!B:E,4,0)</f>
        <v>0.39900000000000002</v>
      </c>
      <c r="F272" s="73">
        <f>IF(_xlfn.XLOOKUP(B272,Basis_Preisliste!B:B,Basis_Preisliste!F:F)="",_xlfn.XLOOKUP(B272,Basis_Preisliste!B:B,Basis_Preisliste!G:G),_xlfn.XLOOKUP(B272,Basis_Preisliste!B:B,Basis_Preisliste!F:F))</f>
        <v>0.38</v>
      </c>
      <c r="G272" s="74" t="str">
        <f>IF(_xlfn.XLOOKUP(B272,Basis_Preisliste!B:B,Basis_Preisliste!F:F)="","", _xlfn.XLOOKUP(B272,Basis_Preisliste!B:B,Basis_Preisliste!F:F)*(1-$G$3))</f>
        <v/>
      </c>
      <c r="H272" s="75">
        <f>IF(_xlfn.XLOOKUP(B272,Basis_Preisliste!B:B,Basis_Preisliste!G:G)="","to be defined",_xlfn.XLOOKUP(B272,Basis_Preisliste!B:B,Basis_Preisliste!G:G)*(1-$G$3))</f>
        <v>0.38</v>
      </c>
      <c r="I272" s="160">
        <f>IF(INDEX(Basis_Preisliste!H:H,MATCH(B272,Basis_Preisliste!B:B,0))=0,"",INDEX(Basis_Preisliste!H:H,MATCH(B272,Basis_Preisliste!B:B,0)))</f>
        <v>100</v>
      </c>
      <c r="J272" s="209">
        <f>_xlfn.XLOOKUP(B272,'Article Master Data'!B:B,'Article Master Data'!R:R)</f>
        <v>0</v>
      </c>
      <c r="K272" s="248"/>
      <c r="L272" s="246" t="str">
        <f t="shared" si="28"/>
        <v/>
      </c>
      <c r="M272" s="57">
        <f t="shared" si="19"/>
        <v>0</v>
      </c>
      <c r="N272" s="57">
        <f t="shared" si="20"/>
        <v>0</v>
      </c>
      <c r="O272" s="57">
        <f>IF(AND(N272&lt;&gt;0,G272=""),'Language Layout'!$B$106,M272*I272*H272+N272*IF(G272="",0,G272))</f>
        <v>0</v>
      </c>
      <c r="P272" s="57" t="b">
        <f t="shared" si="21"/>
        <v>0</v>
      </c>
      <c r="Q272" s="57">
        <f>P272*(MAX($Q$7:Q271)+1)</f>
        <v>0</v>
      </c>
    </row>
    <row r="273" spans="2:17">
      <c r="B273" s="76" t="s">
        <v>648</v>
      </c>
      <c r="C273" s="52" t="str">
        <f>VLOOKUP(B273,'Language Articles'!A:B,2,0)</f>
        <v>BOLT HX ISO4017 M10X45 A2-70 DL</v>
      </c>
      <c r="D273" s="77" t="str">
        <f>VLOOKUP(B273,'Language Portfolio'!A:B,2,0)</f>
        <v>Screws and accessories</v>
      </c>
      <c r="E273" s="73">
        <f>VLOOKUP(B273,Basis_Preisliste!B:E,4,0)</f>
        <v>0.43049999999999999</v>
      </c>
      <c r="F273" s="73">
        <f>IF(_xlfn.XLOOKUP(B273,Basis_Preisliste!B:B,Basis_Preisliste!F:F)="",_xlfn.XLOOKUP(B273,Basis_Preisliste!B:B,Basis_Preisliste!G:G),_xlfn.XLOOKUP(B273,Basis_Preisliste!B:B,Basis_Preisliste!F:F))</f>
        <v>0.41</v>
      </c>
      <c r="G273" s="74" t="str">
        <f>IF(_xlfn.XLOOKUP(B273,Basis_Preisliste!B:B,Basis_Preisliste!F:F)="","", _xlfn.XLOOKUP(B273,Basis_Preisliste!B:B,Basis_Preisliste!F:F)*(1-$G$3))</f>
        <v/>
      </c>
      <c r="H273" s="75">
        <f>IF(_xlfn.XLOOKUP(B273,Basis_Preisliste!B:B,Basis_Preisliste!G:G)="","to be defined",_xlfn.XLOOKUP(B273,Basis_Preisliste!B:B,Basis_Preisliste!G:G)*(1-$G$3))</f>
        <v>0.41</v>
      </c>
      <c r="I273" s="160">
        <f>IF(INDEX(Basis_Preisliste!H:H,MATCH(B273,Basis_Preisliste!B:B,0))=0,"",INDEX(Basis_Preisliste!H:H,MATCH(B273,Basis_Preisliste!B:B,0)))</f>
        <v>100</v>
      </c>
      <c r="J273" s="209">
        <f>_xlfn.XLOOKUP(B273,'Article Master Data'!B:B,'Article Master Data'!R:R)</f>
        <v>0</v>
      </c>
      <c r="K273" s="249"/>
      <c r="L273" s="246" t="str">
        <f t="shared" si="28"/>
        <v/>
      </c>
      <c r="M273" s="57">
        <f t="shared" si="19"/>
        <v>0</v>
      </c>
      <c r="N273" s="57">
        <f t="shared" si="20"/>
        <v>0</v>
      </c>
      <c r="O273" s="57">
        <f>IF(AND(N273&lt;&gt;0,G273=""),'Language Layout'!$B$106,M273*I273*H273+N273*IF(G273="",0,G273))</f>
        <v>0</v>
      </c>
      <c r="P273" s="57" t="b">
        <f t="shared" si="21"/>
        <v>0</v>
      </c>
      <c r="Q273" s="57">
        <f>P273*(MAX($Q$7:Q272)+1)</f>
        <v>0</v>
      </c>
    </row>
    <row r="274" spans="2:17">
      <c r="B274" s="76" t="s">
        <v>654</v>
      </c>
      <c r="C274" s="52" t="str">
        <f>VLOOKUP(B274,'Language Articles'!A:B,2,0)</f>
        <v>BOLT TX LS ISO14580 M8X40 A2-70 DL</v>
      </c>
      <c r="D274" s="77" t="str">
        <f>VLOOKUP(B274,'Language Portfolio'!A:B,2,0)</f>
        <v>Screws and accessories</v>
      </c>
      <c r="E274" s="73">
        <f>VLOOKUP(B274,Basis_Preisliste!B:E,4,0)</f>
        <v>0.378</v>
      </c>
      <c r="F274" s="73">
        <f>IF(_xlfn.XLOOKUP(B274,Basis_Preisliste!B:B,Basis_Preisliste!F:F)="",_xlfn.XLOOKUP(B274,Basis_Preisliste!B:B,Basis_Preisliste!G:G),_xlfn.XLOOKUP(B274,Basis_Preisliste!B:B,Basis_Preisliste!F:F))</f>
        <v>0.36</v>
      </c>
      <c r="G274" s="74" t="str">
        <f>IF(_xlfn.XLOOKUP(B274,Basis_Preisliste!B:B,Basis_Preisliste!F:F)="","", _xlfn.XLOOKUP(B274,Basis_Preisliste!B:B,Basis_Preisliste!F:F)*(1-$G$3))</f>
        <v/>
      </c>
      <c r="H274" s="75">
        <f>IF(_xlfn.XLOOKUP(B274,Basis_Preisliste!B:B,Basis_Preisliste!G:G)="","to be defined",_xlfn.XLOOKUP(B274,Basis_Preisliste!B:B,Basis_Preisliste!G:G)*(1-$G$3))</f>
        <v>0.36</v>
      </c>
      <c r="I274" s="160">
        <f>IF(INDEX(Basis_Preisliste!H:H,MATCH(B274,Basis_Preisliste!B:B,0))=0,"",INDEX(Basis_Preisliste!H:H,MATCH(B274,Basis_Preisliste!B:B,0)))</f>
        <v>100</v>
      </c>
      <c r="J274" s="209">
        <f>_xlfn.XLOOKUP(B274,'Article Master Data'!B:B,'Article Master Data'!R:R)</f>
        <v>0</v>
      </c>
      <c r="K274" s="249"/>
      <c r="L274" s="246" t="str">
        <f t="shared" si="28"/>
        <v/>
      </c>
      <c r="M274" s="57">
        <f t="shared" si="19"/>
        <v>0</v>
      </c>
      <c r="N274" s="57">
        <f t="shared" si="20"/>
        <v>0</v>
      </c>
      <c r="O274" s="57">
        <f>IF(AND(N274&lt;&gt;0,G274=""),'Language Layout'!$B$106,M274*I274*H274+N274*IF(G274="",0,G274))</f>
        <v>0</v>
      </c>
      <c r="P274" s="57" t="b">
        <f t="shared" si="21"/>
        <v>0</v>
      </c>
      <c r="Q274" s="57">
        <f>P274*(MAX($Q$7:Q273)+1)</f>
        <v>0</v>
      </c>
    </row>
    <row r="275" spans="2:17">
      <c r="B275" s="76" t="s">
        <v>666</v>
      </c>
      <c r="C275" s="52" t="str">
        <f>VLOOKUP(B275,'Language Articles'!A:B,2,0)</f>
        <v>BOLT TX LS ISO14580 M8X16 A2-70 DL</v>
      </c>
      <c r="D275" s="77" t="str">
        <f>VLOOKUP(B275,'Language Portfolio'!A:B,2,0)</f>
        <v>Screws and accessories</v>
      </c>
      <c r="E275" s="73">
        <f>VLOOKUP(B275,Basis_Preisliste!B:E,4,0)</f>
        <v>0.378</v>
      </c>
      <c r="F275" s="73">
        <f>IF(_xlfn.XLOOKUP(B275,Basis_Preisliste!B:B,Basis_Preisliste!F:F)="",_xlfn.XLOOKUP(B275,Basis_Preisliste!B:B,Basis_Preisliste!G:G),_xlfn.XLOOKUP(B275,Basis_Preisliste!B:B,Basis_Preisliste!F:F))</f>
        <v>0.36</v>
      </c>
      <c r="G275" s="74" t="str">
        <f>IF(_xlfn.XLOOKUP(B275,Basis_Preisliste!B:B,Basis_Preisliste!F:F)="","", _xlfn.XLOOKUP(B275,Basis_Preisliste!B:B,Basis_Preisliste!F:F)*(1-$G$3))</f>
        <v/>
      </c>
      <c r="H275" s="75">
        <f>IF(_xlfn.XLOOKUP(B275,Basis_Preisliste!B:B,Basis_Preisliste!G:G)="","to be defined",_xlfn.XLOOKUP(B275,Basis_Preisliste!B:B,Basis_Preisliste!G:G)*(1-$G$3))</f>
        <v>0.36</v>
      </c>
      <c r="I275" s="160">
        <f>IF(INDEX(Basis_Preisliste!H:H,MATCH(B275,Basis_Preisliste!B:B,0))=0,"",INDEX(Basis_Preisliste!H:H,MATCH(B275,Basis_Preisliste!B:B,0)))</f>
        <v>100</v>
      </c>
      <c r="J275" s="209">
        <f>_xlfn.XLOOKUP(B275,'Article Master Data'!B:B,'Article Master Data'!R:R)</f>
        <v>0</v>
      </c>
      <c r="K275" s="248"/>
      <c r="L275" s="246" t="str">
        <f t="shared" si="28"/>
        <v/>
      </c>
      <c r="M275" s="57">
        <f t="shared" si="19"/>
        <v>0</v>
      </c>
      <c r="N275" s="57">
        <f t="shared" si="20"/>
        <v>0</v>
      </c>
      <c r="O275" s="57">
        <f>IF(AND(N275&lt;&gt;0,G275=""),'Language Layout'!$B$106,M275*I275*H275+N275*IF(G275="",0,G275))</f>
        <v>0</v>
      </c>
      <c r="P275" s="57" t="b">
        <f t="shared" si="21"/>
        <v>0</v>
      </c>
      <c r="Q275" s="57">
        <f>P275*(MAX($Q$7:Q274)+1)</f>
        <v>0</v>
      </c>
    </row>
    <row r="276" spans="2:17">
      <c r="B276" s="76" t="s">
        <v>686</v>
      </c>
      <c r="C276" s="52" t="str">
        <f>VLOOKUP(B276,'Language Articles'!A:B,2,0)</f>
        <v>Screw 6,3x64 min.1.5mm self-tapping A2</v>
      </c>
      <c r="D276" s="77" t="str">
        <f>VLOOKUP(B276,'Language Portfolio'!A:B,2,0)</f>
        <v>Screws and accessories</v>
      </c>
      <c r="E276" s="73">
        <f>VLOOKUP(B276,Basis_Preisliste!B:E,4,0)</f>
        <v>0.32550000000000001</v>
      </c>
      <c r="F276" s="73">
        <f>IF(_xlfn.XLOOKUP(B276,Basis_Preisliste!B:B,Basis_Preisliste!F:F)="",_xlfn.XLOOKUP(B276,Basis_Preisliste!B:B,Basis_Preisliste!G:G),_xlfn.XLOOKUP(B276,Basis_Preisliste!B:B,Basis_Preisliste!F:F))</f>
        <v>0.31</v>
      </c>
      <c r="G276" s="74" t="str">
        <f>IF(_xlfn.XLOOKUP(B276,Basis_Preisliste!B:B,Basis_Preisliste!F:F)="","", _xlfn.XLOOKUP(B276,Basis_Preisliste!B:B,Basis_Preisliste!F:F)*(1-$G$3))</f>
        <v/>
      </c>
      <c r="H276" s="75">
        <f>IF(_xlfn.XLOOKUP(B276,Basis_Preisliste!B:B,Basis_Preisliste!G:G)="","to be defined",_xlfn.XLOOKUP(B276,Basis_Preisliste!B:B,Basis_Preisliste!G:G)*(1-$G$3))</f>
        <v>0.31</v>
      </c>
      <c r="I276" s="160">
        <f>IF(INDEX(Basis_Preisliste!H:H,MATCH(B276,Basis_Preisliste!B:B,0))=0,"",INDEX(Basis_Preisliste!H:H,MATCH(B276,Basis_Preisliste!B:B,0)))</f>
        <v>100</v>
      </c>
      <c r="J276" s="209">
        <f>_xlfn.XLOOKUP(B276,'Article Master Data'!B:B,'Article Master Data'!R:R)</f>
        <v>0</v>
      </c>
      <c r="K276" s="249"/>
      <c r="L276" s="246" t="str">
        <f t="shared" si="28"/>
        <v/>
      </c>
      <c r="M276" s="57">
        <f t="shared" si="19"/>
        <v>0</v>
      </c>
      <c r="N276" s="57">
        <f t="shared" si="20"/>
        <v>0</v>
      </c>
      <c r="O276" s="57">
        <f>IF(AND(N276&lt;&gt;0,G276=""),'Language Layout'!$B$106,M276*I276*H276+N276*IF(G276="",0,G276))</f>
        <v>0</v>
      </c>
      <c r="P276" s="57" t="b">
        <f t="shared" si="21"/>
        <v>0</v>
      </c>
      <c r="Q276" s="57">
        <f>P276*(MAX($Q$7:Q275)+1)</f>
        <v>0</v>
      </c>
    </row>
    <row r="277" spans="2:17">
      <c r="B277" s="76" t="s">
        <v>688</v>
      </c>
      <c r="C277" s="52" t="str">
        <f>VLOOKUP(B277,'Language Articles'!A:B,2,0)</f>
        <v>Screw 6,3x115 min.1.5mm self-tapping A2</v>
      </c>
      <c r="D277" s="77" t="str">
        <f>VLOOKUP(B277,'Language Portfolio'!A:B,2,0)</f>
        <v>Screws and accessories</v>
      </c>
      <c r="E277" s="73">
        <f>VLOOKUP(B277,Basis_Preisliste!B:E,4,0)</f>
        <v>0.58800000000000008</v>
      </c>
      <c r="F277" s="73">
        <f>IF(_xlfn.XLOOKUP(B277,Basis_Preisliste!B:B,Basis_Preisliste!F:F)="",_xlfn.XLOOKUP(B277,Basis_Preisliste!B:B,Basis_Preisliste!G:G),_xlfn.XLOOKUP(B277,Basis_Preisliste!B:B,Basis_Preisliste!F:F))</f>
        <v>0.56000000000000005</v>
      </c>
      <c r="G277" s="74" t="str">
        <f>IF(_xlfn.XLOOKUP(B277,Basis_Preisliste!B:B,Basis_Preisliste!F:F)="","", _xlfn.XLOOKUP(B277,Basis_Preisliste!B:B,Basis_Preisliste!F:F)*(1-$G$3))</f>
        <v/>
      </c>
      <c r="H277" s="75">
        <f>IF(_xlfn.XLOOKUP(B277,Basis_Preisliste!B:B,Basis_Preisliste!G:G)="","to be defined",_xlfn.XLOOKUP(B277,Basis_Preisliste!B:B,Basis_Preisliste!G:G)*(1-$G$3))</f>
        <v>0.56000000000000005</v>
      </c>
      <c r="I277" s="160">
        <f>IF(INDEX(Basis_Preisliste!H:H,MATCH(B277,Basis_Preisliste!B:B,0))=0,"",INDEX(Basis_Preisliste!H:H,MATCH(B277,Basis_Preisliste!B:B,0)))</f>
        <v>100</v>
      </c>
      <c r="J277" s="209">
        <f>_xlfn.XLOOKUP(B277,'Article Master Data'!B:B,'Article Master Data'!R:R)</f>
        <v>0</v>
      </c>
      <c r="K277" s="249"/>
      <c r="L277" s="246" t="str">
        <f t="shared" si="28"/>
        <v/>
      </c>
      <c r="M277" s="57">
        <f t="shared" si="19"/>
        <v>0</v>
      </c>
      <c r="N277" s="57">
        <f t="shared" si="20"/>
        <v>0</v>
      </c>
      <c r="O277" s="57">
        <f>IF(AND(N277&lt;&gt;0,G277=""),'Language Layout'!$B$106,M277*I277*H277+N277*IF(G277="",0,G277))</f>
        <v>0</v>
      </c>
      <c r="P277" s="57" t="b">
        <f t="shared" si="21"/>
        <v>0</v>
      </c>
      <c r="Q277" s="57">
        <f>P277*(MAX($Q$7:Q276)+1)</f>
        <v>0</v>
      </c>
    </row>
    <row r="278" spans="2:17">
      <c r="B278" s="76" t="s">
        <v>690</v>
      </c>
      <c r="C278" s="52" t="str">
        <f>VLOOKUP(B278,'Language Articles'!A:B,2,0)</f>
        <v>Screw 6,3x150 min.1.5mm self-tapping A2</v>
      </c>
      <c r="D278" s="77" t="str">
        <f>VLOOKUP(B278,'Language Portfolio'!A:B,2,0)</f>
        <v>Screws and accessories</v>
      </c>
      <c r="E278" s="73">
        <f>VLOOKUP(B278,Basis_Preisliste!B:E,4,0)</f>
        <v>0.73499999999999999</v>
      </c>
      <c r="F278" s="73">
        <f>IF(_xlfn.XLOOKUP(B278,Basis_Preisliste!B:B,Basis_Preisliste!F:F)="",_xlfn.XLOOKUP(B278,Basis_Preisliste!B:B,Basis_Preisliste!G:G),_xlfn.XLOOKUP(B278,Basis_Preisliste!B:B,Basis_Preisliste!F:F))</f>
        <v>0.7</v>
      </c>
      <c r="G278" s="74" t="str">
        <f>IF(_xlfn.XLOOKUP(B278,Basis_Preisliste!B:B,Basis_Preisliste!F:F)="","", _xlfn.XLOOKUP(B278,Basis_Preisliste!B:B,Basis_Preisliste!F:F)*(1-$G$3))</f>
        <v/>
      </c>
      <c r="H278" s="75">
        <f>IF(_xlfn.XLOOKUP(B278,Basis_Preisliste!B:B,Basis_Preisliste!G:G)="","to be defined",_xlfn.XLOOKUP(B278,Basis_Preisliste!B:B,Basis_Preisliste!G:G)*(1-$G$3))</f>
        <v>0.7</v>
      </c>
      <c r="I278" s="160">
        <f>IF(INDEX(Basis_Preisliste!H:H,MATCH(B278,Basis_Preisliste!B:B,0))=0,"",INDEX(Basis_Preisliste!H:H,MATCH(B278,Basis_Preisliste!B:B,0)))</f>
        <v>100</v>
      </c>
      <c r="J278" s="209">
        <f>_xlfn.XLOOKUP(B278,'Article Master Data'!B:B,'Article Master Data'!R:R)</f>
        <v>0</v>
      </c>
      <c r="K278" s="248"/>
      <c r="L278" s="246" t="str">
        <f t="shared" si="28"/>
        <v/>
      </c>
      <c r="M278" s="57">
        <f t="shared" si="19"/>
        <v>0</v>
      </c>
      <c r="N278" s="57">
        <f t="shared" si="20"/>
        <v>0</v>
      </c>
      <c r="O278" s="57">
        <f>IF(AND(N278&lt;&gt;0,G278=""),'Language Layout'!$B$106,M278*I278*H278+N278*IF(G278="",0,G278))</f>
        <v>0</v>
      </c>
      <c r="P278" s="57" t="b">
        <f t="shared" si="21"/>
        <v>0</v>
      </c>
      <c r="Q278" s="57">
        <f>P278*(MAX($Q$7:Q277)+1)</f>
        <v>0</v>
      </c>
    </row>
    <row r="279" spans="2:17">
      <c r="B279" s="76" t="s">
        <v>692</v>
      </c>
      <c r="C279" s="52" t="str">
        <f>VLOOKUP(B279,'Language Articles'!A:B,2,0)</f>
        <v>Screw 6,3x200 min.1.5mm self-tapping A2</v>
      </c>
      <c r="D279" s="77" t="str">
        <f>VLOOKUP(B279,'Language Portfolio'!A:B,2,0)</f>
        <v>Screws and accessories</v>
      </c>
      <c r="E279" s="73">
        <f>VLOOKUP(B279,Basis_Preisliste!B:E,4,0)</f>
        <v>1.1235000000000002</v>
      </c>
      <c r="F279" s="73">
        <f>IF(_xlfn.XLOOKUP(B279,Basis_Preisliste!B:B,Basis_Preisliste!F:F)="",_xlfn.XLOOKUP(B279,Basis_Preisliste!B:B,Basis_Preisliste!G:G),_xlfn.XLOOKUP(B279,Basis_Preisliste!B:B,Basis_Preisliste!F:F))</f>
        <v>1.07</v>
      </c>
      <c r="G279" s="74" t="str">
        <f>IF(_xlfn.XLOOKUP(B279,Basis_Preisliste!B:B,Basis_Preisliste!F:F)="","", _xlfn.XLOOKUP(B279,Basis_Preisliste!B:B,Basis_Preisliste!F:F)*(1-$G$3))</f>
        <v/>
      </c>
      <c r="H279" s="75">
        <f>IF(_xlfn.XLOOKUP(B279,Basis_Preisliste!B:B,Basis_Preisliste!G:G)="","to be defined",_xlfn.XLOOKUP(B279,Basis_Preisliste!B:B,Basis_Preisliste!G:G)*(1-$G$3))</f>
        <v>1.07</v>
      </c>
      <c r="I279" s="160">
        <f>IF(INDEX(Basis_Preisliste!H:H,MATCH(B279,Basis_Preisliste!B:B,0))=0,"",INDEX(Basis_Preisliste!H:H,MATCH(B279,Basis_Preisliste!B:B,0)))</f>
        <v>50</v>
      </c>
      <c r="J279" s="209">
        <f>_xlfn.XLOOKUP(B279,'Article Master Data'!B:B,'Article Master Data'!R:R)</f>
        <v>0</v>
      </c>
      <c r="K279" s="249"/>
      <c r="L279" s="246" t="str">
        <f t="shared" si="28"/>
        <v/>
      </c>
      <c r="M279" s="57">
        <f t="shared" si="19"/>
        <v>0</v>
      </c>
      <c r="N279" s="57">
        <f t="shared" si="20"/>
        <v>0</v>
      </c>
      <c r="O279" s="57">
        <f>IF(AND(N279&lt;&gt;0,G279=""),'Language Layout'!$B$106,M279*I279*H279+N279*IF(G279="",0,G279))</f>
        <v>0</v>
      </c>
      <c r="P279" s="57" t="b">
        <f t="shared" si="21"/>
        <v>0</v>
      </c>
      <c r="Q279" s="57">
        <f>P279*(MAX($Q$7:Q278)+1)</f>
        <v>0</v>
      </c>
    </row>
    <row r="280" spans="2:17">
      <c r="B280" s="76" t="s">
        <v>5082</v>
      </c>
      <c r="C280" s="52" t="str">
        <f>VLOOKUP(B280,'Language Articles'!A:B,2,0)</f>
        <v>Screw 8x64 min.1.5mm self-tap.w.wash A2</v>
      </c>
      <c r="D280" s="77" t="str">
        <f>VLOOKUP(B280,'Language Portfolio'!A:B,2,0)</f>
        <v>Screws and accessories</v>
      </c>
      <c r="E280" s="73">
        <f>VLOOKUP(B280,Basis_Preisliste!B:E,4,0)</f>
        <v>1.071</v>
      </c>
      <c r="F280" s="73">
        <f>IF(_xlfn.XLOOKUP(B280,Basis_Preisliste!B:B,Basis_Preisliste!F:F)="",_xlfn.XLOOKUP(B280,Basis_Preisliste!B:B,Basis_Preisliste!G:G),_xlfn.XLOOKUP(B280,Basis_Preisliste!B:B,Basis_Preisliste!F:F))</f>
        <v>1.02</v>
      </c>
      <c r="G280" s="74" t="str">
        <f>IF(_xlfn.XLOOKUP(B280,Basis_Preisliste!B:B,Basis_Preisliste!F:F)="","", _xlfn.XLOOKUP(B280,Basis_Preisliste!B:B,Basis_Preisliste!F:F)*(1-$G$3))</f>
        <v/>
      </c>
      <c r="H280" s="75">
        <f>IF(_xlfn.XLOOKUP(B280,Basis_Preisliste!B:B,Basis_Preisliste!G:G)="","to be defined",_xlfn.XLOOKUP(B280,Basis_Preisliste!B:B,Basis_Preisliste!G:G)*(1-$G$3))</f>
        <v>1.02</v>
      </c>
      <c r="I280" s="160">
        <f>IF(INDEX(Basis_Preisliste!H:H,MATCH(B280,Basis_Preisliste!B:B,0))=0,"",INDEX(Basis_Preisliste!H:H,MATCH(B280,Basis_Preisliste!B:B,0)))</f>
        <v>100</v>
      </c>
      <c r="J280" s="209">
        <f>_xlfn.XLOOKUP(B280,'Article Master Data'!B:B,'Article Master Data'!R:R)</f>
        <v>0</v>
      </c>
      <c r="K280" s="249"/>
      <c r="L280" s="246" t="str">
        <f t="shared" si="28"/>
        <v/>
      </c>
    </row>
    <row r="281" spans="2:17">
      <c r="B281" s="76" t="s">
        <v>5084</v>
      </c>
      <c r="C281" s="52" t="str">
        <f>VLOOKUP(B281,'Language Articles'!A:B,2,0)</f>
        <v>Screw 8x125 min.1.5mm self-tapping A2</v>
      </c>
      <c r="D281" s="77" t="str">
        <f>VLOOKUP(B281,'Language Portfolio'!A:B,2,0)</f>
        <v>Screws and accessories</v>
      </c>
      <c r="E281" s="73">
        <f>VLOOKUP(B281,Basis_Preisliste!B:E,4,0)</f>
        <v>1.1235000000000002</v>
      </c>
      <c r="F281" s="73">
        <f>IF(_xlfn.XLOOKUP(B281,Basis_Preisliste!B:B,Basis_Preisliste!F:F)="",_xlfn.XLOOKUP(B281,Basis_Preisliste!B:B,Basis_Preisliste!G:G),_xlfn.XLOOKUP(B281,Basis_Preisliste!B:B,Basis_Preisliste!F:F))</f>
        <v>1.07</v>
      </c>
      <c r="G281" s="74" t="str">
        <f>IF(_xlfn.XLOOKUP(B281,Basis_Preisliste!B:B,Basis_Preisliste!F:F)="","", _xlfn.XLOOKUP(B281,Basis_Preisliste!B:B,Basis_Preisliste!F:F)*(1-$G$3))</f>
        <v/>
      </c>
      <c r="H281" s="75">
        <f>IF(_xlfn.XLOOKUP(B281,Basis_Preisliste!B:B,Basis_Preisliste!G:G)="","to be defined",_xlfn.XLOOKUP(B281,Basis_Preisliste!B:B,Basis_Preisliste!G:G)*(1-$G$3))</f>
        <v>1.07</v>
      </c>
      <c r="I281" s="160">
        <f>IF(INDEX(Basis_Preisliste!H:H,MATCH(B281,Basis_Preisliste!B:B,0))=0,"",INDEX(Basis_Preisliste!H:H,MATCH(B281,Basis_Preisliste!B:B,0)))</f>
        <v>50</v>
      </c>
      <c r="J281" s="209">
        <f>_xlfn.XLOOKUP(B281,'Article Master Data'!B:B,'Article Master Data'!R:R)</f>
        <v>0</v>
      </c>
      <c r="K281" s="248"/>
      <c r="L281" s="246" t="str">
        <f t="shared" si="28"/>
        <v/>
      </c>
    </row>
    <row r="282" spans="2:17">
      <c r="B282" s="76" t="s">
        <v>5086</v>
      </c>
      <c r="C282" s="52" t="str">
        <f>VLOOKUP(B282,'Language Articles'!A:B,2,0)</f>
        <v>Screw 8x150 min.1.5mm self-tapping A2</v>
      </c>
      <c r="D282" s="77" t="str">
        <f>VLOOKUP(B282,'Language Portfolio'!A:B,2,0)</f>
        <v>Screws and accessories</v>
      </c>
      <c r="E282" s="73">
        <f>VLOOKUP(B282,Basis_Preisliste!B:E,4,0)</f>
        <v>1.2915000000000001</v>
      </c>
      <c r="F282" s="73">
        <f>IF(_xlfn.XLOOKUP(B282,Basis_Preisliste!B:B,Basis_Preisliste!F:F)="",_xlfn.XLOOKUP(B282,Basis_Preisliste!B:B,Basis_Preisliste!G:G),_xlfn.XLOOKUP(B282,Basis_Preisliste!B:B,Basis_Preisliste!F:F))</f>
        <v>1.23</v>
      </c>
      <c r="G282" s="74" t="str">
        <f>IF(_xlfn.XLOOKUP(B282,Basis_Preisliste!B:B,Basis_Preisliste!F:F)="","", _xlfn.XLOOKUP(B282,Basis_Preisliste!B:B,Basis_Preisliste!F:F)*(1-$G$3))</f>
        <v/>
      </c>
      <c r="H282" s="75">
        <f>IF(_xlfn.XLOOKUP(B282,Basis_Preisliste!B:B,Basis_Preisliste!G:G)="","to be defined",_xlfn.XLOOKUP(B282,Basis_Preisliste!B:B,Basis_Preisliste!G:G)*(1-$G$3))</f>
        <v>1.23</v>
      </c>
      <c r="I282" s="160">
        <f>IF(INDEX(Basis_Preisliste!H:H,MATCH(B282,Basis_Preisliste!B:B,0))=0,"",INDEX(Basis_Preisliste!H:H,MATCH(B282,Basis_Preisliste!B:B,0)))</f>
        <v>50</v>
      </c>
      <c r="J282" s="209">
        <f>_xlfn.XLOOKUP(B282,'Article Master Data'!B:B,'Article Master Data'!R:R)</f>
        <v>0</v>
      </c>
      <c r="K282" s="249"/>
      <c r="L282" s="246" t="str">
        <f t="shared" si="28"/>
        <v/>
      </c>
    </row>
    <row r="283" spans="2:17">
      <c r="B283" s="76" t="s">
        <v>5088</v>
      </c>
      <c r="C283" s="52" t="str">
        <f>VLOOKUP(B283,'Language Articles'!A:B,2,0)</f>
        <v>Screw 8x200 min.1.5mm self-tapping A2</v>
      </c>
      <c r="D283" s="77" t="str">
        <f>VLOOKUP(B283,'Language Portfolio'!A:B,2,0)</f>
        <v>Screws and accessories</v>
      </c>
      <c r="E283" s="73">
        <f>VLOOKUP(B283,Basis_Preisliste!B:E,4,0)</f>
        <v>1.7429999999999999</v>
      </c>
      <c r="F283" s="73">
        <f>IF(_xlfn.XLOOKUP(B283,Basis_Preisliste!B:B,Basis_Preisliste!F:F)="",_xlfn.XLOOKUP(B283,Basis_Preisliste!B:B,Basis_Preisliste!G:G),_xlfn.XLOOKUP(B283,Basis_Preisliste!B:B,Basis_Preisliste!F:F))</f>
        <v>1.66</v>
      </c>
      <c r="G283" s="74" t="str">
        <f>IF(_xlfn.XLOOKUP(B283,Basis_Preisliste!B:B,Basis_Preisliste!F:F)="","", _xlfn.XLOOKUP(B283,Basis_Preisliste!B:B,Basis_Preisliste!F:F)*(1-$G$3))</f>
        <v/>
      </c>
      <c r="H283" s="75">
        <f>IF(_xlfn.XLOOKUP(B283,Basis_Preisliste!B:B,Basis_Preisliste!G:G)="","to be defined",_xlfn.XLOOKUP(B283,Basis_Preisliste!B:B,Basis_Preisliste!G:G)*(1-$G$3))</f>
        <v>1.66</v>
      </c>
      <c r="I283" s="160">
        <f>IF(INDEX(Basis_Preisliste!H:H,MATCH(B283,Basis_Preisliste!B:B,0))=0,"",INDEX(Basis_Preisliste!H:H,MATCH(B283,Basis_Preisliste!B:B,0)))</f>
        <v>50</v>
      </c>
      <c r="J283" s="209">
        <f>_xlfn.XLOOKUP(B283,'Article Master Data'!B:B,'Article Master Data'!R:R)</f>
        <v>0</v>
      </c>
      <c r="K283" s="249"/>
      <c r="L283" s="246" t="str">
        <f t="shared" si="28"/>
        <v/>
      </c>
    </row>
    <row r="284" spans="2:17">
      <c r="B284" s="76" t="s">
        <v>684</v>
      </c>
      <c r="C284" s="52" t="str">
        <f>VLOOKUP(B284,'Language Articles'!A:B,2,0)</f>
        <v>JT3-6 5.5x25 Self-Tapping Screw A2</v>
      </c>
      <c r="D284" s="77" t="str">
        <f>VLOOKUP(B284,'Language Portfolio'!A:B,2,0)</f>
        <v>Screws and accessories</v>
      </c>
      <c r="E284" s="73">
        <f>VLOOKUP(B284,Basis_Preisliste!B:E,4,0)</f>
        <v>0.47250000000000003</v>
      </c>
      <c r="F284" s="73">
        <f>IF(_xlfn.XLOOKUP(B284,Basis_Preisliste!B:B,Basis_Preisliste!F:F)="",_xlfn.XLOOKUP(B284,Basis_Preisliste!B:B,Basis_Preisliste!G:G),_xlfn.XLOOKUP(B284,Basis_Preisliste!B:B,Basis_Preisliste!F:F))</f>
        <v>0.45</v>
      </c>
      <c r="G284" s="74" t="str">
        <f>IF(_xlfn.XLOOKUP(B284,Basis_Preisliste!B:B,Basis_Preisliste!F:F)="","", _xlfn.XLOOKUP(B284,Basis_Preisliste!B:B,Basis_Preisliste!F:F)*(1-$G$3))</f>
        <v/>
      </c>
      <c r="H284" s="75">
        <f>IF(_xlfn.XLOOKUP(B284,Basis_Preisliste!B:B,Basis_Preisliste!G:G)="","to be defined",_xlfn.XLOOKUP(B284,Basis_Preisliste!B:B,Basis_Preisliste!G:G)*(1-$G$3))</f>
        <v>0.45</v>
      </c>
      <c r="I284" s="160">
        <f>IF(INDEX(Basis_Preisliste!H:H,MATCH(B284,Basis_Preisliste!B:B,0))=0,"",INDEX(Basis_Preisliste!H:H,MATCH(B284,Basis_Preisliste!B:B,0)))</f>
        <v>100</v>
      </c>
      <c r="J284" s="209">
        <f>_xlfn.XLOOKUP(B284,'Article Master Data'!B:B,'Article Master Data'!R:R)</f>
        <v>0</v>
      </c>
      <c r="K284" s="248"/>
      <c r="L284" s="246" t="str">
        <f t="shared" si="28"/>
        <v/>
      </c>
      <c r="M284" s="57">
        <f t="shared" si="19"/>
        <v>0</v>
      </c>
      <c r="N284" s="57">
        <f t="shared" si="20"/>
        <v>0</v>
      </c>
      <c r="O284" s="57">
        <f>IF(AND(N284&lt;&gt;0,G284=""),'Language Layout'!$B$106,M284*I284*H284+N284*IF(G284="",0,G284))</f>
        <v>0</v>
      </c>
      <c r="P284" s="57" t="b">
        <f t="shared" si="21"/>
        <v>0</v>
      </c>
      <c r="Q284" s="57">
        <f>P284*(MAX($Q$7:Q279)+1)</f>
        <v>0</v>
      </c>
    </row>
    <row r="285" spans="2:17">
      <c r="B285" s="76" t="s">
        <v>694</v>
      </c>
      <c r="C285" s="52" t="str">
        <f>VLOOKUP(B285,'Language Articles'!A:B,2,0)</f>
        <v>Rep.screw 7.2x19 self-tapping FABA-A A2</v>
      </c>
      <c r="D285" s="77" t="str">
        <f>VLOOKUP(B285,'Language Portfolio'!A:B,2,0)</f>
        <v>Screws and accessories</v>
      </c>
      <c r="E285" s="73">
        <f>VLOOKUP(B285,Basis_Preisliste!B:E,4,0)</f>
        <v>0.57750000000000001</v>
      </c>
      <c r="F285" s="73">
        <f>IF(_xlfn.XLOOKUP(B285,Basis_Preisliste!B:B,Basis_Preisliste!F:F)="",_xlfn.XLOOKUP(B285,Basis_Preisliste!B:B,Basis_Preisliste!G:G),_xlfn.XLOOKUP(B285,Basis_Preisliste!B:B,Basis_Preisliste!F:F))</f>
        <v>0.55000000000000004</v>
      </c>
      <c r="G285" s="74" t="str">
        <f>IF(_xlfn.XLOOKUP(B285,Basis_Preisliste!B:B,Basis_Preisliste!F:F)="","", _xlfn.XLOOKUP(B285,Basis_Preisliste!B:B,Basis_Preisliste!F:F)*(1-$G$3))</f>
        <v/>
      </c>
      <c r="H285" s="75">
        <f>IF(_xlfn.XLOOKUP(B285,Basis_Preisliste!B:B,Basis_Preisliste!G:G)="","to be defined",_xlfn.XLOOKUP(B285,Basis_Preisliste!B:B,Basis_Preisliste!G:G)*(1-$G$3))</f>
        <v>0.55000000000000004</v>
      </c>
      <c r="I285" s="160">
        <f>IF(INDEX(Basis_Preisliste!H:H,MATCH(B285,Basis_Preisliste!B:B,0))=0,"",INDEX(Basis_Preisliste!H:H,MATCH(B285,Basis_Preisliste!B:B,0)))</f>
        <v>500</v>
      </c>
      <c r="J285" s="209">
        <f>_xlfn.XLOOKUP(B285,'Article Master Data'!B:B,'Article Master Data'!R:R)</f>
        <v>0</v>
      </c>
      <c r="K285" s="249"/>
      <c r="L285" s="246" t="str">
        <f t="shared" si="28"/>
        <v/>
      </c>
      <c r="M285" s="57">
        <f t="shared" si="19"/>
        <v>0</v>
      </c>
      <c r="N285" s="57">
        <f t="shared" si="20"/>
        <v>0</v>
      </c>
      <c r="O285" s="57">
        <f>IF(AND(N285&lt;&gt;0,G285=""),'Language Layout'!$B$106,M285*I285*H285+N285*IF(G285="",0,G285))</f>
        <v>0</v>
      </c>
      <c r="P285" s="57" t="b">
        <f t="shared" si="21"/>
        <v>0</v>
      </c>
      <c r="Q285" s="57">
        <f>P285*(MAX($Q$7:Q284)+1)</f>
        <v>0</v>
      </c>
    </row>
    <row r="286" spans="2:17">
      <c r="B286" s="76" t="s">
        <v>630</v>
      </c>
      <c r="C286" s="52" t="str">
        <f>VLOOKUP(B286,'Language Articles'!A:B,2,0)</f>
        <v>ProLine hammerhead nut</v>
      </c>
      <c r="D286" s="77" t="str">
        <f>VLOOKUP(B286,'Language Portfolio'!A:B,2,0)</f>
        <v>Screws and accessories</v>
      </c>
      <c r="E286" s="73">
        <f>VLOOKUP(B286,Basis_Preisliste!B:E,4,0)</f>
        <v>0.441</v>
      </c>
      <c r="F286" s="73">
        <f>IF(_xlfn.XLOOKUP(B286,Basis_Preisliste!B:B,Basis_Preisliste!F:F)="",_xlfn.XLOOKUP(B286,Basis_Preisliste!B:B,Basis_Preisliste!G:G),_xlfn.XLOOKUP(B286,Basis_Preisliste!B:B,Basis_Preisliste!F:F))</f>
        <v>0.42</v>
      </c>
      <c r="G286" s="74" t="str">
        <f>IF(_xlfn.XLOOKUP(B286,Basis_Preisliste!B:B,Basis_Preisliste!F:F)="","", _xlfn.XLOOKUP(B286,Basis_Preisliste!B:B,Basis_Preisliste!F:F)*(1-$G$3))</f>
        <v/>
      </c>
      <c r="H286" s="75">
        <f>IF(_xlfn.XLOOKUP(B286,Basis_Preisliste!B:B,Basis_Preisliste!G:G)="","to be defined",_xlfn.XLOOKUP(B286,Basis_Preisliste!B:B,Basis_Preisliste!G:G)*(1-$G$3))</f>
        <v>0.42</v>
      </c>
      <c r="I286" s="160">
        <f>IF(INDEX(Basis_Preisliste!H:H,MATCH(B286,Basis_Preisliste!B:B,0))=0,"",INDEX(Basis_Preisliste!H:H,MATCH(B286,Basis_Preisliste!B:B,0)))</f>
        <v>100</v>
      </c>
      <c r="J286" s="209">
        <f>_xlfn.XLOOKUP(B286,'Article Master Data'!B:B,'Article Master Data'!R:R)</f>
        <v>9600</v>
      </c>
      <c r="K286" s="249"/>
      <c r="L286" s="246" t="str">
        <f t="shared" si="28"/>
        <v/>
      </c>
      <c r="M286" s="57">
        <f t="shared" si="19"/>
        <v>0</v>
      </c>
      <c r="N286" s="57">
        <f t="shared" si="20"/>
        <v>0</v>
      </c>
      <c r="O286" s="57">
        <f>IF(AND(N286&lt;&gt;0,G286=""),'Language Layout'!$B$106,M286*I286*H286+N286*IF(G286="",0,G286))</f>
        <v>0</v>
      </c>
      <c r="P286" s="57" t="b">
        <f t="shared" si="21"/>
        <v>0</v>
      </c>
      <c r="Q286" s="57">
        <f>P286*(MAX($Q$7:Q285)+1)</f>
        <v>0</v>
      </c>
    </row>
    <row r="287" spans="2:17">
      <c r="B287" s="76" t="s">
        <v>664</v>
      </c>
      <c r="C287" s="52" t="str">
        <f>VLOOKUP(B287,'Language Articles'!A:B,2,0)</f>
        <v>NUT HX SL ISO7040 M8 A4-70</v>
      </c>
      <c r="D287" s="77" t="str">
        <f>VLOOKUP(B287,'Language Portfolio'!A:B,2,0)</f>
        <v>Screws and accessories</v>
      </c>
      <c r="E287" s="73">
        <f>VLOOKUP(B287,Basis_Preisliste!B:E,4,0)</f>
        <v>0.1575</v>
      </c>
      <c r="F287" s="73">
        <f>IF(_xlfn.XLOOKUP(B287,Basis_Preisliste!B:B,Basis_Preisliste!F:F)="",_xlfn.XLOOKUP(B287,Basis_Preisliste!B:B,Basis_Preisliste!G:G),_xlfn.XLOOKUP(B287,Basis_Preisliste!B:B,Basis_Preisliste!F:F))</f>
        <v>0.15</v>
      </c>
      <c r="G287" s="74" t="str">
        <f>IF(_xlfn.XLOOKUP(B287,Basis_Preisliste!B:B,Basis_Preisliste!F:F)="","", _xlfn.XLOOKUP(B287,Basis_Preisliste!B:B,Basis_Preisliste!F:F)*(1-$G$3))</f>
        <v/>
      </c>
      <c r="H287" s="75">
        <f>IF(_xlfn.XLOOKUP(B287,Basis_Preisliste!B:B,Basis_Preisliste!G:G)="","to be defined",_xlfn.XLOOKUP(B287,Basis_Preisliste!B:B,Basis_Preisliste!G:G)*(1-$G$3))</f>
        <v>0.15</v>
      </c>
      <c r="I287" s="160">
        <f>IF(INDEX(Basis_Preisliste!H:H,MATCH(B287,Basis_Preisliste!B:B,0))=0,"",INDEX(Basis_Preisliste!H:H,MATCH(B287,Basis_Preisliste!B:B,0)))</f>
        <v>500</v>
      </c>
      <c r="J287" s="209">
        <f>_xlfn.XLOOKUP(B287,'Article Master Data'!B:B,'Article Master Data'!R:R)</f>
        <v>0</v>
      </c>
      <c r="K287" s="248"/>
      <c r="L287" s="246" t="str">
        <f t="shared" si="28"/>
        <v/>
      </c>
      <c r="M287" s="57">
        <f t="shared" ref="M287:M348" si="29">ROUNDDOWN(K287/I287,0)</f>
        <v>0</v>
      </c>
      <c r="N287" s="57">
        <f t="shared" ref="N287:N348" si="30">K287-(M287*I287)</f>
        <v>0</v>
      </c>
      <c r="O287" s="57">
        <f>IF(AND(N287&lt;&gt;0,G287=""),'Language Layout'!$B$106,M287*I287*H287+N287*IF(G287="",0,G287))</f>
        <v>0</v>
      </c>
      <c r="P287" s="57" t="b">
        <f t="shared" ref="P287:P348" si="31">K287&gt;0</f>
        <v>0</v>
      </c>
      <c r="Q287" s="57">
        <f>P287*(MAX($Q$7:Q286)+1)</f>
        <v>0</v>
      </c>
    </row>
    <row r="288" spans="2:17">
      <c r="B288" s="76" t="s">
        <v>638</v>
      </c>
      <c r="C288" s="52" t="str">
        <f>VLOOKUP(B288,'Language Articles'!A:B,2,0)</f>
        <v>NUT FL LS EN1661 M8 A4-70</v>
      </c>
      <c r="D288" s="77" t="str">
        <f>VLOOKUP(B288,'Language Portfolio'!A:B,2,0)</f>
        <v>Screws and accessories</v>
      </c>
      <c r="E288" s="73">
        <f>VLOOKUP(B288,Basis_Preisliste!B:E,4,0)</f>
        <v>0.16800000000000001</v>
      </c>
      <c r="F288" s="73">
        <f>IF(_xlfn.XLOOKUP(B288,Basis_Preisliste!B:B,Basis_Preisliste!F:F)="",_xlfn.XLOOKUP(B288,Basis_Preisliste!B:B,Basis_Preisliste!G:G),_xlfn.XLOOKUP(B288,Basis_Preisliste!B:B,Basis_Preisliste!F:F))</f>
        <v>0.16</v>
      </c>
      <c r="G288" s="74" t="str">
        <f>IF(_xlfn.XLOOKUP(B288,Basis_Preisliste!B:B,Basis_Preisliste!F:F)="","", _xlfn.XLOOKUP(B288,Basis_Preisliste!B:B,Basis_Preisliste!F:F)*(1-$G$3))</f>
        <v/>
      </c>
      <c r="H288" s="75">
        <f>IF(_xlfn.XLOOKUP(B288,Basis_Preisliste!B:B,Basis_Preisliste!G:G)="","to be defined",_xlfn.XLOOKUP(B288,Basis_Preisliste!B:B,Basis_Preisliste!G:G)*(1-$G$3))</f>
        <v>0.16</v>
      </c>
      <c r="I288" s="160">
        <f>IF(INDEX(Basis_Preisliste!H:H,MATCH(B288,Basis_Preisliste!B:B,0))=0,"",INDEX(Basis_Preisliste!H:H,MATCH(B288,Basis_Preisliste!B:B,0)))</f>
        <v>100</v>
      </c>
      <c r="J288" s="209">
        <f>_xlfn.XLOOKUP(B288,'Article Master Data'!B:B,'Article Master Data'!R:R)</f>
        <v>0</v>
      </c>
      <c r="K288" s="249"/>
      <c r="L288" s="246" t="str">
        <f t="shared" si="28"/>
        <v/>
      </c>
      <c r="M288" s="57">
        <f t="shared" si="29"/>
        <v>0</v>
      </c>
      <c r="N288" s="57">
        <f t="shared" si="30"/>
        <v>0</v>
      </c>
      <c r="O288" s="57">
        <f>IF(AND(N288&lt;&gt;0,G288=""),'Language Layout'!$B$106,M288*I288*H288+N288*IF(G288="",0,G288))</f>
        <v>0</v>
      </c>
      <c r="P288" s="57" t="b">
        <f t="shared" si="31"/>
        <v>0</v>
      </c>
      <c r="Q288" s="57">
        <f>P288*(MAX($Q$7:Q287)+1)</f>
        <v>0</v>
      </c>
    </row>
    <row r="289" spans="2:17">
      <c r="B289" s="76" t="s">
        <v>698</v>
      </c>
      <c r="C289" s="52" t="str">
        <f>VLOOKUP(B289,'Language Articles'!A:B,2,0)</f>
        <v>NUT FL LS EN1661 M10 A4-70</v>
      </c>
      <c r="D289" s="77" t="str">
        <f>VLOOKUP(B289,'Language Portfolio'!A:B,2,0)</f>
        <v>Screws and accessories</v>
      </c>
      <c r="E289" s="73">
        <f>VLOOKUP(B289,Basis_Preisliste!B:E,4,0)</f>
        <v>0.30449999999999999</v>
      </c>
      <c r="F289" s="73">
        <f>IF(_xlfn.XLOOKUP(B289,Basis_Preisliste!B:B,Basis_Preisliste!F:F)="",_xlfn.XLOOKUP(B289,Basis_Preisliste!B:B,Basis_Preisliste!G:G),_xlfn.XLOOKUP(B289,Basis_Preisliste!B:B,Basis_Preisliste!F:F))</f>
        <v>0.28999999999999998</v>
      </c>
      <c r="G289" s="74" t="str">
        <f>IF(_xlfn.XLOOKUP(B289,Basis_Preisliste!B:B,Basis_Preisliste!F:F)="","", _xlfn.XLOOKUP(B289,Basis_Preisliste!B:B,Basis_Preisliste!F:F)*(1-$G$3))</f>
        <v/>
      </c>
      <c r="H289" s="75">
        <f>IF(_xlfn.XLOOKUP(B289,Basis_Preisliste!B:B,Basis_Preisliste!G:G)="","to be defined",_xlfn.XLOOKUP(B289,Basis_Preisliste!B:B,Basis_Preisliste!G:G)*(1-$G$3))</f>
        <v>0.28999999999999998</v>
      </c>
      <c r="I289" s="160">
        <f>IF(INDEX(Basis_Preisliste!H:H,MATCH(B289,Basis_Preisliste!B:B,0))=0,"",INDEX(Basis_Preisliste!H:H,MATCH(B289,Basis_Preisliste!B:B,0)))</f>
        <v>200</v>
      </c>
      <c r="J289" s="209">
        <f>_xlfn.XLOOKUP(B289,'Article Master Data'!B:B,'Article Master Data'!R:R)</f>
        <v>0</v>
      </c>
      <c r="K289" s="249"/>
      <c r="L289" s="246" t="str">
        <f t="shared" si="28"/>
        <v/>
      </c>
      <c r="M289" s="57">
        <f t="shared" si="29"/>
        <v>0</v>
      </c>
      <c r="N289" s="57">
        <f t="shared" si="30"/>
        <v>0</v>
      </c>
      <c r="O289" s="57">
        <f>IF(AND(N289&lt;&gt;0,G289=""),'Language Layout'!$B$106,M289*I289*H289+N289*IF(G289="",0,G289))</f>
        <v>0</v>
      </c>
      <c r="P289" s="57" t="b">
        <f t="shared" si="31"/>
        <v>0</v>
      </c>
      <c r="Q289" s="57">
        <f>P289*(MAX($Q$7:Q288)+1)</f>
        <v>0</v>
      </c>
    </row>
    <row r="290" spans="2:17">
      <c r="B290" s="76" t="s">
        <v>700</v>
      </c>
      <c r="C290" s="52" t="str">
        <f>VLOOKUP(B290,'Language Articles'!A:B,2,0)</f>
        <v>Nut M8 square DIN557 A4</v>
      </c>
      <c r="D290" s="77" t="str">
        <f>VLOOKUP(B290,'Language Portfolio'!A:B,2,0)</f>
        <v>Screws and accessories</v>
      </c>
      <c r="E290" s="73">
        <f>VLOOKUP(B290,Basis_Preisliste!B:E,4,0)</f>
        <v>0.1575</v>
      </c>
      <c r="F290" s="73">
        <f>IF(_xlfn.XLOOKUP(B290,Basis_Preisliste!B:B,Basis_Preisliste!F:F)="",_xlfn.XLOOKUP(B290,Basis_Preisliste!B:B,Basis_Preisliste!G:G),_xlfn.XLOOKUP(B290,Basis_Preisliste!B:B,Basis_Preisliste!F:F))</f>
        <v>0.15</v>
      </c>
      <c r="G290" s="74" t="str">
        <f>IF(_xlfn.XLOOKUP(B290,Basis_Preisliste!B:B,Basis_Preisliste!F:F)="","", _xlfn.XLOOKUP(B290,Basis_Preisliste!B:B,Basis_Preisliste!F:F)*(1-$G$3))</f>
        <v/>
      </c>
      <c r="H290" s="75">
        <f>IF(_xlfn.XLOOKUP(B290,Basis_Preisliste!B:B,Basis_Preisliste!G:G)="","to be defined",_xlfn.XLOOKUP(B290,Basis_Preisliste!B:B,Basis_Preisliste!G:G)*(1-$G$3))</f>
        <v>0.15</v>
      </c>
      <c r="I290" s="160">
        <f>IF(INDEX(Basis_Preisliste!H:H,MATCH(B290,Basis_Preisliste!B:B,0))=0,"",INDEX(Basis_Preisliste!H:H,MATCH(B290,Basis_Preisliste!B:B,0)))</f>
        <v>100</v>
      </c>
      <c r="J290" s="209">
        <f>_xlfn.XLOOKUP(B290,'Article Master Data'!B:B,'Article Master Data'!R:R)</f>
        <v>0</v>
      </c>
      <c r="K290" s="248"/>
      <c r="L290" s="246" t="str">
        <f t="shared" si="28"/>
        <v/>
      </c>
      <c r="M290" s="57">
        <f t="shared" si="29"/>
        <v>0</v>
      </c>
      <c r="N290" s="57">
        <f t="shared" si="30"/>
        <v>0</v>
      </c>
      <c r="O290" s="57">
        <f>IF(AND(N290&lt;&gt;0,G290=""),'Language Layout'!$B$106,M290*I290*H290+N290*IF(G290="",0,G290))</f>
        <v>0</v>
      </c>
      <c r="P290" s="57" t="b">
        <f t="shared" si="31"/>
        <v>0</v>
      </c>
      <c r="Q290" s="57">
        <f>P290*(MAX($Q$7:Q289)+1)</f>
        <v>0</v>
      </c>
    </row>
    <row r="291" spans="2:17">
      <c r="B291" s="76" t="s">
        <v>702</v>
      </c>
      <c r="C291" s="52" t="str">
        <f>VLOOKUP(B291,'Language Articles'!A:B,2,0)</f>
        <v>Nut M10 square DIN557 A4</v>
      </c>
      <c r="D291" s="77" t="str">
        <f>VLOOKUP(B291,'Language Portfolio'!A:B,2,0)</f>
        <v>Screws and accessories</v>
      </c>
      <c r="E291" s="73">
        <f>VLOOKUP(B291,Basis_Preisliste!B:E,4,0)</f>
        <v>0.26250000000000001</v>
      </c>
      <c r="F291" s="73">
        <f>IF(_xlfn.XLOOKUP(B291,Basis_Preisliste!B:B,Basis_Preisliste!F:F)="",_xlfn.XLOOKUP(B291,Basis_Preisliste!B:B,Basis_Preisliste!G:G),_xlfn.XLOOKUP(B291,Basis_Preisliste!B:B,Basis_Preisliste!F:F))</f>
        <v>0.25</v>
      </c>
      <c r="G291" s="74" t="str">
        <f>IF(_xlfn.XLOOKUP(B291,Basis_Preisliste!B:B,Basis_Preisliste!F:F)="","", _xlfn.XLOOKUP(B291,Basis_Preisliste!B:B,Basis_Preisliste!F:F)*(1-$G$3))</f>
        <v/>
      </c>
      <c r="H291" s="75">
        <f>IF(_xlfn.XLOOKUP(B291,Basis_Preisliste!B:B,Basis_Preisliste!G:G)="","to be defined",_xlfn.XLOOKUP(B291,Basis_Preisliste!B:B,Basis_Preisliste!G:G)*(1-$G$3))</f>
        <v>0.25</v>
      </c>
      <c r="I291" s="160">
        <f>IF(INDEX(Basis_Preisliste!H:H,MATCH(B291,Basis_Preisliste!B:B,0))=0,"",INDEX(Basis_Preisliste!H:H,MATCH(B291,Basis_Preisliste!B:B,0)))</f>
        <v>100</v>
      </c>
      <c r="J291" s="209">
        <f>_xlfn.XLOOKUP(B291,'Article Master Data'!B:B,'Article Master Data'!R:R)</f>
        <v>0</v>
      </c>
      <c r="K291" s="249"/>
      <c r="L291" s="246" t="str">
        <f t="shared" si="28"/>
        <v/>
      </c>
      <c r="M291" s="57">
        <f t="shared" si="29"/>
        <v>0</v>
      </c>
      <c r="N291" s="57">
        <f t="shared" si="30"/>
        <v>0</v>
      </c>
      <c r="O291" s="57">
        <f>IF(AND(N291&lt;&gt;0,G291=""),'Language Layout'!$B$106,M291*I291*H291+N291*IF(G291="",0,G291))</f>
        <v>0</v>
      </c>
      <c r="P291" s="57" t="b">
        <f t="shared" si="31"/>
        <v>0</v>
      </c>
      <c r="Q291" s="57">
        <f>P291*(MAX($Q$7:Q290)+1)</f>
        <v>0</v>
      </c>
    </row>
    <row r="292" spans="2:17">
      <c r="B292" s="76" t="s">
        <v>650</v>
      </c>
      <c r="C292" s="52" t="str">
        <f>VLOOKUP(B292,'Language Articles'!A:B,2,0)</f>
        <v>WASHER  ISO7093-1 8 200HV A2-70</v>
      </c>
      <c r="D292" s="77" t="str">
        <f>VLOOKUP(B292,'Language Portfolio'!A:B,2,0)</f>
        <v>Screws and accessories</v>
      </c>
      <c r="E292" s="73">
        <f>VLOOKUP(B292,Basis_Preisliste!B:E,4,0)</f>
        <v>9.4500000000000001E-2</v>
      </c>
      <c r="F292" s="73">
        <f>IF(_xlfn.XLOOKUP(B292,Basis_Preisliste!B:B,Basis_Preisliste!F:F)="",_xlfn.XLOOKUP(B292,Basis_Preisliste!B:B,Basis_Preisliste!G:G),_xlfn.XLOOKUP(B292,Basis_Preisliste!B:B,Basis_Preisliste!F:F))</f>
        <v>0.09</v>
      </c>
      <c r="G292" s="74" t="str">
        <f>IF(_xlfn.XLOOKUP(B292,Basis_Preisliste!B:B,Basis_Preisliste!F:F)="","", _xlfn.XLOOKUP(B292,Basis_Preisliste!B:B,Basis_Preisliste!F:F)*(1-$G$3))</f>
        <v/>
      </c>
      <c r="H292" s="75">
        <f>IF(_xlfn.XLOOKUP(B292,Basis_Preisliste!B:B,Basis_Preisliste!G:G)="","to be defined",_xlfn.XLOOKUP(B292,Basis_Preisliste!B:B,Basis_Preisliste!G:G)*(1-$G$3))</f>
        <v>0.09</v>
      </c>
      <c r="I292" s="160">
        <f>IF(INDEX(Basis_Preisliste!H:H,MATCH(B292,Basis_Preisliste!B:B,0))=0,"",INDEX(Basis_Preisliste!H:H,MATCH(B292,Basis_Preisliste!B:B,0)))</f>
        <v>100</v>
      </c>
      <c r="J292" s="209">
        <f>_xlfn.XLOOKUP(B292,'Article Master Data'!B:B,'Article Master Data'!R:R)</f>
        <v>0</v>
      </c>
      <c r="K292" s="249"/>
      <c r="L292" s="246" t="str">
        <f t="shared" si="28"/>
        <v/>
      </c>
      <c r="M292" s="57">
        <f t="shared" si="29"/>
        <v>0</v>
      </c>
      <c r="N292" s="57">
        <f t="shared" si="30"/>
        <v>0</v>
      </c>
      <c r="O292" s="57">
        <f>IF(AND(N292&lt;&gt;0,G292=""),'Language Layout'!$B$106,M292*I292*H292+N292*IF(G292="",0,G292))</f>
        <v>0</v>
      </c>
      <c r="P292" s="57" t="b">
        <f t="shared" si="31"/>
        <v>0</v>
      </c>
      <c r="Q292" s="57">
        <f>P292*(MAX($Q$7:Q291)+1)</f>
        <v>0</v>
      </c>
    </row>
    <row r="293" spans="2:17">
      <c r="B293" s="76" t="s">
        <v>652</v>
      </c>
      <c r="C293" s="52" t="str">
        <f>VLOOKUP(B293,'Language Articles'!A:B,2,0)</f>
        <v>WASHER  ISO7093-1 10 200HV A2-70</v>
      </c>
      <c r="D293" s="77" t="str">
        <f>VLOOKUP(B293,'Language Portfolio'!A:B,2,0)</f>
        <v>Screws and accessories</v>
      </c>
      <c r="E293" s="73">
        <f>VLOOKUP(B293,Basis_Preisliste!B:E,4,0)</f>
        <v>0.1575</v>
      </c>
      <c r="F293" s="73">
        <f>IF(_xlfn.XLOOKUP(B293,Basis_Preisliste!B:B,Basis_Preisliste!F:F)="",_xlfn.XLOOKUP(B293,Basis_Preisliste!B:B,Basis_Preisliste!G:G),_xlfn.XLOOKUP(B293,Basis_Preisliste!B:B,Basis_Preisliste!F:F))</f>
        <v>0.15</v>
      </c>
      <c r="G293" s="74" t="str">
        <f>IF(_xlfn.XLOOKUP(B293,Basis_Preisliste!B:B,Basis_Preisliste!F:F)="","", _xlfn.XLOOKUP(B293,Basis_Preisliste!B:B,Basis_Preisliste!F:F)*(1-$G$3))</f>
        <v/>
      </c>
      <c r="H293" s="75">
        <f>IF(_xlfn.XLOOKUP(B293,Basis_Preisliste!B:B,Basis_Preisliste!G:G)="","to be defined",_xlfn.XLOOKUP(B293,Basis_Preisliste!B:B,Basis_Preisliste!G:G)*(1-$G$3))</f>
        <v>0.15</v>
      </c>
      <c r="I293" s="160">
        <f>IF(INDEX(Basis_Preisliste!H:H,MATCH(B293,Basis_Preisliste!B:B,0))=0,"",INDEX(Basis_Preisliste!H:H,MATCH(B293,Basis_Preisliste!B:B,0)))</f>
        <v>100</v>
      </c>
      <c r="J293" s="209">
        <f>_xlfn.XLOOKUP(B293,'Article Master Data'!B:B,'Article Master Data'!R:R)</f>
        <v>0</v>
      </c>
      <c r="K293" s="248"/>
      <c r="L293" s="246" t="str">
        <f t="shared" si="28"/>
        <v/>
      </c>
      <c r="M293" s="57">
        <f t="shared" si="29"/>
        <v>0</v>
      </c>
      <c r="N293" s="57">
        <f t="shared" si="30"/>
        <v>0</v>
      </c>
      <c r="O293" s="57">
        <f>IF(AND(N293&lt;&gt;0,G293=""),'Language Layout'!$B$106,M293*I293*H293+N293*IF(G293="",0,G293))</f>
        <v>0</v>
      </c>
      <c r="P293" s="57" t="b">
        <f t="shared" si="31"/>
        <v>0</v>
      </c>
      <c r="Q293" s="57">
        <f>P293*(MAX($Q$7:Q292)+1)</f>
        <v>0</v>
      </c>
    </row>
    <row r="294" spans="2:17">
      <c r="B294" s="76" t="s">
        <v>704</v>
      </c>
      <c r="C294" s="52" t="str">
        <f>VLOOKUP(B294,'Language Articles'!A:B,2,0)</f>
        <v>EPDM rubber self-adhesive 48mm, reel 50m</v>
      </c>
      <c r="D294" s="77" t="str">
        <f>VLOOKUP(B294,'Language Portfolio'!A:B,2,0)</f>
        <v>Screws and accessories</v>
      </c>
      <c r="E294" s="73">
        <f>VLOOKUP(B294,Basis_Preisliste!B:E,4,0)</f>
        <v>66.801000000000002</v>
      </c>
      <c r="F294" s="73">
        <f>IF(_xlfn.XLOOKUP(B294,Basis_Preisliste!B:B,Basis_Preisliste!F:F)="",_xlfn.XLOOKUP(B294,Basis_Preisliste!B:B,Basis_Preisliste!G:G),_xlfn.XLOOKUP(B294,Basis_Preisliste!B:B,Basis_Preisliste!F:F))</f>
        <v>63.62</v>
      </c>
      <c r="G294" s="74" t="str">
        <f>IF(_xlfn.XLOOKUP(B294,Basis_Preisliste!B:B,Basis_Preisliste!F:F)="","", _xlfn.XLOOKUP(B294,Basis_Preisliste!B:B,Basis_Preisliste!F:F)*(1-$G$3))</f>
        <v/>
      </c>
      <c r="H294" s="75">
        <f>IF(_xlfn.XLOOKUP(B294,Basis_Preisliste!B:B,Basis_Preisliste!G:G)="","to be defined",_xlfn.XLOOKUP(B294,Basis_Preisliste!B:B,Basis_Preisliste!G:G)*(1-$G$3))</f>
        <v>63.62</v>
      </c>
      <c r="I294" s="160">
        <f>IF(INDEX(Basis_Preisliste!H:H,MATCH(B294,Basis_Preisliste!B:B,0))=0,"",INDEX(Basis_Preisliste!H:H,MATCH(B294,Basis_Preisliste!B:B,0)))</f>
        <v>1</v>
      </c>
      <c r="J294" s="209">
        <f>_xlfn.XLOOKUP(B294,'Article Master Data'!B:B,'Article Master Data'!R:R)</f>
        <v>0</v>
      </c>
      <c r="K294" s="249"/>
      <c r="L294" s="246" t="str">
        <f t="shared" si="28"/>
        <v/>
      </c>
      <c r="M294" s="57">
        <f t="shared" si="29"/>
        <v>0</v>
      </c>
      <c r="N294" s="57">
        <f t="shared" si="30"/>
        <v>0</v>
      </c>
      <c r="O294" s="57">
        <f>IF(AND(N294&lt;&gt;0,G294=""),'Language Layout'!$B$106,M294*I294*H294+N294*IF(G294="",0,G294))</f>
        <v>0</v>
      </c>
      <c r="P294" s="57" t="b">
        <f t="shared" si="31"/>
        <v>0</v>
      </c>
      <c r="Q294" s="57">
        <f>P294*(MAX($Q$7:Q293)+1)</f>
        <v>0</v>
      </c>
    </row>
    <row r="295" spans="2:17">
      <c r="B295" s="76" t="s">
        <v>80</v>
      </c>
      <c r="C295" s="52" t="str">
        <f>VLOOKUP(B295,'Language Articles'!A:B,2,0)</f>
        <v>RapFix - attachment for Eco-Roof hook</v>
      </c>
      <c r="D295" s="77" t="str">
        <f>VLOOKUP(B295,'Language Portfolio'!A:B,2,0)</f>
        <v>Screws and accessories</v>
      </c>
      <c r="E295" s="73">
        <f>VLOOKUP(B295,Basis_Preisliste!B:E,4,0)</f>
        <v>4.7670000000000003</v>
      </c>
      <c r="F295" s="73">
        <f>IF(_xlfn.XLOOKUP(B295,Basis_Preisliste!B:B,Basis_Preisliste!F:F)="",_xlfn.XLOOKUP(B295,Basis_Preisliste!B:B,Basis_Preisliste!G:G),_xlfn.XLOOKUP(B295,Basis_Preisliste!B:B,Basis_Preisliste!F:F))</f>
        <v>4.54</v>
      </c>
      <c r="G295" s="74" t="str">
        <f>IF(_xlfn.XLOOKUP(B295,Basis_Preisliste!B:B,Basis_Preisliste!F:F)="","", _xlfn.XLOOKUP(B295,Basis_Preisliste!B:B,Basis_Preisliste!F:F)*(1-$G$3))</f>
        <v/>
      </c>
      <c r="H295" s="75">
        <f>IF(_xlfn.XLOOKUP(B295,Basis_Preisliste!B:B,Basis_Preisliste!G:G)="","to be defined",_xlfn.XLOOKUP(B295,Basis_Preisliste!B:B,Basis_Preisliste!G:G)*(1-$G$3))</f>
        <v>4.54</v>
      </c>
      <c r="I295" s="160">
        <f>IF(INDEX(Basis_Preisliste!H:H,MATCH(B295,Basis_Preisliste!B:B,0))=0,"",INDEX(Basis_Preisliste!H:H,MATCH(B295,Basis_Preisliste!B:B,0)))</f>
        <v>50</v>
      </c>
      <c r="J295" s="209">
        <f>_xlfn.XLOOKUP(B295,'Article Master Data'!B:B,'Article Master Data'!R:R)</f>
        <v>2400</v>
      </c>
      <c r="K295" s="249"/>
      <c r="L295" s="246" t="str">
        <f t="shared" si="28"/>
        <v/>
      </c>
      <c r="M295" s="57">
        <f t="shared" si="29"/>
        <v>0</v>
      </c>
      <c r="N295" s="57">
        <f t="shared" si="30"/>
        <v>0</v>
      </c>
      <c r="O295" s="57">
        <f>IF(AND(N295&lt;&gt;0,G295=""),'Language Layout'!$B$106,M295*I295*H295+N295*IF(G295="",0,G295))</f>
        <v>0</v>
      </c>
      <c r="P295" s="57" t="b">
        <f t="shared" si="31"/>
        <v>0</v>
      </c>
      <c r="Q295" s="57">
        <f>P295*(MAX($Q$7:Q294)+1)</f>
        <v>0</v>
      </c>
    </row>
    <row r="296" spans="2:17">
      <c r="B296" s="76" t="s">
        <v>85</v>
      </c>
      <c r="C296" s="52" t="str">
        <f>VLOOKUP(B296,'Language Articles'!A:B,2,0)</f>
        <v>RapFix Pro</v>
      </c>
      <c r="D296" s="77" t="str">
        <f>VLOOKUP(B296,'Language Portfolio'!A:B,2,0)</f>
        <v>Screws and accessories</v>
      </c>
      <c r="E296" s="73">
        <f>VLOOKUP(B296,Basis_Preisliste!B:E,4,0)</f>
        <v>4.6305000000000005</v>
      </c>
      <c r="F296" s="73">
        <f>IF(_xlfn.XLOOKUP(B296,Basis_Preisliste!B:B,Basis_Preisliste!F:F)="",_xlfn.XLOOKUP(B296,Basis_Preisliste!B:B,Basis_Preisliste!G:G),_xlfn.XLOOKUP(B296,Basis_Preisliste!B:B,Basis_Preisliste!F:F))</f>
        <v>4.41</v>
      </c>
      <c r="G296" s="74" t="str">
        <f>IF(_xlfn.XLOOKUP(B296,Basis_Preisliste!B:B,Basis_Preisliste!F:F)="","", _xlfn.XLOOKUP(B296,Basis_Preisliste!B:B,Basis_Preisliste!F:F)*(1-$G$3))</f>
        <v/>
      </c>
      <c r="H296" s="75">
        <f>IF(_xlfn.XLOOKUP(B296,Basis_Preisliste!B:B,Basis_Preisliste!G:G)="","to be defined",_xlfn.XLOOKUP(B296,Basis_Preisliste!B:B,Basis_Preisliste!G:G)*(1-$G$3))</f>
        <v>4.41</v>
      </c>
      <c r="I296" s="160">
        <f>IF(INDEX(Basis_Preisliste!H:H,MATCH(B296,Basis_Preisliste!B:B,0))=0,"",INDEX(Basis_Preisliste!H:H,MATCH(B296,Basis_Preisliste!B:B,0)))</f>
        <v>50</v>
      </c>
      <c r="J296" s="209">
        <f>_xlfn.XLOOKUP(B296,'Article Master Data'!B:B,'Article Master Data'!R:R)</f>
        <v>2400</v>
      </c>
      <c r="K296" s="248"/>
      <c r="L296" s="246" t="str">
        <f t="shared" si="28"/>
        <v/>
      </c>
      <c r="M296" s="57">
        <f t="shared" si="29"/>
        <v>0</v>
      </c>
      <c r="N296" s="57">
        <f t="shared" si="30"/>
        <v>0</v>
      </c>
      <c r="O296" s="57">
        <f>IF(AND(N296&lt;&gt;0,G296=""),'Language Layout'!$B$106,M296*I296*H296+N296*IF(G296="",0,G296))</f>
        <v>0</v>
      </c>
      <c r="P296" s="57" t="b">
        <f t="shared" si="31"/>
        <v>0</v>
      </c>
      <c r="Q296" s="57">
        <f>P296*(MAX($Q$7:Q295)+1)</f>
        <v>0</v>
      </c>
    </row>
    <row r="297" spans="2:17">
      <c r="B297" s="76" t="s">
        <v>89</v>
      </c>
      <c r="C297" s="52" t="str">
        <f>VLOOKUP(B297,'Language Articles'!A:B,2,0)</f>
        <v>Additional angle bracket Iso07</v>
      </c>
      <c r="D297" s="77" t="str">
        <f>VLOOKUP(B297,'Language Portfolio'!A:B,2,0)</f>
        <v>Screws and accessories</v>
      </c>
      <c r="E297" s="73">
        <f>VLOOKUP(B297,Basis_Preisliste!B:E,4,0)</f>
        <v>3.234</v>
      </c>
      <c r="F297" s="73">
        <f>IF(_xlfn.XLOOKUP(B297,Basis_Preisliste!B:B,Basis_Preisliste!F:F)="",_xlfn.XLOOKUP(B297,Basis_Preisliste!B:B,Basis_Preisliste!G:G),_xlfn.XLOOKUP(B297,Basis_Preisliste!B:B,Basis_Preisliste!F:F))</f>
        <v>3.08</v>
      </c>
      <c r="G297" s="74" t="str">
        <f>IF(_xlfn.XLOOKUP(B297,Basis_Preisliste!B:B,Basis_Preisliste!F:F)="","", _xlfn.XLOOKUP(B297,Basis_Preisliste!B:B,Basis_Preisliste!F:F)*(1-$G$3))</f>
        <v/>
      </c>
      <c r="H297" s="75">
        <f>IF(_xlfn.XLOOKUP(B297,Basis_Preisliste!B:B,Basis_Preisliste!G:G)="","to be defined",_xlfn.XLOOKUP(B297,Basis_Preisliste!B:B,Basis_Preisliste!G:G)*(1-$G$3))</f>
        <v>3.08</v>
      </c>
      <c r="I297" s="160">
        <f>IF(INDEX(Basis_Preisliste!H:H,MATCH(B297,Basis_Preisliste!B:B,0))=0,"",INDEX(Basis_Preisliste!H:H,MATCH(B297,Basis_Preisliste!B:B,0)))</f>
        <v>20</v>
      </c>
      <c r="J297" s="209">
        <f>_xlfn.XLOOKUP(B297,'Article Master Data'!B:B,'Article Master Data'!R:R)</f>
        <v>3200</v>
      </c>
      <c r="K297" s="249"/>
      <c r="L297" s="246" t="str">
        <f t="shared" si="28"/>
        <v/>
      </c>
      <c r="M297" s="57">
        <f t="shared" si="29"/>
        <v>0</v>
      </c>
      <c r="N297" s="57">
        <f t="shared" si="30"/>
        <v>0</v>
      </c>
      <c r="O297" s="57">
        <f>IF(AND(N297&lt;&gt;0,G297=""),'Language Layout'!$B$106,M297*I297*H297+N297*IF(G297="",0,G297))</f>
        <v>0</v>
      </c>
      <c r="P297" s="57" t="b">
        <f t="shared" si="31"/>
        <v>0</v>
      </c>
      <c r="Q297" s="57">
        <f>P297*(MAX($Q$7:Q296)+1)</f>
        <v>0</v>
      </c>
    </row>
    <row r="298" spans="2:17">
      <c r="B298" s="76" t="s">
        <v>628</v>
      </c>
      <c r="C298" s="52" t="str">
        <f>VLOOKUP(B298,'Language Articles'!A:B,2,0)</f>
        <v>Plastic spacer bushing 1 meter</v>
      </c>
      <c r="D298" s="77" t="str">
        <f>VLOOKUP(B298,'Language Portfolio'!A:B,2,0)</f>
        <v>Screws and accessories</v>
      </c>
      <c r="E298" s="73">
        <f>VLOOKUP(B298,Basis_Preisliste!B:E,4,0)</f>
        <v>33.04</v>
      </c>
      <c r="F298" s="73">
        <f>IF(_xlfn.XLOOKUP(B298,Basis_Preisliste!B:B,Basis_Preisliste!F:F)="",_xlfn.XLOOKUP(B298,Basis_Preisliste!B:B,Basis_Preisliste!G:G),_xlfn.XLOOKUP(B298,Basis_Preisliste!B:B,Basis_Preisliste!F:F))</f>
        <v>33.04</v>
      </c>
      <c r="G298" s="74">
        <f>IF(_xlfn.XLOOKUP(B298,Basis_Preisliste!B:B,Basis_Preisliste!F:F)="","", _xlfn.XLOOKUP(B298,Basis_Preisliste!B:B,Basis_Preisliste!F:F)*(1-$G$3))</f>
        <v>33.04</v>
      </c>
      <c r="H298" s="75">
        <f>IF(_xlfn.XLOOKUP(B298,Basis_Preisliste!B:B,Basis_Preisliste!G:G)="","to be defined",_xlfn.XLOOKUP(B298,Basis_Preisliste!B:B,Basis_Preisliste!G:G)*(1-$G$3))</f>
        <v>32.380000000000003</v>
      </c>
      <c r="I298" s="160">
        <f>IF(INDEX(Basis_Preisliste!H:H,MATCH(B298,Basis_Preisliste!B:B,0))=0,"",INDEX(Basis_Preisliste!H:H,MATCH(B298,Basis_Preisliste!B:B,0)))</f>
        <v>15</v>
      </c>
      <c r="J298" s="209">
        <f>_xlfn.XLOOKUP(B298,'Article Master Data'!B:B,'Article Master Data'!R:R)</f>
        <v>600</v>
      </c>
      <c r="K298" s="249"/>
      <c r="L298" s="246" t="str">
        <f t="shared" si="28"/>
        <v/>
      </c>
      <c r="M298" s="57">
        <f t="shared" si="29"/>
        <v>0</v>
      </c>
      <c r="N298" s="57">
        <f t="shared" si="30"/>
        <v>0</v>
      </c>
      <c r="O298" s="57">
        <f>IF(AND(N298&lt;&gt;0,G298=""),'Language Layout'!$B$106,M298*I298*H298+N298*IF(G298="",0,G298))</f>
        <v>0</v>
      </c>
      <c r="P298" s="57" t="b">
        <f t="shared" si="31"/>
        <v>0</v>
      </c>
      <c r="Q298" s="57">
        <f>P298*(MAX($Q$7:Q297)+1)</f>
        <v>0</v>
      </c>
    </row>
    <row r="299" spans="2:17">
      <c r="B299" s="76" t="s">
        <v>706</v>
      </c>
      <c r="C299" s="52" t="str">
        <f>VLOOKUP(B299,'Language Articles'!A:B,2,0)</f>
        <v>Spacer plate roof hook 2,5/5 mm</v>
      </c>
      <c r="D299" s="77" t="str">
        <f>VLOOKUP(B299,'Language Portfolio'!A:B,2,0)</f>
        <v>Screws and accessories</v>
      </c>
      <c r="E299" s="73">
        <f>VLOOKUP(B299,Basis_Preisliste!B:E,4,0)</f>
        <v>0.76649999999999996</v>
      </c>
      <c r="F299" s="73">
        <f>IF(_xlfn.XLOOKUP(B299,Basis_Preisliste!B:B,Basis_Preisliste!F:F)="",_xlfn.XLOOKUP(B299,Basis_Preisliste!B:B,Basis_Preisliste!G:G),_xlfn.XLOOKUP(B299,Basis_Preisliste!B:B,Basis_Preisliste!F:F))</f>
        <v>0.73</v>
      </c>
      <c r="G299" s="74" t="str">
        <f>IF(_xlfn.XLOOKUP(B299,Basis_Preisliste!B:B,Basis_Preisliste!F:F)="","", _xlfn.XLOOKUP(B299,Basis_Preisliste!B:B,Basis_Preisliste!F:F)*(1-$G$3))</f>
        <v/>
      </c>
      <c r="H299" s="75">
        <f>IF(_xlfn.XLOOKUP(B299,Basis_Preisliste!B:B,Basis_Preisliste!G:G)="","to be defined",_xlfn.XLOOKUP(B299,Basis_Preisliste!B:B,Basis_Preisliste!G:G)*(1-$G$3))</f>
        <v>0.73</v>
      </c>
      <c r="I299" s="160">
        <f>IF(INDEX(Basis_Preisliste!H:H,MATCH(B299,Basis_Preisliste!B:B,0))=0,"",INDEX(Basis_Preisliste!H:H,MATCH(B299,Basis_Preisliste!B:B,0)))</f>
        <v>100</v>
      </c>
      <c r="J299" s="209">
        <f>_xlfn.XLOOKUP(B299,'Article Master Data'!B:B,'Article Master Data'!R:R)</f>
        <v>0</v>
      </c>
      <c r="K299" s="248"/>
      <c r="L299" s="246" t="str">
        <f t="shared" si="28"/>
        <v/>
      </c>
      <c r="M299" s="57">
        <f t="shared" si="29"/>
        <v>0</v>
      </c>
      <c r="N299" s="57">
        <f t="shared" si="30"/>
        <v>0</v>
      </c>
      <c r="O299" s="57">
        <f>IF(AND(N299&lt;&gt;0,G299=""),'Language Layout'!$B$106,M299*I299*H299+N299*IF(G299="",0,G299))</f>
        <v>0</v>
      </c>
      <c r="P299" s="57" t="b">
        <f t="shared" si="31"/>
        <v>0</v>
      </c>
      <c r="Q299" s="57">
        <f>P299*(MAX($Q$7:Q298)+1)</f>
        <v>0</v>
      </c>
    </row>
    <row r="300" spans="2:17">
      <c r="B300" s="76" t="s">
        <v>708</v>
      </c>
      <c r="C300" s="52" t="str">
        <f>VLOOKUP(B300,'Language Articles'!A:B,2,0)</f>
        <v>Roof hook sealing tape gray TP600 10m</v>
      </c>
      <c r="D300" s="77" t="str">
        <f>VLOOKUP(B300,'Language Portfolio'!A:B,2,0)</f>
        <v>Screws and accessories</v>
      </c>
      <c r="E300" s="73">
        <f>VLOOKUP(B300,Basis_Preisliste!B:E,4,0)</f>
        <v>57.707999999999998</v>
      </c>
      <c r="F300" s="73">
        <f>IF(_xlfn.XLOOKUP(B300,Basis_Preisliste!B:B,Basis_Preisliste!F:F)="",_xlfn.XLOOKUP(B300,Basis_Preisliste!B:B,Basis_Preisliste!G:G),_xlfn.XLOOKUP(B300,Basis_Preisliste!B:B,Basis_Preisliste!F:F))</f>
        <v>54.96</v>
      </c>
      <c r="G300" s="74" t="str">
        <f>IF(_xlfn.XLOOKUP(B300,Basis_Preisliste!B:B,Basis_Preisliste!F:F)="","", _xlfn.XLOOKUP(B300,Basis_Preisliste!B:B,Basis_Preisliste!F:F)*(1-$G$3))</f>
        <v/>
      </c>
      <c r="H300" s="75">
        <f>IF(_xlfn.XLOOKUP(B300,Basis_Preisliste!B:B,Basis_Preisliste!G:G)="","to be defined",_xlfn.XLOOKUP(B300,Basis_Preisliste!B:B,Basis_Preisliste!G:G)*(1-$G$3))</f>
        <v>54.96</v>
      </c>
      <c r="I300" s="160">
        <f>IF(INDEX(Basis_Preisliste!H:H,MATCH(B300,Basis_Preisliste!B:B,0))=0,"",INDEX(Basis_Preisliste!H:H,MATCH(B300,Basis_Preisliste!B:B,0)))</f>
        <v>15</v>
      </c>
      <c r="J300" s="209">
        <f>_xlfn.XLOOKUP(B300,'Article Master Data'!B:B,'Article Master Data'!R:R)</f>
        <v>0</v>
      </c>
      <c r="K300" s="249"/>
      <c r="L300" s="246" t="str">
        <f t="shared" si="28"/>
        <v/>
      </c>
      <c r="M300" s="57">
        <f t="shared" si="29"/>
        <v>0</v>
      </c>
      <c r="N300" s="57">
        <f t="shared" si="30"/>
        <v>0</v>
      </c>
      <c r="O300" s="57">
        <f>IF(AND(N300&lt;&gt;0,G300=""),'Language Layout'!$B$106,M300*I300*H300+N300*IF(G300="",0,G300))</f>
        <v>0</v>
      </c>
      <c r="P300" s="57" t="b">
        <f t="shared" si="31"/>
        <v>0</v>
      </c>
      <c r="Q300" s="57">
        <f>P300*(MAX($Q$7:Q299)+1)</f>
        <v>0</v>
      </c>
    </row>
    <row r="301" spans="2:17">
      <c r="B301" s="76" t="s">
        <v>189</v>
      </c>
      <c r="C301" s="52" t="str">
        <f>VLOOKUP(B301,'Language Articles'!A:B,2,0)</f>
        <v>RapidPro L</v>
      </c>
      <c r="D301" s="77" t="str">
        <f>VLOOKUP(B301,'Language Portfolio'!A:B,2,0)</f>
        <v>Screws and accessories</v>
      </c>
      <c r="E301" s="73">
        <f>VLOOKUP(B301,Basis_Preisliste!B:E,4,0)</f>
        <v>6.7725</v>
      </c>
      <c r="F301" s="73">
        <f>IF(_xlfn.XLOOKUP(B301,Basis_Preisliste!B:B,Basis_Preisliste!F:F)="",_xlfn.XLOOKUP(B301,Basis_Preisliste!B:B,Basis_Preisliste!G:G),_xlfn.XLOOKUP(B301,Basis_Preisliste!B:B,Basis_Preisliste!F:F))</f>
        <v>6.45</v>
      </c>
      <c r="G301" s="74" t="str">
        <f>IF(_xlfn.XLOOKUP(B301,Basis_Preisliste!B:B,Basis_Preisliste!F:F)="","", _xlfn.XLOOKUP(B301,Basis_Preisliste!B:B,Basis_Preisliste!F:F)*(1-$G$3))</f>
        <v/>
      </c>
      <c r="H301" s="75">
        <f>IF(_xlfn.XLOOKUP(B301,Basis_Preisliste!B:B,Basis_Preisliste!G:G)="","to be defined",_xlfn.XLOOKUP(B301,Basis_Preisliste!B:B,Basis_Preisliste!G:G)*(1-$G$3))</f>
        <v>6.45</v>
      </c>
      <c r="I301" s="160">
        <f>IF(INDEX(Basis_Preisliste!H:H,MATCH(B301,Basis_Preisliste!B:B,0))=0,"",INDEX(Basis_Preisliste!H:H,MATCH(B301,Basis_Preisliste!B:B,0)))</f>
        <v>100</v>
      </c>
      <c r="J301" s="209">
        <f>_xlfn.XLOOKUP(B301,'Article Master Data'!B:B,'Article Master Data'!R:R)</f>
        <v>6400</v>
      </c>
      <c r="K301" s="249"/>
      <c r="L301" s="246" t="str">
        <f t="shared" si="28"/>
        <v/>
      </c>
      <c r="M301" s="57">
        <f t="shared" si="29"/>
        <v>0</v>
      </c>
      <c r="N301" s="57">
        <f t="shared" si="30"/>
        <v>0</v>
      </c>
      <c r="O301" s="57">
        <f>IF(AND(N301&lt;&gt;0,G301=""),'Language Layout'!$B$106,M301*I301*H301+N301*IF(G301="",0,G301))</f>
        <v>0</v>
      </c>
      <c r="P301" s="57" t="b">
        <f t="shared" si="31"/>
        <v>0</v>
      </c>
      <c r="Q301" s="57">
        <f>P301*(MAX($Q$7:Q300)+1)</f>
        <v>0</v>
      </c>
    </row>
    <row r="302" spans="2:17">
      <c r="B302" s="76" t="s">
        <v>662</v>
      </c>
      <c r="C302" s="52" t="str">
        <f>VLOOKUP(B302,'Language Articles'!A:B,2,0)</f>
        <v>BOLT BH LS TX DIN34805-2 M8X16 A2-70 DL</v>
      </c>
      <c r="D302" s="77" t="str">
        <f>VLOOKUP(B302,'Language Portfolio'!A:B,2,0)</f>
        <v>Screws and accessories</v>
      </c>
      <c r="E302" s="73">
        <f>VLOOKUP(B302,Basis_Preisliste!B:E,4,0)</f>
        <v>0.1575</v>
      </c>
      <c r="F302" s="73">
        <f>IF(_xlfn.XLOOKUP(B302,Basis_Preisliste!B:B,Basis_Preisliste!F:F)="",_xlfn.XLOOKUP(B302,Basis_Preisliste!B:B,Basis_Preisliste!G:G),_xlfn.XLOOKUP(B302,Basis_Preisliste!B:B,Basis_Preisliste!F:F))</f>
        <v>0.15</v>
      </c>
      <c r="G302" s="74" t="str">
        <f>IF(_xlfn.XLOOKUP(B302,Basis_Preisliste!B:B,Basis_Preisliste!F:F)="","", _xlfn.XLOOKUP(B302,Basis_Preisliste!B:B,Basis_Preisliste!F:F)*(1-$G$3))</f>
        <v/>
      </c>
      <c r="H302" s="75">
        <f>IF(_xlfn.XLOOKUP(B302,Basis_Preisliste!B:B,Basis_Preisliste!G:G)="","to be defined",_xlfn.XLOOKUP(B302,Basis_Preisliste!B:B,Basis_Preisliste!G:G)*(1-$G$3))</f>
        <v>0.15</v>
      </c>
      <c r="I302" s="160">
        <f>IF(INDEX(Basis_Preisliste!H:H,MATCH(B302,Basis_Preisliste!B:B,0))=0,"",INDEX(Basis_Preisliste!H:H,MATCH(B302,Basis_Preisliste!B:B,0)))</f>
        <v>100</v>
      </c>
      <c r="J302" s="209">
        <f>_xlfn.XLOOKUP(B302,'Article Master Data'!B:B,'Article Master Data'!R:R)</f>
        <v>0</v>
      </c>
      <c r="K302" s="248"/>
      <c r="L302" s="246" t="str">
        <f t="shared" si="28"/>
        <v/>
      </c>
      <c r="M302" s="57">
        <f t="shared" si="29"/>
        <v>0</v>
      </c>
      <c r="N302" s="57">
        <f t="shared" si="30"/>
        <v>0</v>
      </c>
      <c r="O302" s="57">
        <f>IF(AND(N302&lt;&gt;0,G302=""),'Language Layout'!$B$106,M302*I302*H302+N302*IF(G302="",0,G302))</f>
        <v>0</v>
      </c>
      <c r="P302" s="57" t="b">
        <f t="shared" si="31"/>
        <v>0</v>
      </c>
      <c r="Q302" s="57">
        <f>P302*(MAX($Q$7:Q301)+1)</f>
        <v>0</v>
      </c>
    </row>
    <row r="303" spans="2:17">
      <c r="B303" s="76" t="s">
        <v>361</v>
      </c>
      <c r="C303" s="52" t="str">
        <f>VLOOKUP(B303,'Language Articles'!A:B,2,0)</f>
        <v>Slide-in connector Pro</v>
      </c>
      <c r="D303" s="77" t="str">
        <f>VLOOKUP(B303,'Language Portfolio'!A:B,2,0)</f>
        <v>Screws and accessories</v>
      </c>
      <c r="E303" s="73">
        <f>VLOOKUP(B303,Basis_Preisliste!B:E,4,0)</f>
        <v>3.5909999999999997</v>
      </c>
      <c r="F303" s="73">
        <f>IF(_xlfn.XLOOKUP(B303,Basis_Preisliste!B:B,Basis_Preisliste!F:F)="",_xlfn.XLOOKUP(B303,Basis_Preisliste!B:B,Basis_Preisliste!G:G),_xlfn.XLOOKUP(B303,Basis_Preisliste!B:B,Basis_Preisliste!F:F))</f>
        <v>3.42</v>
      </c>
      <c r="G303" s="74" t="str">
        <f>IF(_xlfn.XLOOKUP(B303,Basis_Preisliste!B:B,Basis_Preisliste!F:F)="","", _xlfn.XLOOKUP(B303,Basis_Preisliste!B:B,Basis_Preisliste!F:F)*(1-$G$3))</f>
        <v/>
      </c>
      <c r="H303" s="75">
        <f>IF(_xlfn.XLOOKUP(B303,Basis_Preisliste!B:B,Basis_Preisliste!G:G)="","to be defined",_xlfn.XLOOKUP(B303,Basis_Preisliste!B:B,Basis_Preisliste!G:G)*(1-$G$3))</f>
        <v>3.42</v>
      </c>
      <c r="I303" s="160">
        <f>IF(INDEX(Basis_Preisliste!H:H,MATCH(B303,Basis_Preisliste!B:B,0))=0,"",INDEX(Basis_Preisliste!H:H,MATCH(B303,Basis_Preisliste!B:B,0)))</f>
        <v>40</v>
      </c>
      <c r="J303" s="209">
        <f>_xlfn.XLOOKUP(B303,'Article Master Data'!B:B,'Article Master Data'!R:R)</f>
        <v>3200</v>
      </c>
      <c r="K303" s="249"/>
      <c r="L303" s="246" t="str">
        <f t="shared" si="28"/>
        <v/>
      </c>
      <c r="M303" s="57">
        <f t="shared" si="29"/>
        <v>0</v>
      </c>
      <c r="N303" s="57">
        <f t="shared" si="30"/>
        <v>0</v>
      </c>
      <c r="O303" s="57">
        <f>IF(AND(N303&lt;&gt;0,G303=""),'Language Layout'!$B$106,M303*I303*H303+N303*IF(G303="",0,G303))</f>
        <v>0</v>
      </c>
      <c r="P303" s="57" t="b">
        <f t="shared" si="31"/>
        <v>0</v>
      </c>
      <c r="Q303" s="57">
        <f>P303*(MAX($Q$7:Q302)+1)</f>
        <v>0</v>
      </c>
    </row>
    <row r="304" spans="2:17">
      <c r="B304" s="76" t="s">
        <v>367</v>
      </c>
      <c r="C304" s="52" t="str">
        <f>VLOOKUP(B304,'Language Articles'!A:B,2,0)</f>
        <v>Plastic end cap Pro</v>
      </c>
      <c r="D304" s="77" t="str">
        <f>VLOOKUP(B304,'Language Portfolio'!A:B,2,0)</f>
        <v>Screws and accessories</v>
      </c>
      <c r="E304" s="73">
        <f>VLOOKUP(B304,Basis_Preisliste!B:E,4,0)</f>
        <v>0.73499999999999999</v>
      </c>
      <c r="F304" s="73">
        <f>IF(_xlfn.XLOOKUP(B304,Basis_Preisliste!B:B,Basis_Preisliste!F:F)="",_xlfn.XLOOKUP(B304,Basis_Preisliste!B:B,Basis_Preisliste!G:G),_xlfn.XLOOKUP(B304,Basis_Preisliste!B:B,Basis_Preisliste!F:F))</f>
        <v>0.7</v>
      </c>
      <c r="G304" s="74" t="str">
        <f>IF(_xlfn.XLOOKUP(B304,Basis_Preisliste!B:B,Basis_Preisliste!F:F)="","", _xlfn.XLOOKUP(B304,Basis_Preisliste!B:B,Basis_Preisliste!F:F)*(1-$G$3))</f>
        <v/>
      </c>
      <c r="H304" s="75">
        <f>IF(_xlfn.XLOOKUP(B304,Basis_Preisliste!B:B,Basis_Preisliste!G:G)="","to be defined",_xlfn.XLOOKUP(B304,Basis_Preisliste!B:B,Basis_Preisliste!G:G)*(1-$G$3))</f>
        <v>0.7</v>
      </c>
      <c r="I304" s="160">
        <f>IF(INDEX(Basis_Preisliste!H:H,MATCH(B304,Basis_Preisliste!B:B,0))=0,"",INDEX(Basis_Preisliste!H:H,MATCH(B304,Basis_Preisliste!B:B,0)))</f>
        <v>100</v>
      </c>
      <c r="J304" s="209">
        <f>_xlfn.XLOOKUP(B304,'Article Master Data'!B:B,'Article Master Data'!R:R)</f>
        <v>11200</v>
      </c>
      <c r="K304" s="249"/>
      <c r="L304" s="246" t="str">
        <f t="shared" si="28"/>
        <v/>
      </c>
      <c r="M304" s="57">
        <f t="shared" si="29"/>
        <v>0</v>
      </c>
      <c r="N304" s="57">
        <f t="shared" si="30"/>
        <v>0</v>
      </c>
      <c r="O304" s="57">
        <f>IF(AND(N304&lt;&gt;0,G304=""),'Language Layout'!$B$106,M304*I304*H304+N304*IF(G304="",0,G304))</f>
        <v>0</v>
      </c>
      <c r="P304" s="57" t="b">
        <f t="shared" si="31"/>
        <v>0</v>
      </c>
      <c r="Q304" s="57">
        <f>P304*(MAX($Q$7:Q303)+1)</f>
        <v>0</v>
      </c>
    </row>
    <row r="305" spans="2:17">
      <c r="B305" s="76" t="s">
        <v>369</v>
      </c>
      <c r="C305" s="52" t="str">
        <f>VLOOKUP(B305,'Language Articles'!A:B,2,0)</f>
        <v>Plastic end cap Pro blank</v>
      </c>
      <c r="D305" s="77" t="str">
        <f>VLOOKUP(B305,'Language Portfolio'!A:B,2,0)</f>
        <v>Screws and accessories</v>
      </c>
      <c r="E305" s="73">
        <f>VLOOKUP(B305,Basis_Preisliste!B:E,4,0)</f>
        <v>0.95550000000000002</v>
      </c>
      <c r="F305" s="73">
        <f>IF(_xlfn.XLOOKUP(B305,Basis_Preisliste!B:B,Basis_Preisliste!F:F)="",_xlfn.XLOOKUP(B305,Basis_Preisliste!B:B,Basis_Preisliste!G:G),_xlfn.XLOOKUP(B305,Basis_Preisliste!B:B,Basis_Preisliste!F:F))</f>
        <v>0.91</v>
      </c>
      <c r="G305" s="74" t="str">
        <f>IF(_xlfn.XLOOKUP(B305,Basis_Preisliste!B:B,Basis_Preisliste!F:F)="","", _xlfn.XLOOKUP(B305,Basis_Preisliste!B:B,Basis_Preisliste!F:F)*(1-$G$3))</f>
        <v/>
      </c>
      <c r="H305" s="75">
        <f>IF(_xlfn.XLOOKUP(B305,Basis_Preisliste!B:B,Basis_Preisliste!G:G)="","to be defined",_xlfn.XLOOKUP(B305,Basis_Preisliste!B:B,Basis_Preisliste!G:G)*(1-$G$3))</f>
        <v>0.91</v>
      </c>
      <c r="I305" s="160">
        <f>IF(INDEX(Basis_Preisliste!H:H,MATCH(B305,Basis_Preisliste!B:B,0))=0,"",INDEX(Basis_Preisliste!H:H,MATCH(B305,Basis_Preisliste!B:B,0)))</f>
        <v>100</v>
      </c>
      <c r="J305" s="209">
        <f>_xlfn.XLOOKUP(B305,'Article Master Data'!B:B,'Article Master Data'!R:R)</f>
        <v>11200</v>
      </c>
      <c r="K305" s="248"/>
      <c r="L305" s="246" t="str">
        <f t="shared" si="28"/>
        <v/>
      </c>
      <c r="M305" s="57">
        <f t="shared" si="29"/>
        <v>0</v>
      </c>
      <c r="N305" s="57">
        <f t="shared" si="30"/>
        <v>0</v>
      </c>
      <c r="O305" s="57">
        <f>IF(AND(N305&lt;&gt;0,G305=""),'Language Layout'!$B$106,M305*I305*H305+N305*IF(G305="",0,G305))</f>
        <v>0</v>
      </c>
      <c r="P305" s="57" t="b">
        <f t="shared" si="31"/>
        <v>0</v>
      </c>
      <c r="Q305" s="57">
        <f>P305*(MAX($Q$7:Q304)+1)</f>
        <v>0</v>
      </c>
    </row>
    <row r="306" spans="2:17">
      <c r="B306" s="76" t="s">
        <v>345</v>
      </c>
      <c r="C306" s="52" t="str">
        <f>VLOOKUP(B306,'Language Articles'!A:B,2,0)</f>
        <v>RapidCon90</v>
      </c>
      <c r="D306" s="77" t="str">
        <f>VLOOKUP(B306,'Language Portfolio'!A:B,2,0)</f>
        <v>Screws and accessories</v>
      </c>
      <c r="E306" s="73">
        <f>VLOOKUP(B306,Basis_Preisliste!B:E,4,0)</f>
        <v>0.94500000000000006</v>
      </c>
      <c r="F306" s="73">
        <f>IF(_xlfn.XLOOKUP(B306,Basis_Preisliste!B:B,Basis_Preisliste!F:F)="",_xlfn.XLOOKUP(B306,Basis_Preisliste!B:B,Basis_Preisliste!G:G),_xlfn.XLOOKUP(B306,Basis_Preisliste!B:B,Basis_Preisliste!F:F))</f>
        <v>0.9</v>
      </c>
      <c r="G306" s="74" t="str">
        <f>IF(_xlfn.XLOOKUP(B306,Basis_Preisliste!B:B,Basis_Preisliste!F:F)="","", _xlfn.XLOOKUP(B306,Basis_Preisliste!B:B,Basis_Preisliste!F:F)*(1-$G$3))</f>
        <v/>
      </c>
      <c r="H306" s="75">
        <f>IF(_xlfn.XLOOKUP(B306,Basis_Preisliste!B:B,Basis_Preisliste!G:G)="","to be defined",_xlfn.XLOOKUP(B306,Basis_Preisliste!B:B,Basis_Preisliste!G:G)*(1-$G$3))</f>
        <v>0.9</v>
      </c>
      <c r="I306" s="160">
        <f>IF(INDEX(Basis_Preisliste!H:H,MATCH(B306,Basis_Preisliste!B:B,0))=0,"",INDEX(Basis_Preisliste!H:H,MATCH(B306,Basis_Preisliste!B:B,0)))</f>
        <v>100</v>
      </c>
      <c r="J306" s="209">
        <f>_xlfn.XLOOKUP(B306,'Article Master Data'!B:B,'Article Master Data'!R:R)</f>
        <v>5200</v>
      </c>
      <c r="K306" s="249"/>
      <c r="L306" s="246" t="str">
        <f t="shared" si="28"/>
        <v/>
      </c>
      <c r="M306" s="57">
        <f t="shared" si="29"/>
        <v>0</v>
      </c>
      <c r="N306" s="57">
        <f t="shared" si="30"/>
        <v>0</v>
      </c>
      <c r="O306" s="57">
        <f>IF(AND(N306&lt;&gt;0,G306=""),'Language Layout'!$B$106,M306*I306*H306+N306*IF(G306="",0,G306))</f>
        <v>0</v>
      </c>
      <c r="P306" s="57" t="b">
        <f t="shared" si="31"/>
        <v>0</v>
      </c>
      <c r="Q306" s="57">
        <f>P306*(MAX($Q$7:Q305)+1)</f>
        <v>0</v>
      </c>
    </row>
    <row r="307" spans="2:17">
      <c r="B307" s="76" t="s">
        <v>347</v>
      </c>
      <c r="C307" s="52" t="str">
        <f>VLOOKUP(B307,'Language Articles'!A:B,2,0)</f>
        <v>Cross connector Rapid Pro</v>
      </c>
      <c r="D307" s="77" t="str">
        <f>VLOOKUP(B307,'Language Portfolio'!A:B,2,0)</f>
        <v>Screws and accessories</v>
      </c>
      <c r="E307" s="73">
        <f>VLOOKUP(B307,Basis_Preisliste!B:E,4,0)</f>
        <v>4.7355</v>
      </c>
      <c r="F307" s="73">
        <f>IF(_xlfn.XLOOKUP(B307,Basis_Preisliste!B:B,Basis_Preisliste!F:F)="",_xlfn.XLOOKUP(B307,Basis_Preisliste!B:B,Basis_Preisliste!G:G),_xlfn.XLOOKUP(B307,Basis_Preisliste!B:B,Basis_Preisliste!F:F))</f>
        <v>4.51</v>
      </c>
      <c r="G307" s="74" t="str">
        <f>IF(_xlfn.XLOOKUP(B307,Basis_Preisliste!B:B,Basis_Preisliste!F:F)="","", _xlfn.XLOOKUP(B307,Basis_Preisliste!B:B,Basis_Preisliste!F:F)*(1-$G$3))</f>
        <v/>
      </c>
      <c r="H307" s="75">
        <f>IF(_xlfn.XLOOKUP(B307,Basis_Preisliste!B:B,Basis_Preisliste!G:G)="","to be defined",_xlfn.XLOOKUP(B307,Basis_Preisliste!B:B,Basis_Preisliste!G:G)*(1-$G$3))</f>
        <v>4.51</v>
      </c>
      <c r="I307" s="160">
        <f>IF(INDEX(Basis_Preisliste!H:H,MATCH(B307,Basis_Preisliste!B:B,0))=0,"",INDEX(Basis_Preisliste!H:H,MATCH(B307,Basis_Preisliste!B:B,0)))</f>
        <v>200</v>
      </c>
      <c r="J307" s="209">
        <f>_xlfn.XLOOKUP(B307,'Article Master Data'!B:B,'Article Master Data'!R:R)</f>
        <v>4800</v>
      </c>
      <c r="K307" s="249"/>
      <c r="L307" s="246" t="str">
        <f t="shared" si="28"/>
        <v/>
      </c>
      <c r="M307" s="57">
        <f t="shared" si="29"/>
        <v>0</v>
      </c>
      <c r="N307" s="57">
        <f t="shared" si="30"/>
        <v>0</v>
      </c>
      <c r="O307" s="57">
        <f>IF(AND(N307&lt;&gt;0,G307=""),'Language Layout'!$B$106,M307*I307*H307+N307*IF(G307="",0,G307))</f>
        <v>0</v>
      </c>
      <c r="P307" s="57" t="b">
        <f t="shared" si="31"/>
        <v>0</v>
      </c>
      <c r="Q307" s="57">
        <f>P307*(MAX($Q$7:Q306)+1)</f>
        <v>0</v>
      </c>
    </row>
    <row r="308" spans="2:17">
      <c r="B308" s="76" t="s">
        <v>349</v>
      </c>
      <c r="C308" s="52" t="str">
        <f>VLOOKUP(B308,'Language Articles'!A:B,2,0)</f>
        <v>Rapid Cross connector 90 Pro</v>
      </c>
      <c r="D308" s="77" t="str">
        <f>VLOOKUP(B308,'Language Portfolio'!A:B,2,0)</f>
        <v>Screws and accessories</v>
      </c>
      <c r="E308" s="73">
        <f>VLOOKUP(B308,Basis_Preisliste!B:E,4,0)</f>
        <v>4.7249999999999996</v>
      </c>
      <c r="F308" s="73">
        <f>IF(_xlfn.XLOOKUP(B308,Basis_Preisliste!B:B,Basis_Preisliste!F:F)="",_xlfn.XLOOKUP(B308,Basis_Preisliste!B:B,Basis_Preisliste!G:G),_xlfn.XLOOKUP(B308,Basis_Preisliste!B:B,Basis_Preisliste!F:F))</f>
        <v>4.5</v>
      </c>
      <c r="G308" s="74" t="str">
        <f>IF(_xlfn.XLOOKUP(B308,Basis_Preisliste!B:B,Basis_Preisliste!F:F)="","", _xlfn.XLOOKUP(B308,Basis_Preisliste!B:B,Basis_Preisliste!F:F)*(1-$G$3))</f>
        <v/>
      </c>
      <c r="H308" s="75">
        <f>IF(_xlfn.XLOOKUP(B308,Basis_Preisliste!B:B,Basis_Preisliste!G:G)="","to be defined",_xlfn.XLOOKUP(B308,Basis_Preisliste!B:B,Basis_Preisliste!G:G)*(1-$G$3))</f>
        <v>4.5</v>
      </c>
      <c r="I308" s="160">
        <f>IF(INDEX(Basis_Preisliste!H:H,MATCH(B308,Basis_Preisliste!B:B,0))=0,"",INDEX(Basis_Preisliste!H:H,MATCH(B308,Basis_Preisliste!B:B,0)))</f>
        <v>150</v>
      </c>
      <c r="J308" s="209">
        <f>_xlfn.XLOOKUP(B308,'Article Master Data'!B:B,'Article Master Data'!R:R)</f>
        <v>7200</v>
      </c>
      <c r="K308" s="248"/>
      <c r="L308" s="246" t="str">
        <f t="shared" si="28"/>
        <v/>
      </c>
      <c r="M308" s="57">
        <f t="shared" si="29"/>
        <v>0</v>
      </c>
      <c r="N308" s="57">
        <f t="shared" si="30"/>
        <v>0</v>
      </c>
      <c r="O308" s="57">
        <f>IF(AND(N308&lt;&gt;0,G308=""),'Language Layout'!$B$106,M308*I308*H308+N308*IF(G308="",0,G308))</f>
        <v>0</v>
      </c>
      <c r="P308" s="57" t="b">
        <f t="shared" si="31"/>
        <v>0</v>
      </c>
      <c r="Q308" s="57">
        <f>P308*(MAX($Q$7:Q307)+1)</f>
        <v>0</v>
      </c>
    </row>
    <row r="309" spans="2:17">
      <c r="B309" s="76" t="s">
        <v>312</v>
      </c>
      <c r="C309" s="52" t="str">
        <f>VLOOKUP(B309,'Language Articles'!A:B,2,0)</f>
        <v>Connector E Eco pre-assembled</v>
      </c>
      <c r="D309" s="77" t="str">
        <f>VLOOKUP(B309,'Language Portfolio'!A:B,2,0)</f>
        <v>Screws and accessories</v>
      </c>
      <c r="E309" s="73">
        <f>VLOOKUP(B309,Basis_Preisliste!B:E,4,0)</f>
        <v>4.0845000000000002</v>
      </c>
      <c r="F309" s="73">
        <f>IF(_xlfn.XLOOKUP(B309,Basis_Preisliste!B:B,Basis_Preisliste!F:F)="",_xlfn.XLOOKUP(B309,Basis_Preisliste!B:B,Basis_Preisliste!G:G),_xlfn.XLOOKUP(B309,Basis_Preisliste!B:B,Basis_Preisliste!F:F))</f>
        <v>3.89</v>
      </c>
      <c r="G309" s="74" t="str">
        <f>IF(_xlfn.XLOOKUP(B309,Basis_Preisliste!B:B,Basis_Preisliste!F:F)="","", _xlfn.XLOOKUP(B309,Basis_Preisliste!B:B,Basis_Preisliste!F:F)*(1-$G$3))</f>
        <v/>
      </c>
      <c r="H309" s="75">
        <f>IF(_xlfn.XLOOKUP(B309,Basis_Preisliste!B:B,Basis_Preisliste!G:G)="","to be defined",_xlfn.XLOOKUP(B309,Basis_Preisliste!B:B,Basis_Preisliste!G:G)*(1-$G$3))</f>
        <v>3.89</v>
      </c>
      <c r="I309" s="160">
        <f>IF(INDEX(Basis_Preisliste!H:H,MATCH(B309,Basis_Preisliste!B:B,0))=0,"",INDEX(Basis_Preisliste!H:H,MATCH(B309,Basis_Preisliste!B:B,0)))</f>
        <v>100</v>
      </c>
      <c r="J309" s="209">
        <f>_xlfn.XLOOKUP(B309,'Article Master Data'!B:B,'Article Master Data'!R:R)</f>
        <v>2400</v>
      </c>
      <c r="K309" s="249"/>
      <c r="L309" s="246" t="str">
        <f t="shared" si="28"/>
        <v/>
      </c>
      <c r="M309" s="57">
        <f t="shared" si="29"/>
        <v>0</v>
      </c>
      <c r="N309" s="57">
        <f t="shared" si="30"/>
        <v>0</v>
      </c>
      <c r="O309" s="57">
        <f>IF(AND(N309&lt;&gt;0,G309=""),'Language Layout'!$B$106,M309*I309*H309+N309*IF(G309="",0,G309))</f>
        <v>0</v>
      </c>
      <c r="P309" s="57" t="b">
        <f t="shared" si="31"/>
        <v>0</v>
      </c>
      <c r="Q309" s="57">
        <f>P309*(MAX($Q$7:Q308)+1)</f>
        <v>0</v>
      </c>
    </row>
    <row r="310" spans="2:17">
      <c r="B310" s="76" t="s">
        <v>318</v>
      </c>
      <c r="C310" s="52" t="str">
        <f>VLOOKUP(B310,'Language Articles'!A:B,2,0)</f>
        <v>Eco 05 interior connector 250mm</v>
      </c>
      <c r="D310" s="77" t="str">
        <f>VLOOKUP(B310,'Language Portfolio'!A:B,2,0)</f>
        <v>Screws and accessories</v>
      </c>
      <c r="E310" s="73">
        <f>VLOOKUP(B310,Basis_Preisliste!B:E,4,0)</f>
        <v>2.4885000000000002</v>
      </c>
      <c r="F310" s="73">
        <f>IF(_xlfn.XLOOKUP(B310,Basis_Preisliste!B:B,Basis_Preisliste!F:F)="",_xlfn.XLOOKUP(B310,Basis_Preisliste!B:B,Basis_Preisliste!G:G),_xlfn.XLOOKUP(B310,Basis_Preisliste!B:B,Basis_Preisliste!F:F))</f>
        <v>2.37</v>
      </c>
      <c r="G310" s="74" t="str">
        <f>IF(_xlfn.XLOOKUP(B310,Basis_Preisliste!B:B,Basis_Preisliste!F:F)="","", _xlfn.XLOOKUP(B310,Basis_Preisliste!B:B,Basis_Preisliste!F:F)*(1-$G$3))</f>
        <v/>
      </c>
      <c r="H310" s="75">
        <f>IF(_xlfn.XLOOKUP(B310,Basis_Preisliste!B:B,Basis_Preisliste!G:G)="","to be defined",_xlfn.XLOOKUP(B310,Basis_Preisliste!B:B,Basis_Preisliste!G:G)*(1-$G$3))</f>
        <v>2.37</v>
      </c>
      <c r="I310" s="160">
        <f>IF(INDEX(Basis_Preisliste!H:H,MATCH(B310,Basis_Preisliste!B:B,0))=0,"",INDEX(Basis_Preisliste!H:H,MATCH(B310,Basis_Preisliste!B:B,0)))</f>
        <v>50</v>
      </c>
      <c r="J310" s="209">
        <f>_xlfn.XLOOKUP(B310,'Article Master Data'!B:B,'Article Master Data'!R:R)</f>
        <v>11200</v>
      </c>
      <c r="K310" s="249"/>
      <c r="L310" s="246" t="str">
        <f t="shared" si="28"/>
        <v/>
      </c>
      <c r="M310" s="57">
        <f t="shared" si="29"/>
        <v>0</v>
      </c>
      <c r="N310" s="57">
        <f t="shared" si="30"/>
        <v>0</v>
      </c>
      <c r="O310" s="57">
        <f>IF(AND(N310&lt;&gt;0,G310=""),'Language Layout'!$B$106,M310*I310*H310+N310*IF(G310="",0,G310))</f>
        <v>0</v>
      </c>
      <c r="P310" s="57" t="b">
        <f t="shared" si="31"/>
        <v>0</v>
      </c>
      <c r="Q310" s="57">
        <f>P310*(MAX($Q$7:Q309)+1)</f>
        <v>0</v>
      </c>
    </row>
    <row r="311" spans="2:17">
      <c r="B311" s="76" t="s">
        <v>314</v>
      </c>
      <c r="C311" s="52" t="str">
        <f>VLOOKUP(B311,'Language Articles'!A:B,2,0)</f>
        <v>Solo05 Plus Interior connector</v>
      </c>
      <c r="D311" s="77" t="str">
        <f>VLOOKUP(B311,'Language Portfolio'!A:B,2,0)</f>
        <v>Screws and accessories</v>
      </c>
      <c r="E311" s="73">
        <f>VLOOKUP(B311,Basis_Preisliste!B:E,4,0)</f>
        <v>6.3840000000000003</v>
      </c>
      <c r="F311" s="73">
        <f>IF(_xlfn.XLOOKUP(B311,Basis_Preisliste!B:B,Basis_Preisliste!F:F)="",_xlfn.XLOOKUP(B311,Basis_Preisliste!B:B,Basis_Preisliste!G:G),_xlfn.XLOOKUP(B311,Basis_Preisliste!B:B,Basis_Preisliste!F:F))</f>
        <v>6.08</v>
      </c>
      <c r="G311" s="74" t="str">
        <f>IF(_xlfn.XLOOKUP(B311,Basis_Preisliste!B:B,Basis_Preisliste!F:F)="","", _xlfn.XLOOKUP(B311,Basis_Preisliste!B:B,Basis_Preisliste!F:F)*(1-$G$3))</f>
        <v/>
      </c>
      <c r="H311" s="75">
        <f>IF(_xlfn.XLOOKUP(B311,Basis_Preisliste!B:B,Basis_Preisliste!G:G)="","to be defined",_xlfn.XLOOKUP(B311,Basis_Preisliste!B:B,Basis_Preisliste!G:G)*(1-$G$3))</f>
        <v>6.08</v>
      </c>
      <c r="I311" s="160">
        <f>IF(INDEX(Basis_Preisliste!H:H,MATCH(B311,Basis_Preisliste!B:B,0))=0,"",INDEX(Basis_Preisliste!H:H,MATCH(B311,Basis_Preisliste!B:B,0)))</f>
        <v>25</v>
      </c>
      <c r="J311" s="209">
        <f>_xlfn.XLOOKUP(B311,'Article Master Data'!B:B,'Article Master Data'!R:R)</f>
        <v>1600</v>
      </c>
      <c r="K311" s="248"/>
      <c r="L311" s="246" t="str">
        <f t="shared" si="28"/>
        <v/>
      </c>
      <c r="M311" s="57">
        <f t="shared" si="29"/>
        <v>0</v>
      </c>
      <c r="N311" s="57">
        <f t="shared" si="30"/>
        <v>0</v>
      </c>
      <c r="O311" s="57">
        <f>IF(AND(N311&lt;&gt;0,G311=""),'Language Layout'!$B$106,M311*I311*H311+N311*IF(G311="",0,G311))</f>
        <v>0</v>
      </c>
      <c r="P311" s="57" t="b">
        <f t="shared" si="31"/>
        <v>0</v>
      </c>
      <c r="Q311" s="57">
        <f>P311*(MAX($Q$7:Q310)+1)</f>
        <v>0</v>
      </c>
    </row>
    <row r="312" spans="2:17">
      <c r="B312" s="76" t="s">
        <v>316</v>
      </c>
      <c r="C312" s="52" t="str">
        <f>VLOOKUP(B312,'Language Articles'!A:B,2,0)</f>
        <v>Eco Light  Interior connector</v>
      </c>
      <c r="D312" s="77" t="str">
        <f>VLOOKUP(B312,'Language Portfolio'!A:B,2,0)</f>
        <v>Screws and accessories</v>
      </c>
      <c r="E312" s="73">
        <f>VLOOKUP(B312,Basis_Preisliste!B:E,4,0)</f>
        <v>2.94</v>
      </c>
      <c r="F312" s="73">
        <f>IF(_xlfn.XLOOKUP(B312,Basis_Preisliste!B:B,Basis_Preisliste!F:F)="",_xlfn.XLOOKUP(B312,Basis_Preisliste!B:B,Basis_Preisliste!G:G),_xlfn.XLOOKUP(B312,Basis_Preisliste!B:B,Basis_Preisliste!F:F))</f>
        <v>2.8</v>
      </c>
      <c r="G312" s="74" t="str">
        <f>IF(_xlfn.XLOOKUP(B312,Basis_Preisliste!B:B,Basis_Preisliste!F:F)="","", _xlfn.XLOOKUP(B312,Basis_Preisliste!B:B,Basis_Preisliste!F:F)*(1-$G$3))</f>
        <v/>
      </c>
      <c r="H312" s="75">
        <f>IF(_xlfn.XLOOKUP(B312,Basis_Preisliste!B:B,Basis_Preisliste!G:G)="","to be defined",_xlfn.XLOOKUP(B312,Basis_Preisliste!B:B,Basis_Preisliste!G:G)*(1-$G$3))</f>
        <v>2.8</v>
      </c>
      <c r="I312" s="160">
        <f>IF(INDEX(Basis_Preisliste!H:H,MATCH(B312,Basis_Preisliste!B:B,0))=0,"",INDEX(Basis_Preisliste!H:H,MATCH(B312,Basis_Preisliste!B:B,0)))</f>
        <v>25</v>
      </c>
      <c r="J312" s="209">
        <f>_xlfn.XLOOKUP(B312,'Article Master Data'!B:B,'Article Master Data'!R:R)</f>
        <v>56000</v>
      </c>
      <c r="K312" s="249"/>
      <c r="L312" s="246" t="str">
        <f t="shared" si="28"/>
        <v/>
      </c>
      <c r="M312" s="57">
        <f t="shared" si="29"/>
        <v>0</v>
      </c>
      <c r="N312" s="57">
        <f t="shared" si="30"/>
        <v>0</v>
      </c>
      <c r="O312" s="57">
        <f>IF(AND(N312&lt;&gt;0,G312=""),'Language Layout'!$B$106,M312*I312*H312+N312*IF(G312="",0,G312))</f>
        <v>0</v>
      </c>
      <c r="P312" s="57" t="b">
        <f t="shared" si="31"/>
        <v>0</v>
      </c>
      <c r="Q312" s="57">
        <f>P312*(MAX($Q$7:Q311)+1)</f>
        <v>0</v>
      </c>
    </row>
    <row r="313" spans="2:17">
      <c r="B313" s="76" t="s">
        <v>320</v>
      </c>
      <c r="C313" s="52" t="str">
        <f>VLOOKUP(B313,'Language Articles'!A:B,2,0)</f>
        <v>SoloXL interior connector</v>
      </c>
      <c r="D313" s="77" t="str">
        <f>VLOOKUP(B313,'Language Portfolio'!A:B,2,0)</f>
        <v>Screws and accessories</v>
      </c>
      <c r="E313" s="73">
        <f>VLOOKUP(B313,Basis_Preisliste!B:E,4,0)</f>
        <v>16.989000000000001</v>
      </c>
      <c r="F313" s="73">
        <f>IF(_xlfn.XLOOKUP(B313,Basis_Preisliste!B:B,Basis_Preisliste!F:F)="",_xlfn.XLOOKUP(B313,Basis_Preisliste!B:B,Basis_Preisliste!G:G),_xlfn.XLOOKUP(B313,Basis_Preisliste!B:B,Basis_Preisliste!F:F))</f>
        <v>16.18</v>
      </c>
      <c r="G313" s="74" t="str">
        <f>IF(_xlfn.XLOOKUP(B313,Basis_Preisliste!B:B,Basis_Preisliste!F:F)="","", _xlfn.XLOOKUP(B313,Basis_Preisliste!B:B,Basis_Preisliste!F:F)*(1-$G$3))</f>
        <v/>
      </c>
      <c r="H313" s="75">
        <f>IF(_xlfn.XLOOKUP(B313,Basis_Preisliste!B:B,Basis_Preisliste!G:G)="","to be defined",_xlfn.XLOOKUP(B313,Basis_Preisliste!B:B,Basis_Preisliste!G:G)*(1-$G$3))</f>
        <v>16.18</v>
      </c>
      <c r="I313" s="160">
        <f>IF(INDEX(Basis_Preisliste!H:H,MATCH(B313,Basis_Preisliste!B:B,0))=0,"",INDEX(Basis_Preisliste!H:H,MATCH(B313,Basis_Preisliste!B:B,0)))</f>
        <v>25</v>
      </c>
      <c r="J313" s="209">
        <f>_xlfn.XLOOKUP(B313,'Article Master Data'!B:B,'Article Master Data'!R:R)</f>
        <v>400</v>
      </c>
      <c r="K313" s="249"/>
      <c r="L313" s="246" t="str">
        <f t="shared" si="28"/>
        <v/>
      </c>
      <c r="M313" s="57">
        <f t="shared" si="29"/>
        <v>0</v>
      </c>
      <c r="N313" s="57">
        <f t="shared" si="30"/>
        <v>0</v>
      </c>
      <c r="O313" s="57">
        <f>IF(AND(N313&lt;&gt;0,G313=""),'Language Layout'!$B$106,M313*I313*H313+N313*IF(G313="",0,G313))</f>
        <v>0</v>
      </c>
      <c r="P313" s="57" t="b">
        <f t="shared" si="31"/>
        <v>0</v>
      </c>
      <c r="Q313" s="57">
        <f>P313*(MAX($Q$7:Q312)+1)</f>
        <v>0</v>
      </c>
    </row>
    <row r="314" spans="2:17">
      <c r="B314" s="76" t="s">
        <v>322</v>
      </c>
      <c r="C314" s="52" t="str">
        <f>VLOOKUP(B314,'Language Articles'!A:B,2,0)</f>
        <v>Connector E Solo5 ProfiPlus pre-assy</v>
      </c>
      <c r="D314" s="77" t="str">
        <f>VLOOKUP(B314,'Language Portfolio'!A:B,2,0)</f>
        <v>Screws and accessories</v>
      </c>
      <c r="E314" s="73">
        <f>VLOOKUP(B314,Basis_Preisliste!B:E,4,0)</f>
        <v>4.5884999999999998</v>
      </c>
      <c r="F314" s="73">
        <f>IF(_xlfn.XLOOKUP(B314,Basis_Preisliste!B:B,Basis_Preisliste!F:F)="",_xlfn.XLOOKUP(B314,Basis_Preisliste!B:B,Basis_Preisliste!G:G),_xlfn.XLOOKUP(B314,Basis_Preisliste!B:B,Basis_Preisliste!F:F))</f>
        <v>4.37</v>
      </c>
      <c r="G314" s="74" t="str">
        <f>IF(_xlfn.XLOOKUP(B314,Basis_Preisliste!B:B,Basis_Preisliste!F:F)="","", _xlfn.XLOOKUP(B314,Basis_Preisliste!B:B,Basis_Preisliste!F:F)*(1-$G$3))</f>
        <v/>
      </c>
      <c r="H314" s="75">
        <f>IF(_xlfn.XLOOKUP(B314,Basis_Preisliste!B:B,Basis_Preisliste!G:G)="","to be defined",_xlfn.XLOOKUP(B314,Basis_Preisliste!B:B,Basis_Preisliste!G:G)*(1-$G$3))</f>
        <v>4.37</v>
      </c>
      <c r="I314" s="160">
        <f>IF(INDEX(Basis_Preisliste!H:H,MATCH(B314,Basis_Preisliste!B:B,0))=0,"",INDEX(Basis_Preisliste!H:H,MATCH(B314,Basis_Preisliste!B:B,0)))</f>
        <v>100</v>
      </c>
      <c r="J314" s="209">
        <f>_xlfn.XLOOKUP(B314,'Article Master Data'!B:B,'Article Master Data'!R:R)</f>
        <v>2400</v>
      </c>
      <c r="K314" s="248"/>
      <c r="L314" s="246" t="str">
        <f t="shared" si="28"/>
        <v/>
      </c>
      <c r="M314" s="57">
        <f t="shared" si="29"/>
        <v>0</v>
      </c>
      <c r="N314" s="57">
        <f t="shared" si="30"/>
        <v>0</v>
      </c>
      <c r="O314" s="57">
        <f>IF(AND(N314&lt;&gt;0,G314=""),'Language Layout'!$B$106,M314*I314*H314+N314*IF(G314="",0,G314))</f>
        <v>0</v>
      </c>
      <c r="P314" s="57" t="b">
        <f t="shared" si="31"/>
        <v>0</v>
      </c>
      <c r="Q314" s="57">
        <f>P314*(MAX($Q$7:Q313)+1)</f>
        <v>0</v>
      </c>
    </row>
    <row r="315" spans="2:17">
      <c r="B315" s="76" t="s">
        <v>324</v>
      </c>
      <c r="C315" s="52" t="str">
        <f>VLOOKUP(B315,'Language Articles'!A:B,2,0)</f>
        <v>KlickIn click component for nut M10</v>
      </c>
      <c r="D315" s="77" t="str">
        <f>VLOOKUP(B315,'Language Portfolio'!A:B,2,0)</f>
        <v>Screws and accessories</v>
      </c>
      <c r="E315" s="73">
        <f>VLOOKUP(B315,Basis_Preisliste!B:E,4,0)</f>
        <v>0.1575</v>
      </c>
      <c r="F315" s="73">
        <f>IF(_xlfn.XLOOKUP(B315,Basis_Preisliste!B:B,Basis_Preisliste!F:F)="",_xlfn.XLOOKUP(B315,Basis_Preisliste!B:B,Basis_Preisliste!G:G),_xlfn.XLOOKUP(B315,Basis_Preisliste!B:B,Basis_Preisliste!F:F))</f>
        <v>0.15</v>
      </c>
      <c r="G315" s="74" t="str">
        <f>IF(_xlfn.XLOOKUP(B315,Basis_Preisliste!B:B,Basis_Preisliste!F:F)="","", _xlfn.XLOOKUP(B315,Basis_Preisliste!B:B,Basis_Preisliste!F:F)*(1-$G$3))</f>
        <v/>
      </c>
      <c r="H315" s="75">
        <f>IF(_xlfn.XLOOKUP(B315,Basis_Preisliste!B:B,Basis_Preisliste!G:G)="","to be defined",_xlfn.XLOOKUP(B315,Basis_Preisliste!B:B,Basis_Preisliste!G:G)*(1-$G$3))</f>
        <v>0.15</v>
      </c>
      <c r="I315" s="160">
        <f>IF(INDEX(Basis_Preisliste!H:H,MATCH(B315,Basis_Preisliste!B:B,0))=0,"",INDEX(Basis_Preisliste!H:H,MATCH(B315,Basis_Preisliste!B:B,0)))</f>
        <v>100</v>
      </c>
      <c r="J315" s="209">
        <f>_xlfn.XLOOKUP(B315,'Article Master Data'!B:B,'Article Master Data'!R:R)</f>
        <v>48000</v>
      </c>
      <c r="K315" s="249"/>
      <c r="L315" s="246" t="str">
        <f t="shared" si="28"/>
        <v/>
      </c>
      <c r="M315" s="57">
        <f t="shared" si="29"/>
        <v>0</v>
      </c>
      <c r="N315" s="57">
        <f t="shared" si="30"/>
        <v>0</v>
      </c>
      <c r="O315" s="57">
        <f>IF(AND(N315&lt;&gt;0,G315=""),'Language Layout'!$B$106,M315*I315*H315+N315*IF(G315="",0,G315))</f>
        <v>0</v>
      </c>
      <c r="P315" s="57" t="b">
        <f t="shared" si="31"/>
        <v>0</v>
      </c>
      <c r="Q315" s="57">
        <f>P315*(MAX($Q$7:Q314)+1)</f>
        <v>0</v>
      </c>
    </row>
    <row r="316" spans="2:17">
      <c r="B316" s="76" t="s">
        <v>326</v>
      </c>
      <c r="C316" s="52" t="str">
        <f>VLOOKUP(B316,'Language Articles'!A:B,2,0)</f>
        <v>KlickIn click component for nut M8</v>
      </c>
      <c r="D316" s="77" t="str">
        <f>VLOOKUP(B316,'Language Portfolio'!A:B,2,0)</f>
        <v>Screws and accessories</v>
      </c>
      <c r="E316" s="73">
        <f>VLOOKUP(B316,Basis_Preisliste!B:E,4,0)</f>
        <v>0.11550000000000001</v>
      </c>
      <c r="F316" s="73">
        <f>IF(_xlfn.XLOOKUP(B316,Basis_Preisliste!B:B,Basis_Preisliste!F:F)="",_xlfn.XLOOKUP(B316,Basis_Preisliste!B:B,Basis_Preisliste!G:G),_xlfn.XLOOKUP(B316,Basis_Preisliste!B:B,Basis_Preisliste!F:F))</f>
        <v>0.11</v>
      </c>
      <c r="G316" s="74" t="str">
        <f>IF(_xlfn.XLOOKUP(B316,Basis_Preisliste!B:B,Basis_Preisliste!F:F)="","", _xlfn.XLOOKUP(B316,Basis_Preisliste!B:B,Basis_Preisliste!F:F)*(1-$G$3))</f>
        <v/>
      </c>
      <c r="H316" s="75">
        <f>IF(_xlfn.XLOOKUP(B316,Basis_Preisliste!B:B,Basis_Preisliste!G:G)="","to be defined",_xlfn.XLOOKUP(B316,Basis_Preisliste!B:B,Basis_Preisliste!G:G)*(1-$G$3))</f>
        <v>0.11</v>
      </c>
      <c r="I316" s="160">
        <f>IF(INDEX(Basis_Preisliste!H:H,MATCH(B316,Basis_Preisliste!B:B,0))=0,"",INDEX(Basis_Preisliste!H:H,MATCH(B316,Basis_Preisliste!B:B,0)))</f>
        <v>100</v>
      </c>
      <c r="J316" s="209">
        <f>_xlfn.XLOOKUP(B316,'Article Master Data'!B:B,'Article Master Data'!R:R)</f>
        <v>96000</v>
      </c>
      <c r="K316" s="249"/>
      <c r="L316" s="246" t="str">
        <f t="shared" si="28"/>
        <v/>
      </c>
      <c r="M316" s="57">
        <f t="shared" si="29"/>
        <v>0</v>
      </c>
      <c r="N316" s="57">
        <f t="shared" si="30"/>
        <v>0</v>
      </c>
      <c r="O316" s="57">
        <f>IF(AND(N316&lt;&gt;0,G316=""),'Language Layout'!$B$106,M316*I316*H316+N316*IF(G316="",0,G316))</f>
        <v>0</v>
      </c>
      <c r="P316" s="57" t="b">
        <f t="shared" si="31"/>
        <v>0</v>
      </c>
      <c r="Q316" s="57">
        <f>P316*(MAX($Q$7:Q315)+1)</f>
        <v>0</v>
      </c>
    </row>
    <row r="317" spans="2:17">
      <c r="B317" s="76" t="s">
        <v>328</v>
      </c>
      <c r="C317" s="52" t="str">
        <f>VLOOKUP(B317,'Language Articles'!A:B,2,0)</f>
        <v>Plastic end cap Solo</v>
      </c>
      <c r="D317" s="77" t="str">
        <f>VLOOKUP(B317,'Language Portfolio'!A:B,2,0)</f>
        <v>Screws and accessories</v>
      </c>
      <c r="E317" s="73">
        <f>VLOOKUP(B317,Basis_Preisliste!B:E,4,0)</f>
        <v>0.46200000000000002</v>
      </c>
      <c r="F317" s="73">
        <f>IF(_xlfn.XLOOKUP(B317,Basis_Preisliste!B:B,Basis_Preisliste!F:F)="",_xlfn.XLOOKUP(B317,Basis_Preisliste!B:B,Basis_Preisliste!G:G),_xlfn.XLOOKUP(B317,Basis_Preisliste!B:B,Basis_Preisliste!F:F))</f>
        <v>0.44</v>
      </c>
      <c r="G317" s="74" t="str">
        <f>IF(_xlfn.XLOOKUP(B317,Basis_Preisliste!B:B,Basis_Preisliste!F:F)="","", _xlfn.XLOOKUP(B317,Basis_Preisliste!B:B,Basis_Preisliste!F:F)*(1-$G$3))</f>
        <v/>
      </c>
      <c r="H317" s="75">
        <f>IF(_xlfn.XLOOKUP(B317,Basis_Preisliste!B:B,Basis_Preisliste!G:G)="","to be defined",_xlfn.XLOOKUP(B317,Basis_Preisliste!B:B,Basis_Preisliste!G:G)*(1-$G$3))</f>
        <v>0.44</v>
      </c>
      <c r="I317" s="160">
        <f>IF(INDEX(Basis_Preisliste!H:H,MATCH(B317,Basis_Preisliste!B:B,0))=0,"",INDEX(Basis_Preisliste!H:H,MATCH(B317,Basis_Preisliste!B:B,0)))</f>
        <v>100</v>
      </c>
      <c r="J317" s="209">
        <f>_xlfn.XLOOKUP(B317,'Article Master Data'!B:B,'Article Master Data'!R:R)</f>
        <v>11200</v>
      </c>
      <c r="K317" s="248"/>
      <c r="L317" s="246" t="str">
        <f t="shared" si="28"/>
        <v/>
      </c>
      <c r="M317" s="57">
        <f t="shared" si="29"/>
        <v>0</v>
      </c>
      <c r="N317" s="57">
        <f t="shared" si="30"/>
        <v>0</v>
      </c>
      <c r="O317" s="57">
        <f>IF(AND(N317&lt;&gt;0,G317=""),'Language Layout'!$B$106,M317*I317*H317+N317*IF(G317="",0,G317))</f>
        <v>0</v>
      </c>
      <c r="P317" s="57" t="b">
        <f t="shared" si="31"/>
        <v>0</v>
      </c>
      <c r="Q317" s="57">
        <f>P317*(MAX($Q$7:Q316)+1)</f>
        <v>0</v>
      </c>
    </row>
    <row r="318" spans="2:17">
      <c r="B318" s="76" t="s">
        <v>330</v>
      </c>
      <c r="C318" s="52" t="str">
        <f>VLOOKUP(B318,'Language Articles'!A:B,2,0)</f>
        <v>Plastic end cap Solo black</v>
      </c>
      <c r="D318" s="77" t="str">
        <f>VLOOKUP(B318,'Language Portfolio'!A:B,2,0)</f>
        <v>Screws and accessories</v>
      </c>
      <c r="E318" s="73">
        <f>VLOOKUP(B318,Basis_Preisliste!B:E,4,0)</f>
        <v>0.6825</v>
      </c>
      <c r="F318" s="73">
        <f>IF(_xlfn.XLOOKUP(B318,Basis_Preisliste!B:B,Basis_Preisliste!F:F)="",_xlfn.XLOOKUP(B318,Basis_Preisliste!B:B,Basis_Preisliste!G:G),_xlfn.XLOOKUP(B318,Basis_Preisliste!B:B,Basis_Preisliste!F:F))</f>
        <v>0.65</v>
      </c>
      <c r="G318" s="74" t="str">
        <f>IF(_xlfn.XLOOKUP(B318,Basis_Preisliste!B:B,Basis_Preisliste!F:F)="","", _xlfn.XLOOKUP(B318,Basis_Preisliste!B:B,Basis_Preisliste!F:F)*(1-$G$3))</f>
        <v/>
      </c>
      <c r="H318" s="75">
        <f>IF(_xlfn.XLOOKUP(B318,Basis_Preisliste!B:B,Basis_Preisliste!G:G)="","to be defined",_xlfn.XLOOKUP(B318,Basis_Preisliste!B:B,Basis_Preisliste!G:G)*(1-$G$3))</f>
        <v>0.65</v>
      </c>
      <c r="I318" s="160">
        <f>IF(INDEX(Basis_Preisliste!H:H,MATCH(B318,Basis_Preisliste!B:B,0))=0,"",INDEX(Basis_Preisliste!H:H,MATCH(B318,Basis_Preisliste!B:B,0)))</f>
        <v>100</v>
      </c>
      <c r="J318" s="209">
        <f>_xlfn.XLOOKUP(B318,'Article Master Data'!B:B,'Article Master Data'!R:R)</f>
        <v>11200</v>
      </c>
      <c r="K318" s="249"/>
      <c r="L318" s="246" t="str">
        <f t="shared" si="28"/>
        <v/>
      </c>
      <c r="M318" s="57">
        <f t="shared" si="29"/>
        <v>0</v>
      </c>
      <c r="N318" s="57">
        <f t="shared" si="30"/>
        <v>0</v>
      </c>
      <c r="O318" s="57">
        <f>IF(AND(N318&lt;&gt;0,G318=""),'Language Layout'!$B$106,M318*I318*H318+N318*IF(G318="",0,G318))</f>
        <v>0</v>
      </c>
      <c r="P318" s="57" t="b">
        <f t="shared" si="31"/>
        <v>0</v>
      </c>
      <c r="Q318" s="57">
        <f>P318*(MAX($Q$7:Q317)+1)</f>
        <v>0</v>
      </c>
    </row>
    <row r="319" spans="2:17">
      <c r="B319" s="76" t="s">
        <v>334</v>
      </c>
      <c r="C319" s="52" t="str">
        <f>VLOOKUP(B319,'Language Articles'!A:B,2,0)</f>
        <v>Slide-in connector Solo</v>
      </c>
      <c r="D319" s="77" t="str">
        <f>VLOOKUP(B319,'Language Portfolio'!A:B,2,0)</f>
        <v>Screws and accessories</v>
      </c>
      <c r="E319" s="73">
        <f>VLOOKUP(B319,Basis_Preisliste!B:E,4,0)</f>
        <v>5.0504999999999995</v>
      </c>
      <c r="F319" s="73">
        <f>IF(_xlfn.XLOOKUP(B319,Basis_Preisliste!B:B,Basis_Preisliste!F:F)="",_xlfn.XLOOKUP(B319,Basis_Preisliste!B:B,Basis_Preisliste!G:G),_xlfn.XLOOKUP(B319,Basis_Preisliste!B:B,Basis_Preisliste!F:F))</f>
        <v>4.8099999999999996</v>
      </c>
      <c r="G319" s="74" t="str">
        <f>IF(_xlfn.XLOOKUP(B319,Basis_Preisliste!B:B,Basis_Preisliste!F:F)="","", _xlfn.XLOOKUP(B319,Basis_Preisliste!B:B,Basis_Preisliste!F:F)*(1-$G$3))</f>
        <v/>
      </c>
      <c r="H319" s="75">
        <f>IF(_xlfn.XLOOKUP(B319,Basis_Preisliste!B:B,Basis_Preisliste!G:G)="","to be defined",_xlfn.XLOOKUP(B319,Basis_Preisliste!B:B,Basis_Preisliste!G:G)*(1-$G$3))</f>
        <v>4.8099999999999996</v>
      </c>
      <c r="I319" s="160">
        <f>IF(INDEX(Basis_Preisliste!H:H,MATCH(B319,Basis_Preisliste!B:B,0))=0,"",INDEX(Basis_Preisliste!H:H,MATCH(B319,Basis_Preisliste!B:B,0)))</f>
        <v>50</v>
      </c>
      <c r="J319" s="209">
        <f>_xlfn.XLOOKUP(B319,'Article Master Data'!B:B,'Article Master Data'!R:R)</f>
        <v>3200</v>
      </c>
      <c r="K319" s="249"/>
      <c r="L319" s="246" t="str">
        <f t="shared" si="28"/>
        <v/>
      </c>
      <c r="M319" s="57">
        <f t="shared" si="29"/>
        <v>0</v>
      </c>
      <c r="N319" s="57">
        <f t="shared" si="30"/>
        <v>0</v>
      </c>
      <c r="O319" s="57">
        <f>IF(AND(N319&lt;&gt;0,G319=""),'Language Layout'!$B$106,M319*I319*H319+N319*IF(G319="",0,G319))</f>
        <v>0</v>
      </c>
      <c r="P319" s="57" t="b">
        <f t="shared" si="31"/>
        <v>0</v>
      </c>
      <c r="Q319" s="57">
        <f>P319*(MAX($Q$7:Q318)+1)</f>
        <v>0</v>
      </c>
    </row>
    <row r="320" spans="2:17">
      <c r="B320" s="76" t="s">
        <v>343</v>
      </c>
      <c r="C320" s="52" t="str">
        <f>VLOOKUP(B320,'Language Articles'!A:B,2,0)</f>
        <v>Rapid cross connector</v>
      </c>
      <c r="D320" s="77" t="str">
        <f>VLOOKUP(B320,'Language Portfolio'!A:B,2,0)</f>
        <v>Screws and accessories</v>
      </c>
      <c r="E320" s="73">
        <f>VLOOKUP(B320,Basis_Preisliste!B:E,4,0)</f>
        <v>4.7355</v>
      </c>
      <c r="F320" s="73">
        <f>IF(_xlfn.XLOOKUP(B320,Basis_Preisliste!B:B,Basis_Preisliste!F:F)="",_xlfn.XLOOKUP(B320,Basis_Preisliste!B:B,Basis_Preisliste!G:G),_xlfn.XLOOKUP(B320,Basis_Preisliste!B:B,Basis_Preisliste!F:F))</f>
        <v>4.51</v>
      </c>
      <c r="G320" s="74" t="str">
        <f>IF(_xlfn.XLOOKUP(B320,Basis_Preisliste!B:B,Basis_Preisliste!F:F)="","", _xlfn.XLOOKUP(B320,Basis_Preisliste!B:B,Basis_Preisliste!F:F)*(1-$G$3))</f>
        <v/>
      </c>
      <c r="H320" s="75">
        <f>IF(_xlfn.XLOOKUP(B320,Basis_Preisliste!B:B,Basis_Preisliste!G:G)="","to be defined",_xlfn.XLOOKUP(B320,Basis_Preisliste!B:B,Basis_Preisliste!G:G)*(1-$G$3))</f>
        <v>4.51</v>
      </c>
      <c r="I320" s="160">
        <f>IF(INDEX(Basis_Preisliste!H:H,MATCH(B320,Basis_Preisliste!B:B,0))=0,"",INDEX(Basis_Preisliste!H:H,MATCH(B320,Basis_Preisliste!B:B,0)))</f>
        <v>200</v>
      </c>
      <c r="J320" s="209">
        <f>_xlfn.XLOOKUP(B320,'Article Master Data'!B:B,'Article Master Data'!R:R)</f>
        <v>4800</v>
      </c>
      <c r="K320" s="248"/>
      <c r="L320" s="246" t="str">
        <f t="shared" si="28"/>
        <v/>
      </c>
      <c r="M320" s="57">
        <f t="shared" si="29"/>
        <v>0</v>
      </c>
      <c r="N320" s="57">
        <f t="shared" si="30"/>
        <v>0</v>
      </c>
      <c r="O320" s="57">
        <f>IF(AND(N320&lt;&gt;0,G320=""),'Language Layout'!$B$106,M320*I320*H320+N320*IF(G320="",0,G320))</f>
        <v>0</v>
      </c>
      <c r="P320" s="57" t="b">
        <f t="shared" si="31"/>
        <v>0</v>
      </c>
      <c r="Q320" s="57">
        <f>P320*(MAX($Q$7:Q319)+1)</f>
        <v>0</v>
      </c>
    </row>
    <row r="321" spans="2:17">
      <c r="B321" s="76" t="s">
        <v>351</v>
      </c>
      <c r="C321" s="52" t="str">
        <f>VLOOKUP(B321,'Language Articles'!A:B,2,0)</f>
        <v>Rapid cross connector bl. anod.</v>
      </c>
      <c r="D321" s="77" t="str">
        <f>VLOOKUP(B321,'Language Portfolio'!A:B,2,0)</f>
        <v>Screws and accessories</v>
      </c>
      <c r="E321" s="73">
        <f>VLOOKUP(B321,Basis_Preisliste!B:E,4,0)</f>
        <v>8.7360000000000007</v>
      </c>
      <c r="F321" s="73">
        <f>IF(_xlfn.XLOOKUP(B321,Basis_Preisliste!B:B,Basis_Preisliste!F:F)="",_xlfn.XLOOKUP(B321,Basis_Preisliste!B:B,Basis_Preisliste!G:G),_xlfn.XLOOKUP(B321,Basis_Preisliste!B:B,Basis_Preisliste!F:F))</f>
        <v>8.32</v>
      </c>
      <c r="G321" s="74" t="str">
        <f>IF(_xlfn.XLOOKUP(B321,Basis_Preisliste!B:B,Basis_Preisliste!F:F)="","", _xlfn.XLOOKUP(B321,Basis_Preisliste!B:B,Basis_Preisliste!F:F)*(1-$G$3))</f>
        <v/>
      </c>
      <c r="H321" s="75">
        <f>IF(_xlfn.XLOOKUP(B321,Basis_Preisliste!B:B,Basis_Preisliste!G:G)="","to be defined",_xlfn.XLOOKUP(B321,Basis_Preisliste!B:B,Basis_Preisliste!G:G)*(1-$G$3))</f>
        <v>8.32</v>
      </c>
      <c r="I321" s="160">
        <f>IF(INDEX(Basis_Preisliste!H:H,MATCH(B321,Basis_Preisliste!B:B,0))=0,"",INDEX(Basis_Preisliste!H:H,MATCH(B321,Basis_Preisliste!B:B,0)))</f>
        <v>200</v>
      </c>
      <c r="J321" s="209">
        <f>_xlfn.XLOOKUP(B321,'Article Master Data'!B:B,'Article Master Data'!R:R)</f>
        <v>4800</v>
      </c>
      <c r="K321" s="249"/>
      <c r="L321" s="246" t="str">
        <f t="shared" si="28"/>
        <v/>
      </c>
      <c r="M321" s="57">
        <f t="shared" si="29"/>
        <v>0</v>
      </c>
      <c r="N321" s="57">
        <f t="shared" si="30"/>
        <v>0</v>
      </c>
      <c r="O321" s="57">
        <f>IF(AND(N321&lt;&gt;0,G321=""),'Language Layout'!$B$106,M321*I321*H321+N321*IF(G321="",0,G321))</f>
        <v>0</v>
      </c>
      <c r="P321" s="57" t="b">
        <f t="shared" si="31"/>
        <v>0</v>
      </c>
      <c r="Q321" s="57">
        <f>P321*(MAX($Q$7:Q320)+1)</f>
        <v>0</v>
      </c>
    </row>
    <row r="322" spans="2:17">
      <c r="B322" s="76" t="s">
        <v>353</v>
      </c>
      <c r="C322" s="52" t="str">
        <f>VLOOKUP(B322,'Language Articles'!A:B,2,0)</f>
        <v>Proklip-Multi 10S</v>
      </c>
      <c r="D322" s="77" t="str">
        <f>VLOOKUP(B322,'Language Portfolio'!A:B,2,0)</f>
        <v>Screws and accessories</v>
      </c>
      <c r="E322" s="73">
        <f>VLOOKUP(B322,Basis_Preisliste!B:E,4,0)</f>
        <v>0.53549999999999998</v>
      </c>
      <c r="F322" s="73">
        <f>IF(_xlfn.XLOOKUP(B322,Basis_Preisliste!B:B,Basis_Preisliste!F:F)="",_xlfn.XLOOKUP(B322,Basis_Preisliste!B:B,Basis_Preisliste!G:G),_xlfn.XLOOKUP(B322,Basis_Preisliste!B:B,Basis_Preisliste!F:F))</f>
        <v>0.51</v>
      </c>
      <c r="G322" s="74" t="str">
        <f>IF(_xlfn.XLOOKUP(B322,Basis_Preisliste!B:B,Basis_Preisliste!F:F)="","", _xlfn.XLOOKUP(B322,Basis_Preisliste!B:B,Basis_Preisliste!F:F)*(1-$G$3))</f>
        <v/>
      </c>
      <c r="H322" s="75">
        <f>IF(_xlfn.XLOOKUP(B322,Basis_Preisliste!B:B,Basis_Preisliste!G:G)="","to be defined",_xlfn.XLOOKUP(B322,Basis_Preisliste!B:B,Basis_Preisliste!G:G)*(1-$G$3))</f>
        <v>0.51</v>
      </c>
      <c r="I322" s="160">
        <f>IF(INDEX(Basis_Preisliste!H:H,MATCH(B322,Basis_Preisliste!B:B,0))=0,"",INDEX(Basis_Preisliste!H:H,MATCH(B322,Basis_Preisliste!B:B,0)))</f>
        <v>100</v>
      </c>
      <c r="J322" s="209">
        <f>_xlfn.XLOOKUP(B322,'Article Master Data'!B:B,'Article Master Data'!R:R)</f>
        <v>11200</v>
      </c>
      <c r="K322" s="249"/>
      <c r="L322" s="246" t="str">
        <f t="shared" si="28"/>
        <v/>
      </c>
      <c r="M322" s="57">
        <f t="shared" si="29"/>
        <v>0</v>
      </c>
      <c r="N322" s="57">
        <f t="shared" si="30"/>
        <v>0</v>
      </c>
      <c r="O322" s="57">
        <f>IF(AND(N322&lt;&gt;0,G322=""),'Language Layout'!$B$106,M322*I322*H322+N322*IF(G322="",0,G322))</f>
        <v>0</v>
      </c>
      <c r="P322" s="57" t="b">
        <f t="shared" si="31"/>
        <v>0</v>
      </c>
      <c r="Q322" s="57">
        <f>P322*(MAX($Q$7:Q321)+1)</f>
        <v>0</v>
      </c>
    </row>
    <row r="323" spans="2:17">
      <c r="B323" s="76" t="s">
        <v>355</v>
      </c>
      <c r="C323" s="52" t="str">
        <f>VLOOKUP(B323,'Language Articles'!A:B,2,0)</f>
        <v>Proklip-Multi8</v>
      </c>
      <c r="D323" s="77" t="str">
        <f>VLOOKUP(B323,'Language Portfolio'!A:B,2,0)</f>
        <v>Screws and accessories</v>
      </c>
      <c r="E323" s="73">
        <f>VLOOKUP(B323,Basis_Preisliste!B:E,4,0)</f>
        <v>0.53549999999999998</v>
      </c>
      <c r="F323" s="73">
        <f>IF(_xlfn.XLOOKUP(B323,Basis_Preisliste!B:B,Basis_Preisliste!F:F)="",_xlfn.XLOOKUP(B323,Basis_Preisliste!B:B,Basis_Preisliste!G:G),_xlfn.XLOOKUP(B323,Basis_Preisliste!B:B,Basis_Preisliste!F:F))</f>
        <v>0.51</v>
      </c>
      <c r="G323" s="74" t="str">
        <f>IF(_xlfn.XLOOKUP(B323,Basis_Preisliste!B:B,Basis_Preisliste!F:F)="","", _xlfn.XLOOKUP(B323,Basis_Preisliste!B:B,Basis_Preisliste!F:F)*(1-$G$3))</f>
        <v/>
      </c>
      <c r="H323" s="75">
        <f>IF(_xlfn.XLOOKUP(B323,Basis_Preisliste!B:B,Basis_Preisliste!G:G)="","to be defined",_xlfn.XLOOKUP(B323,Basis_Preisliste!B:B,Basis_Preisliste!G:G)*(1-$G$3))</f>
        <v>0.51</v>
      </c>
      <c r="I323" s="160">
        <f>IF(INDEX(Basis_Preisliste!H:H,MATCH(B323,Basis_Preisliste!B:B,0))=0,"",INDEX(Basis_Preisliste!H:H,MATCH(B323,Basis_Preisliste!B:B,0)))</f>
        <v>100</v>
      </c>
      <c r="J323" s="209">
        <f>_xlfn.XLOOKUP(B323,'Article Master Data'!B:B,'Article Master Data'!R:R)</f>
        <v>11200</v>
      </c>
      <c r="K323" s="248"/>
      <c r="L323" s="246" t="str">
        <f t="shared" si="28"/>
        <v/>
      </c>
      <c r="M323" s="57">
        <f t="shared" si="29"/>
        <v>0</v>
      </c>
      <c r="N323" s="57">
        <f t="shared" si="30"/>
        <v>0</v>
      </c>
      <c r="O323" s="57">
        <f>IF(AND(N323&lt;&gt;0,G323=""),'Language Layout'!$B$106,M323*I323*H323+N323*IF(G323="",0,G323))</f>
        <v>0</v>
      </c>
      <c r="P323" s="57" t="b">
        <f t="shared" si="31"/>
        <v>0</v>
      </c>
      <c r="Q323" s="57">
        <f>P323*(MAX($Q$7:Q322)+1)</f>
        <v>0</v>
      </c>
    </row>
    <row r="324" spans="2:17">
      <c r="B324" s="76" t="s">
        <v>357</v>
      </c>
      <c r="C324" s="52" t="str">
        <f>VLOOKUP(B324,'Language Articles'!A:B,2,0)</f>
        <v>Proklip-Multi PS</v>
      </c>
      <c r="D324" s="77" t="str">
        <f>VLOOKUP(B324,'Language Portfolio'!A:B,2,0)</f>
        <v>Screws and accessories</v>
      </c>
      <c r="E324" s="73">
        <f>VLOOKUP(B324,Basis_Preisliste!B:E,4,0)</f>
        <v>0.51449999999999996</v>
      </c>
      <c r="F324" s="73">
        <f>IF(_xlfn.XLOOKUP(B324,Basis_Preisliste!B:B,Basis_Preisliste!F:F)="",_xlfn.XLOOKUP(B324,Basis_Preisliste!B:B,Basis_Preisliste!G:G),_xlfn.XLOOKUP(B324,Basis_Preisliste!B:B,Basis_Preisliste!F:F))</f>
        <v>0.49</v>
      </c>
      <c r="G324" s="74" t="str">
        <f>IF(_xlfn.XLOOKUP(B324,Basis_Preisliste!B:B,Basis_Preisliste!F:F)="","", _xlfn.XLOOKUP(B324,Basis_Preisliste!B:B,Basis_Preisliste!F:F)*(1-$G$3))</f>
        <v/>
      </c>
      <c r="H324" s="75">
        <f>IF(_xlfn.XLOOKUP(B324,Basis_Preisliste!B:B,Basis_Preisliste!G:G)="","to be defined",_xlfn.XLOOKUP(B324,Basis_Preisliste!B:B,Basis_Preisliste!G:G)*(1-$G$3))</f>
        <v>0.49</v>
      </c>
      <c r="I324" s="160">
        <f>IF(INDEX(Basis_Preisliste!H:H,MATCH(B324,Basis_Preisliste!B:B,0))=0,"",INDEX(Basis_Preisliste!H:H,MATCH(B324,Basis_Preisliste!B:B,0)))</f>
        <v>100</v>
      </c>
      <c r="J324" s="209">
        <f>_xlfn.XLOOKUP(B324,'Article Master Data'!B:B,'Article Master Data'!R:R)</f>
        <v>11200</v>
      </c>
      <c r="K324" s="249"/>
      <c r="L324" s="246" t="str">
        <f t="shared" si="28"/>
        <v/>
      </c>
      <c r="M324" s="57">
        <f t="shared" si="29"/>
        <v>0</v>
      </c>
      <c r="N324" s="57">
        <f t="shared" si="30"/>
        <v>0</v>
      </c>
      <c r="O324" s="57">
        <f>IF(AND(N324&lt;&gt;0,G324=""),'Language Layout'!$B$106,M324*I324*H324+N324*IF(G324="",0,G324))</f>
        <v>0</v>
      </c>
      <c r="P324" s="57" t="b">
        <f t="shared" si="31"/>
        <v>0</v>
      </c>
      <c r="Q324" s="57">
        <f>P324*(MAX($Q$7:Q323)+1)</f>
        <v>0</v>
      </c>
    </row>
    <row r="325" spans="2:17">
      <c r="B325" s="76" t="s">
        <v>455</v>
      </c>
      <c r="C325" s="52" t="str">
        <f>VLOOKUP(B325,'Language Articles'!A:B,2,0)</f>
        <v>Cable fasten.retainerNT760/99 T50ROSEC4A</v>
      </c>
      <c r="D325" s="77" t="str">
        <f>VLOOKUP(B325,'Language Portfolio'!A:B,2,0)</f>
        <v>Screws and accessories</v>
      </c>
      <c r="E325" s="73">
        <f>VLOOKUP(B325,Basis_Preisliste!B:E,4,0)</f>
        <v>0.38850000000000001</v>
      </c>
      <c r="F325" s="73">
        <f>IF(_xlfn.XLOOKUP(B325,Basis_Preisliste!B:B,Basis_Preisliste!F:F)="",_xlfn.XLOOKUP(B325,Basis_Preisliste!B:B,Basis_Preisliste!G:G),_xlfn.XLOOKUP(B325,Basis_Preisliste!B:B,Basis_Preisliste!F:F))</f>
        <v>0.37</v>
      </c>
      <c r="G325" s="74" t="str">
        <f>IF(_xlfn.XLOOKUP(B325,Basis_Preisliste!B:B,Basis_Preisliste!F:F)="","", _xlfn.XLOOKUP(B325,Basis_Preisliste!B:B,Basis_Preisliste!F:F)*(1-$G$3))</f>
        <v/>
      </c>
      <c r="H325" s="75">
        <f>IF(_xlfn.XLOOKUP(B325,Basis_Preisliste!B:B,Basis_Preisliste!G:G)="","to be defined",_xlfn.XLOOKUP(B325,Basis_Preisliste!B:B,Basis_Preisliste!G:G)*(1-$G$3))</f>
        <v>0.37</v>
      </c>
      <c r="I325" s="160">
        <f>IF(INDEX(Basis_Preisliste!H:H,MATCH(B325,Basis_Preisliste!B:B,0))=0,"",INDEX(Basis_Preisliste!H:H,MATCH(B325,Basis_Preisliste!B:B,0)))</f>
        <v>100</v>
      </c>
      <c r="J325" s="209">
        <f>_xlfn.XLOOKUP(B325,'Article Master Data'!B:B,'Article Master Data'!R:R)</f>
        <v>24000</v>
      </c>
      <c r="K325" s="249"/>
      <c r="L325" s="246" t="str">
        <f t="shared" si="28"/>
        <v/>
      </c>
      <c r="M325" s="57">
        <f t="shared" si="29"/>
        <v>0</v>
      </c>
      <c r="N325" s="57">
        <f t="shared" si="30"/>
        <v>0</v>
      </c>
      <c r="O325" s="57">
        <f>IF(AND(N325&lt;&gt;0,G325=""),'Language Layout'!$B$106,M325*I325*H325+N325*IF(G325="",0,G325))</f>
        <v>0</v>
      </c>
      <c r="P325" s="57" t="b">
        <f t="shared" si="31"/>
        <v>0</v>
      </c>
      <c r="Q325" s="57">
        <f>P325*(MAX($Q$7:Q324)+1)</f>
        <v>0</v>
      </c>
    </row>
    <row r="326" spans="2:17">
      <c r="B326" s="76" t="s">
        <v>457</v>
      </c>
      <c r="C326" s="52" t="str">
        <f>VLOOKUP(B326,'Language Articles'!A:B,2,0)</f>
        <v>Cablefasten.retainerNT405/97T50ROSEC5B-W</v>
      </c>
      <c r="D326" s="77" t="str">
        <f>VLOOKUP(B326,'Language Portfolio'!A:B,2,0)</f>
        <v>Screws and accessories</v>
      </c>
      <c r="E326" s="73">
        <f>VLOOKUP(B326,Basis_Preisliste!B:E,4,0)</f>
        <v>0.45150000000000001</v>
      </c>
      <c r="F326" s="73">
        <f>IF(_xlfn.XLOOKUP(B326,Basis_Preisliste!B:B,Basis_Preisliste!F:F)="",_xlfn.XLOOKUP(B326,Basis_Preisliste!B:B,Basis_Preisliste!G:G),_xlfn.XLOOKUP(B326,Basis_Preisliste!B:B,Basis_Preisliste!F:F))</f>
        <v>0.43</v>
      </c>
      <c r="G326" s="74" t="str">
        <f>IF(_xlfn.XLOOKUP(B326,Basis_Preisliste!B:B,Basis_Preisliste!F:F)="","", _xlfn.XLOOKUP(B326,Basis_Preisliste!B:B,Basis_Preisliste!F:F)*(1-$G$3))</f>
        <v/>
      </c>
      <c r="H326" s="75">
        <f>IF(_xlfn.XLOOKUP(B326,Basis_Preisliste!B:B,Basis_Preisliste!G:G)="","to be defined",_xlfn.XLOOKUP(B326,Basis_Preisliste!B:B,Basis_Preisliste!G:G)*(1-$G$3))</f>
        <v>0.43</v>
      </c>
      <c r="I326" s="160">
        <f>IF(INDEX(Basis_Preisliste!H:H,MATCH(B326,Basis_Preisliste!B:B,0))=0,"",INDEX(Basis_Preisliste!H:H,MATCH(B326,Basis_Preisliste!B:B,0)))</f>
        <v>100</v>
      </c>
      <c r="J326" s="209">
        <f>_xlfn.XLOOKUP(B326,'Article Master Data'!B:B,'Article Master Data'!R:R)</f>
        <v>24000</v>
      </c>
      <c r="K326" s="248"/>
      <c r="L326" s="246" t="str">
        <f t="shared" si="28"/>
        <v/>
      </c>
      <c r="M326" s="57">
        <f t="shared" si="29"/>
        <v>0</v>
      </c>
      <c r="N326" s="57">
        <f t="shared" si="30"/>
        <v>0</v>
      </c>
      <c r="O326" s="57">
        <f>IF(AND(N326&lt;&gt;0,G326=""),'Language Layout'!$B$106,M326*I326*H326+N326*IF(G326="",0,G326))</f>
        <v>0</v>
      </c>
      <c r="P326" s="57" t="b">
        <f t="shared" si="31"/>
        <v>0</v>
      </c>
      <c r="Q326" s="57">
        <f>P326*(MAX($Q$7:Q325)+1)</f>
        <v>0</v>
      </c>
    </row>
    <row r="327" spans="2:17">
      <c r="B327" s="76" t="s">
        <v>336</v>
      </c>
      <c r="C327" s="52" t="str">
        <f>VLOOKUP(B327,'Language Articles'!A:B,2,0)</f>
        <v>Ridge connector kit</v>
      </c>
      <c r="D327" s="77" t="str">
        <f>VLOOKUP(B327,'Language Portfolio'!A:B,2,0)</f>
        <v>Screws and accessories</v>
      </c>
      <c r="E327" s="73">
        <f>VLOOKUP(B327,Basis_Preisliste!B:E,4,0)</f>
        <v>21.861000000000001</v>
      </c>
      <c r="F327" s="73">
        <f>IF(_xlfn.XLOOKUP(B327,Basis_Preisliste!B:B,Basis_Preisliste!F:F)="",_xlfn.XLOOKUP(B327,Basis_Preisliste!B:B,Basis_Preisliste!G:G),_xlfn.XLOOKUP(B327,Basis_Preisliste!B:B,Basis_Preisliste!F:F))</f>
        <v>20.82</v>
      </c>
      <c r="G327" s="74" t="str">
        <f>IF(_xlfn.XLOOKUP(B327,Basis_Preisliste!B:B,Basis_Preisliste!F:F)="","", _xlfn.XLOOKUP(B327,Basis_Preisliste!B:B,Basis_Preisliste!F:F)*(1-$G$3))</f>
        <v/>
      </c>
      <c r="H327" s="75">
        <f>IF(_xlfn.XLOOKUP(B327,Basis_Preisliste!B:B,Basis_Preisliste!G:G)="","to be defined",_xlfn.XLOOKUP(B327,Basis_Preisliste!B:B,Basis_Preisliste!G:G)*(1-$G$3))</f>
        <v>20.82</v>
      </c>
      <c r="I327" s="160">
        <f>IF(INDEX(Basis_Preisliste!H:H,MATCH(B327,Basis_Preisliste!B:B,0))=0,"",INDEX(Basis_Preisliste!H:H,MATCH(B327,Basis_Preisliste!B:B,0)))</f>
        <v>50</v>
      </c>
      <c r="J327" s="209">
        <f>_xlfn.XLOOKUP(B327,'Article Master Data'!B:B,'Article Master Data'!R:R)</f>
        <v>1200</v>
      </c>
      <c r="K327" s="249"/>
      <c r="L327" s="246" t="str">
        <f t="shared" si="28"/>
        <v/>
      </c>
      <c r="M327" s="57">
        <f t="shared" si="29"/>
        <v>0</v>
      </c>
      <c r="N327" s="57">
        <f t="shared" si="30"/>
        <v>0</v>
      </c>
      <c r="O327" s="57">
        <f>IF(AND(N327&lt;&gt;0,G327=""),'Language Layout'!$B$106,M327*I327*H327+N327*IF(G327="",0,G327))</f>
        <v>0</v>
      </c>
      <c r="P327" s="57" t="b">
        <f t="shared" si="31"/>
        <v>0</v>
      </c>
      <c r="Q327" s="57">
        <f>P327*(MAX($Q$7:Q326)+1)</f>
        <v>0</v>
      </c>
    </row>
    <row r="328" spans="2:17">
      <c r="B328" s="76" t="s">
        <v>470</v>
      </c>
      <c r="C328" s="52" t="str">
        <f>VLOOKUP(B328,'Language Articles'!A:B,2,0)</f>
        <v>Set for concrete block weighting set18, alu</v>
      </c>
      <c r="D328" s="77" t="str">
        <f>VLOOKUP(B328,'Language Portfolio'!A:B,2,0)</f>
        <v>Screws and accessories</v>
      </c>
      <c r="E328" s="73">
        <f>VLOOKUP(B328,Basis_Preisliste!B:E,4,0)</f>
        <v>35.458500000000001</v>
      </c>
      <c r="F328" s="73">
        <f>IF(_xlfn.XLOOKUP(B328,Basis_Preisliste!B:B,Basis_Preisliste!F:F)="",_xlfn.XLOOKUP(B328,Basis_Preisliste!B:B,Basis_Preisliste!G:G),_xlfn.XLOOKUP(B328,Basis_Preisliste!B:B,Basis_Preisliste!F:F))</f>
        <v>33.770000000000003</v>
      </c>
      <c r="G328" s="74" t="str">
        <f>IF(_xlfn.XLOOKUP(B328,Basis_Preisliste!B:B,Basis_Preisliste!F:F)="","", _xlfn.XLOOKUP(B328,Basis_Preisliste!B:B,Basis_Preisliste!F:F)*(1-$G$3))</f>
        <v/>
      </c>
      <c r="H328" s="75">
        <f>IF(_xlfn.XLOOKUP(B328,Basis_Preisliste!B:B,Basis_Preisliste!G:G)="","to be defined",_xlfn.XLOOKUP(B328,Basis_Preisliste!B:B,Basis_Preisliste!G:G)*(1-$G$3))</f>
        <v>33.770000000000003</v>
      </c>
      <c r="I328" s="160">
        <f>IF(INDEX(Basis_Preisliste!H:H,MATCH(B328,Basis_Preisliste!B:B,0))=0,"",INDEX(Basis_Preisliste!H:H,MATCH(B328,Basis_Preisliste!B:B,0)))</f>
        <v>100</v>
      </c>
      <c r="J328" s="209">
        <f>_xlfn.XLOOKUP(B328,'Article Master Data'!B:B,'Article Master Data'!R:R)</f>
        <v>100</v>
      </c>
      <c r="K328" s="249"/>
      <c r="L328" s="246" t="str">
        <f t="shared" si="28"/>
        <v/>
      </c>
      <c r="M328" s="57">
        <f t="shared" si="29"/>
        <v>0</v>
      </c>
      <c r="N328" s="57">
        <f t="shared" si="30"/>
        <v>0</v>
      </c>
      <c r="O328" s="57">
        <f>IF(AND(N328&lt;&gt;0,G328=""),'Language Layout'!$B$106,M328*I328*H328+N328*IF(G328="",0,G328))</f>
        <v>0</v>
      </c>
      <c r="P328" s="57" t="b">
        <f t="shared" si="31"/>
        <v>0</v>
      </c>
      <c r="Q328" s="57">
        <f>P328*(MAX($Q$7:Q327)+1)</f>
        <v>0</v>
      </c>
    </row>
    <row r="329" spans="2:17">
      <c r="B329" s="76" t="s">
        <v>486</v>
      </c>
      <c r="C329" s="52" t="str">
        <f>VLOOKUP(B329,'Language Articles'!A:B,2,0)</f>
        <v>SolRack Alu (1 plate)</v>
      </c>
      <c r="D329" s="77" t="str">
        <f>VLOOKUP(B329,'Language Portfolio'!A:B,2,0)</f>
        <v>Screws and accessories</v>
      </c>
      <c r="E329" s="73">
        <f>VLOOKUP(B329,Basis_Preisliste!B:E,4,0)</f>
        <v>67.840500000000006</v>
      </c>
      <c r="F329" s="73">
        <f>IF(_xlfn.XLOOKUP(B329,Basis_Preisliste!B:B,Basis_Preisliste!F:F)="",_xlfn.XLOOKUP(B329,Basis_Preisliste!B:B,Basis_Preisliste!G:G),_xlfn.XLOOKUP(B329,Basis_Preisliste!B:B,Basis_Preisliste!F:F))</f>
        <v>64.61</v>
      </c>
      <c r="G329" s="74" t="str">
        <f>IF(_xlfn.XLOOKUP(B329,Basis_Preisliste!B:B,Basis_Preisliste!F:F)="","", _xlfn.XLOOKUP(B329,Basis_Preisliste!B:B,Basis_Preisliste!F:F)*(1-$G$3))</f>
        <v/>
      </c>
      <c r="H329" s="75">
        <f>IF(_xlfn.XLOOKUP(B329,Basis_Preisliste!B:B,Basis_Preisliste!G:G)="","to be defined",_xlfn.XLOOKUP(B329,Basis_Preisliste!B:B,Basis_Preisliste!G:G)*(1-$G$3))</f>
        <v>64.61</v>
      </c>
      <c r="I329" s="160">
        <f>IF(INDEX(Basis_Preisliste!H:H,MATCH(B329,Basis_Preisliste!B:B,0))=0,"",INDEX(Basis_Preisliste!H:H,MATCH(B329,Basis_Preisliste!B:B,0)))</f>
        <v>400</v>
      </c>
      <c r="J329" s="209">
        <f>_xlfn.XLOOKUP(B329,'Article Master Data'!B:B,'Article Master Data'!R:R)</f>
        <v>400</v>
      </c>
      <c r="K329" s="248"/>
      <c r="L329" s="246" t="str">
        <f t="shared" ref="L329:L351" si="32">IF(O329&gt;0,O329,"")</f>
        <v/>
      </c>
      <c r="M329" s="57">
        <f t="shared" si="29"/>
        <v>0</v>
      </c>
      <c r="N329" s="57">
        <f t="shared" si="30"/>
        <v>0</v>
      </c>
      <c r="O329" s="57">
        <f>IF(AND(N329&lt;&gt;0,G329=""),'Language Layout'!$B$106,M329*I329*H329+N329*IF(G329="",0,G329))</f>
        <v>0</v>
      </c>
      <c r="P329" s="57" t="b">
        <f t="shared" si="31"/>
        <v>0</v>
      </c>
      <c r="Q329" s="57">
        <f>P329*(MAX($Q$7:Q328)+1)</f>
        <v>0</v>
      </c>
    </row>
    <row r="330" spans="2:17">
      <c r="B330" s="76" t="s">
        <v>506</v>
      </c>
      <c r="C330" s="52" t="str">
        <f>VLOOKUP(B330,'Language Articles'!A:B,2,0)</f>
        <v>Windsafe Vario aluminium 160x1830mm</v>
      </c>
      <c r="D330" s="77" t="str">
        <f>VLOOKUP(B330,'Language Portfolio'!A:B,2,0)</f>
        <v>Screws and accessories</v>
      </c>
      <c r="E330" s="73">
        <f>VLOOKUP(B330,Basis_Preisliste!B:E,4,0)</f>
        <v>27.86</v>
      </c>
      <c r="F330" s="73">
        <f>IF(_xlfn.XLOOKUP(B330,Basis_Preisliste!B:B,Basis_Preisliste!F:F)="",_xlfn.XLOOKUP(B330,Basis_Preisliste!B:B,Basis_Preisliste!G:G),_xlfn.XLOOKUP(B330,Basis_Preisliste!B:B,Basis_Preisliste!F:F))</f>
        <v>27.86</v>
      </c>
      <c r="G330" s="74">
        <f>IF(_xlfn.XLOOKUP(B330,Basis_Preisliste!B:B,Basis_Preisliste!F:F)="","", _xlfn.XLOOKUP(B330,Basis_Preisliste!B:B,Basis_Preisliste!F:F)*(1-$G$3))</f>
        <v>27.86</v>
      </c>
      <c r="H330" s="75">
        <f>IF(_xlfn.XLOOKUP(B330,Basis_Preisliste!B:B,Basis_Preisliste!G:G)="","to be defined",_xlfn.XLOOKUP(B330,Basis_Preisliste!B:B,Basis_Preisliste!G:G)*(1-$G$3))</f>
        <v>26.46</v>
      </c>
      <c r="I330" s="160">
        <f>IF(INDEX(Basis_Preisliste!H:H,MATCH(B330,Basis_Preisliste!B:B,0))=0,"",INDEX(Basis_Preisliste!H:H,MATCH(B330,Basis_Preisliste!B:B,0)))</f>
        <v>200</v>
      </c>
      <c r="J330" s="209">
        <f>_xlfn.XLOOKUP(B330,'Article Master Data'!B:B,'Article Master Data'!R:R)</f>
        <v>200</v>
      </c>
      <c r="K330" s="249"/>
      <c r="L330" s="246" t="str">
        <f t="shared" si="32"/>
        <v/>
      </c>
      <c r="M330" s="57">
        <f t="shared" si="29"/>
        <v>0</v>
      </c>
      <c r="N330" s="57">
        <f t="shared" si="30"/>
        <v>0</v>
      </c>
      <c r="O330" s="57">
        <f>IF(AND(N330&lt;&gt;0,G330=""),'Language Layout'!$B$106,M330*I330*H330+N330*IF(G330="",0,G330))</f>
        <v>0</v>
      </c>
      <c r="P330" s="57" t="b">
        <f t="shared" si="31"/>
        <v>0</v>
      </c>
      <c r="Q330" s="57">
        <f>P330*(MAX($Q$7:Q329)+1)</f>
        <v>0</v>
      </c>
    </row>
    <row r="331" spans="2:17">
      <c r="B331" s="76" t="s">
        <v>508</v>
      </c>
      <c r="C331" s="52" t="str">
        <f>VLOOKUP(B331,'Language Articles'!A:B,2,0)</f>
        <v>Windsafe Vario aluminum 250x1830mm</v>
      </c>
      <c r="D331" s="77" t="str">
        <f>VLOOKUP(B331,'Language Portfolio'!A:B,2,0)</f>
        <v>Screws and accessories</v>
      </c>
      <c r="E331" s="73">
        <f>VLOOKUP(B331,Basis_Preisliste!B:E,4,0)</f>
        <v>42.39</v>
      </c>
      <c r="F331" s="73">
        <f>IF(_xlfn.XLOOKUP(B331,Basis_Preisliste!B:B,Basis_Preisliste!F:F)="",_xlfn.XLOOKUP(B331,Basis_Preisliste!B:B,Basis_Preisliste!G:G),_xlfn.XLOOKUP(B331,Basis_Preisliste!B:B,Basis_Preisliste!F:F))</f>
        <v>42.39</v>
      </c>
      <c r="G331" s="74">
        <f>IF(_xlfn.XLOOKUP(B331,Basis_Preisliste!B:B,Basis_Preisliste!F:F)="","", _xlfn.XLOOKUP(B331,Basis_Preisliste!B:B,Basis_Preisliste!F:F)*(1-$G$3))</f>
        <v>42.39</v>
      </c>
      <c r="H331" s="75">
        <f>IF(_xlfn.XLOOKUP(B331,Basis_Preisliste!B:B,Basis_Preisliste!G:G)="","to be defined",_xlfn.XLOOKUP(B331,Basis_Preisliste!B:B,Basis_Preisliste!G:G)*(1-$G$3))</f>
        <v>40.270000000000003</v>
      </c>
      <c r="I331" s="160">
        <f>IF(INDEX(Basis_Preisliste!H:H,MATCH(B331,Basis_Preisliste!B:B,0))=0,"",INDEX(Basis_Preisliste!H:H,MATCH(B331,Basis_Preisliste!B:B,0)))</f>
        <v>200</v>
      </c>
      <c r="J331" s="209">
        <f>_xlfn.XLOOKUP(B331,'Article Master Data'!B:B,'Article Master Data'!R:R)</f>
        <v>200</v>
      </c>
      <c r="K331" s="249"/>
      <c r="L331" s="246" t="str">
        <f t="shared" si="32"/>
        <v/>
      </c>
      <c r="M331" s="57">
        <f t="shared" si="29"/>
        <v>0</v>
      </c>
      <c r="N331" s="57">
        <f t="shared" si="30"/>
        <v>0</v>
      </c>
      <c r="O331" s="57">
        <f>IF(AND(N331&lt;&gt;0,G331=""),'Language Layout'!$B$106,M331*I331*H331+N331*IF(G331="",0,G331))</f>
        <v>0</v>
      </c>
      <c r="P331" s="57" t="b">
        <f t="shared" si="31"/>
        <v>0</v>
      </c>
      <c r="Q331" s="57">
        <f>P331*(MAX($Q$7:Q330)+1)</f>
        <v>0</v>
      </c>
    </row>
    <row r="332" spans="2:17">
      <c r="B332" s="76" t="s">
        <v>185</v>
      </c>
      <c r="C332" s="52" t="str">
        <f>VLOOKUP(B332,'Language Articles'!A:B,2,0)</f>
        <v>Rapid2+ L</v>
      </c>
      <c r="D332" s="77" t="str">
        <f>VLOOKUP(B332,'Language Portfolio'!A:B,2,0)</f>
        <v>Screws and accessories</v>
      </c>
      <c r="E332" s="73">
        <f>VLOOKUP(B332,Basis_Preisliste!B:E,4,0)</f>
        <v>5.0924999999999994</v>
      </c>
      <c r="F332" s="73">
        <f>IF(_xlfn.XLOOKUP(B332,Basis_Preisliste!B:B,Basis_Preisliste!F:F)="",_xlfn.XLOOKUP(B332,Basis_Preisliste!B:B,Basis_Preisliste!G:G),_xlfn.XLOOKUP(B332,Basis_Preisliste!B:B,Basis_Preisliste!F:F))</f>
        <v>4.8499999999999996</v>
      </c>
      <c r="G332" s="74" t="str">
        <f>IF(_xlfn.XLOOKUP(B332,Basis_Preisliste!B:B,Basis_Preisliste!F:F)="","", _xlfn.XLOOKUP(B332,Basis_Preisliste!B:B,Basis_Preisliste!F:F)*(1-$G$3))</f>
        <v/>
      </c>
      <c r="H332" s="75">
        <f>IF(_xlfn.XLOOKUP(B332,Basis_Preisliste!B:B,Basis_Preisliste!G:G)="","to be defined",_xlfn.XLOOKUP(B332,Basis_Preisliste!B:B,Basis_Preisliste!G:G)*(1-$G$3))</f>
        <v>4.8499999999999996</v>
      </c>
      <c r="I332" s="160">
        <f>IF(INDEX(Basis_Preisliste!H:H,MATCH(B332,Basis_Preisliste!B:B,0))=0,"",INDEX(Basis_Preisliste!H:H,MATCH(B332,Basis_Preisliste!B:B,0)))</f>
        <v>100</v>
      </c>
      <c r="J332" s="209">
        <f>_xlfn.XLOOKUP(B332,'Article Master Data'!B:B,'Article Master Data'!R:R)</f>
        <v>2400</v>
      </c>
      <c r="K332" s="248"/>
      <c r="L332" s="246" t="str">
        <f t="shared" si="32"/>
        <v/>
      </c>
      <c r="M332" s="57">
        <f t="shared" si="29"/>
        <v>0</v>
      </c>
      <c r="N332" s="57">
        <f t="shared" si="30"/>
        <v>0</v>
      </c>
      <c r="O332" s="57">
        <f>IF(AND(N332&lt;&gt;0,G332=""),'Language Layout'!$B$106,M332*I332*H332+N332*IF(G332="",0,G332))</f>
        <v>0</v>
      </c>
      <c r="P332" s="57" t="b">
        <f t="shared" si="31"/>
        <v>0</v>
      </c>
      <c r="Q332" s="57">
        <f>P332*(MAX($Q$7:Q331)+1)</f>
        <v>0</v>
      </c>
    </row>
    <row r="333" spans="2:17">
      <c r="B333" s="76" t="s">
        <v>359</v>
      </c>
      <c r="C333" s="52" t="str">
        <f>VLOOKUP(B333,'Language Articles'!A:B,2,0)</f>
        <v>Interior connector FlatGrid</v>
      </c>
      <c r="D333" s="77" t="str">
        <f>VLOOKUP(B333,'Language Portfolio'!A:B,2,0)</f>
        <v>Screws and accessories</v>
      </c>
      <c r="E333" s="73">
        <f>VLOOKUP(B333,Basis_Preisliste!B:E,4,0)</f>
        <v>6.4470000000000001</v>
      </c>
      <c r="F333" s="73">
        <f>IF(_xlfn.XLOOKUP(B333,Basis_Preisliste!B:B,Basis_Preisliste!F:F)="",_xlfn.XLOOKUP(B333,Basis_Preisliste!B:B,Basis_Preisliste!G:G),_xlfn.XLOOKUP(B333,Basis_Preisliste!B:B,Basis_Preisliste!F:F))</f>
        <v>6.14</v>
      </c>
      <c r="G333" s="74" t="str">
        <f>IF(_xlfn.XLOOKUP(B333,Basis_Preisliste!B:B,Basis_Preisliste!F:F)="","", _xlfn.XLOOKUP(B333,Basis_Preisliste!B:B,Basis_Preisliste!F:F)*(1-$G$3))</f>
        <v/>
      </c>
      <c r="H333" s="75">
        <f>IF(_xlfn.XLOOKUP(B333,Basis_Preisliste!B:B,Basis_Preisliste!G:G)="","to be defined",_xlfn.XLOOKUP(B333,Basis_Preisliste!B:B,Basis_Preisliste!G:G)*(1-$G$3))</f>
        <v>6.14</v>
      </c>
      <c r="I333" s="160">
        <f>IF(INDEX(Basis_Preisliste!H:H,MATCH(B333,Basis_Preisliste!B:B,0))=0,"",INDEX(Basis_Preisliste!H:H,MATCH(B333,Basis_Preisliste!B:B,0)))</f>
        <v>50</v>
      </c>
      <c r="J333" s="209">
        <f>_xlfn.XLOOKUP(B333,'Article Master Data'!B:B,'Article Master Data'!R:R)</f>
        <v>2400</v>
      </c>
      <c r="K333" s="249"/>
      <c r="L333" s="246" t="str">
        <f t="shared" si="32"/>
        <v/>
      </c>
      <c r="M333" s="57">
        <f t="shared" si="29"/>
        <v>0</v>
      </c>
      <c r="N333" s="57">
        <f t="shared" si="30"/>
        <v>0</v>
      </c>
      <c r="O333" s="57">
        <f>IF(AND(N333&lt;&gt;0,G333=""),'Language Layout'!$B$106,M333*I333*H333+N333*IF(G333="",0,G333))</f>
        <v>0</v>
      </c>
      <c r="P333" s="57" t="b">
        <f t="shared" si="31"/>
        <v>0</v>
      </c>
      <c r="Q333" s="57">
        <f>P333*(MAX($Q$7:Q332)+1)</f>
        <v>0</v>
      </c>
    </row>
    <row r="334" spans="2:17">
      <c r="B334" s="76" t="s">
        <v>332</v>
      </c>
      <c r="C334" s="52" t="str">
        <f>VLOOKUP(B334,'Language Articles'!A:B,2,0)</f>
        <v>Additional connector for FixZ-15 top</v>
      </c>
      <c r="D334" s="77" t="str">
        <f>VLOOKUP(B334,'Language Portfolio'!A:B,2,0)</f>
        <v>Screws and accessories</v>
      </c>
      <c r="E334" s="73">
        <f>VLOOKUP(B334,Basis_Preisliste!B:E,4,0)</f>
        <v>4.3155000000000001</v>
      </c>
      <c r="F334" s="73">
        <f>IF(_xlfn.XLOOKUP(B334,Basis_Preisliste!B:B,Basis_Preisliste!F:F)="",_xlfn.XLOOKUP(B334,Basis_Preisliste!B:B,Basis_Preisliste!G:G),_xlfn.XLOOKUP(B334,Basis_Preisliste!B:B,Basis_Preisliste!F:F))</f>
        <v>4.1100000000000003</v>
      </c>
      <c r="G334" s="74" t="str">
        <f>IF(_xlfn.XLOOKUP(B334,Basis_Preisliste!B:B,Basis_Preisliste!F:F)="","", _xlfn.XLOOKUP(B334,Basis_Preisliste!B:B,Basis_Preisliste!F:F)*(1-$G$3))</f>
        <v/>
      </c>
      <c r="H334" s="75">
        <f>IF(_xlfn.XLOOKUP(B334,Basis_Preisliste!B:B,Basis_Preisliste!G:G)="","to be defined",_xlfn.XLOOKUP(B334,Basis_Preisliste!B:B,Basis_Preisliste!G:G)*(1-$G$3))</f>
        <v>4.1100000000000003</v>
      </c>
      <c r="I334" s="160">
        <f>IF(INDEX(Basis_Preisliste!H:H,MATCH(B334,Basis_Preisliste!B:B,0))=0,"",INDEX(Basis_Preisliste!H:H,MATCH(B334,Basis_Preisliste!B:B,0)))</f>
        <v>100</v>
      </c>
      <c r="J334" s="209">
        <f>_xlfn.XLOOKUP(B334,'Article Master Data'!B:B,'Article Master Data'!R:R)</f>
        <v>22400</v>
      </c>
      <c r="K334" s="249"/>
      <c r="L334" s="246" t="str">
        <f t="shared" si="32"/>
        <v/>
      </c>
      <c r="M334" s="57">
        <f t="shared" si="29"/>
        <v>0</v>
      </c>
      <c r="N334" s="57">
        <f t="shared" si="30"/>
        <v>0</v>
      </c>
      <c r="O334" s="57">
        <f>IF(AND(N334&lt;&gt;0,G334=""),'Language Layout'!$B$106,M334*I334*H334+N334*IF(G334="",0,G334))</f>
        <v>0</v>
      </c>
      <c r="P334" s="57" t="b">
        <f t="shared" si="31"/>
        <v>0</v>
      </c>
      <c r="Q334" s="57">
        <f>P334*(MAX($Q$7:Q333)+1)</f>
        <v>0</v>
      </c>
    </row>
    <row r="335" spans="2:17">
      <c r="B335" s="76" t="s">
        <v>341</v>
      </c>
      <c r="C335" s="52" t="str">
        <f>VLOOKUP(B335,'Language Articles'!A:B,2,0)</f>
        <v>Tension connector</v>
      </c>
      <c r="D335" s="77" t="str">
        <f>VLOOKUP(B335,'Language Portfolio'!A:B,2,0)</f>
        <v>Screws and accessories</v>
      </c>
      <c r="E335" s="73">
        <f>VLOOKUP(B335,Basis_Preisliste!B:E,4,0)</f>
        <v>4.5465</v>
      </c>
      <c r="F335" s="73">
        <f>IF(_xlfn.XLOOKUP(B335,Basis_Preisliste!B:B,Basis_Preisliste!F:F)="",_xlfn.XLOOKUP(B335,Basis_Preisliste!B:B,Basis_Preisliste!G:G),_xlfn.XLOOKUP(B335,Basis_Preisliste!B:B,Basis_Preisliste!F:F))</f>
        <v>4.33</v>
      </c>
      <c r="G335" s="74" t="str">
        <f>IF(_xlfn.XLOOKUP(B335,Basis_Preisliste!B:B,Basis_Preisliste!F:F)="","", _xlfn.XLOOKUP(B335,Basis_Preisliste!B:B,Basis_Preisliste!F:F)*(1-$G$3))</f>
        <v/>
      </c>
      <c r="H335" s="75">
        <f>IF(_xlfn.XLOOKUP(B335,Basis_Preisliste!B:B,Basis_Preisliste!G:G)="","to be defined",_xlfn.XLOOKUP(B335,Basis_Preisliste!B:B,Basis_Preisliste!G:G)*(1-$G$3))</f>
        <v>4.33</v>
      </c>
      <c r="I335" s="160">
        <f>IF(INDEX(Basis_Preisliste!H:H,MATCH(B335,Basis_Preisliste!B:B,0))=0,"",INDEX(Basis_Preisliste!H:H,MATCH(B335,Basis_Preisliste!B:B,0)))</f>
        <v>100</v>
      </c>
      <c r="J335" s="209">
        <f>_xlfn.XLOOKUP(B335,'Article Master Data'!B:B,'Article Master Data'!R:R)</f>
        <v>2400</v>
      </c>
      <c r="K335" s="248"/>
      <c r="L335" s="246" t="str">
        <f t="shared" si="32"/>
        <v/>
      </c>
      <c r="M335" s="57">
        <f t="shared" si="29"/>
        <v>0</v>
      </c>
      <c r="N335" s="57">
        <f t="shared" si="30"/>
        <v>0</v>
      </c>
      <c r="O335" s="57">
        <f>IF(AND(N335&lt;&gt;0,G335=""),'Language Layout'!$B$106,M335*I335*H335+N335*IF(G335="",0,G335))</f>
        <v>0</v>
      </c>
      <c r="P335" s="57" t="b">
        <f t="shared" si="31"/>
        <v>0</v>
      </c>
      <c r="Q335" s="57">
        <f>P335*(MAX($Q$7:Q334)+1)</f>
        <v>0</v>
      </c>
    </row>
    <row r="336" spans="2:17">
      <c r="B336" s="76" t="s">
        <v>552</v>
      </c>
      <c r="C336" s="52" t="str">
        <f>VLOOKUP(B336,'Language Articles'!A:B,2,0)</f>
        <v>FlatGrid loading tray for base rail</v>
      </c>
      <c r="D336" s="77" t="str">
        <f>VLOOKUP(B336,'Language Portfolio'!A:B,2,0)</f>
        <v>Screws and accessories</v>
      </c>
      <c r="E336" s="73">
        <f>VLOOKUP(B336,Basis_Preisliste!B:E,4,0)</f>
        <v>13.314</v>
      </c>
      <c r="F336" s="73">
        <f>IF(_xlfn.XLOOKUP(B336,Basis_Preisliste!B:B,Basis_Preisliste!F:F)="",_xlfn.XLOOKUP(B336,Basis_Preisliste!B:B,Basis_Preisliste!G:G),_xlfn.XLOOKUP(B336,Basis_Preisliste!B:B,Basis_Preisliste!F:F))</f>
        <v>12.68</v>
      </c>
      <c r="G336" s="74" t="str">
        <f>IF(_xlfn.XLOOKUP(B336,Basis_Preisliste!B:B,Basis_Preisliste!F:F)="","", _xlfn.XLOOKUP(B336,Basis_Preisliste!B:B,Basis_Preisliste!F:F)*(1-$G$3))</f>
        <v/>
      </c>
      <c r="H336" s="75">
        <f>IF(_xlfn.XLOOKUP(B336,Basis_Preisliste!B:B,Basis_Preisliste!G:G)="","to be defined",_xlfn.XLOOKUP(B336,Basis_Preisliste!B:B,Basis_Preisliste!G:G)*(1-$G$3))</f>
        <v>12.68</v>
      </c>
      <c r="I336" s="160">
        <f>IF(INDEX(Basis_Preisliste!H:H,MATCH(B336,Basis_Preisliste!B:B,0))=0,"",INDEX(Basis_Preisliste!H:H,MATCH(B336,Basis_Preisliste!B:B,0)))</f>
        <v>50</v>
      </c>
      <c r="J336" s="209">
        <f>_xlfn.XLOOKUP(B336,'Article Master Data'!B:B,'Article Master Data'!R:R)</f>
        <v>400</v>
      </c>
      <c r="K336" s="249"/>
      <c r="L336" s="246" t="str">
        <f t="shared" si="32"/>
        <v/>
      </c>
      <c r="M336" s="57">
        <f t="shared" si="29"/>
        <v>0</v>
      </c>
      <c r="N336" s="57">
        <f t="shared" si="30"/>
        <v>0</v>
      </c>
      <c r="O336" s="57">
        <f>IF(AND(N336&lt;&gt;0,G336=""),'Language Layout'!$B$106,M336*I336*H336+N336*IF(G336="",0,G336))</f>
        <v>0</v>
      </c>
      <c r="P336" s="57" t="b">
        <f t="shared" si="31"/>
        <v>0</v>
      </c>
      <c r="Q336" s="57">
        <f>P336*(MAX($Q$7:Q335)+1)</f>
        <v>0</v>
      </c>
    </row>
    <row r="337" spans="2:17">
      <c r="B337" s="76" t="s">
        <v>570</v>
      </c>
      <c r="C337" s="52" t="str">
        <f>VLOOKUP(B337,'Language Articles'!A:B,2,0)</f>
        <v>FixGrid cover plate ballast tray</v>
      </c>
      <c r="D337" s="77" t="str">
        <f>VLOOKUP(B337,'Language Portfolio'!A:B,2,0)</f>
        <v>Screws and accessories</v>
      </c>
      <c r="E337" s="73">
        <f>VLOOKUP(B337,Basis_Preisliste!B:E,4,0)</f>
        <v>7.5600000000000005</v>
      </c>
      <c r="F337" s="73">
        <f>IF(_xlfn.XLOOKUP(B337,Basis_Preisliste!B:B,Basis_Preisliste!F:F)="",_xlfn.XLOOKUP(B337,Basis_Preisliste!B:B,Basis_Preisliste!G:G),_xlfn.XLOOKUP(B337,Basis_Preisliste!B:B,Basis_Preisliste!F:F))</f>
        <v>7.2</v>
      </c>
      <c r="G337" s="74" t="str">
        <f>IF(_xlfn.XLOOKUP(B337,Basis_Preisliste!B:B,Basis_Preisliste!F:F)="","", _xlfn.XLOOKUP(B337,Basis_Preisliste!B:B,Basis_Preisliste!F:F)*(1-$G$3))</f>
        <v/>
      </c>
      <c r="H337" s="75">
        <f>IF(_xlfn.XLOOKUP(B337,Basis_Preisliste!B:B,Basis_Preisliste!G:G)="","to be defined",_xlfn.XLOOKUP(B337,Basis_Preisliste!B:B,Basis_Preisliste!G:G)*(1-$G$3))</f>
        <v>7.2</v>
      </c>
      <c r="I337" s="160">
        <f>IF(INDEX(Basis_Preisliste!H:H,MATCH(B337,Basis_Preisliste!B:B,0))=0,"",INDEX(Basis_Preisliste!H:H,MATCH(B337,Basis_Preisliste!B:B,0)))</f>
        <v>20</v>
      </c>
      <c r="J337" s="209">
        <f>_xlfn.XLOOKUP(B337,'Article Master Data'!B:B,'Article Master Data'!R:R)</f>
        <v>11200</v>
      </c>
      <c r="K337" s="249"/>
      <c r="L337" s="246" t="str">
        <f t="shared" si="32"/>
        <v/>
      </c>
      <c r="M337" s="57">
        <f t="shared" si="29"/>
        <v>0</v>
      </c>
      <c r="N337" s="57">
        <f t="shared" si="30"/>
        <v>0</v>
      </c>
      <c r="O337" s="57">
        <f>IF(AND(N337&lt;&gt;0,G337=""),'Language Layout'!$B$106,M337*I337*H337+N337*IF(G337="",0,G337))</f>
        <v>0</v>
      </c>
      <c r="P337" s="57" t="b">
        <f t="shared" si="31"/>
        <v>0</v>
      </c>
      <c r="Q337" s="57">
        <f>P337*(MAX($Q$7:Q336)+1)</f>
        <v>0</v>
      </c>
    </row>
    <row r="338" spans="2:17">
      <c r="B338" s="76" t="s">
        <v>544</v>
      </c>
      <c r="C338" s="52" t="str">
        <f>VLOOKUP(B338,'Language Articles'!A:B,2,0)</f>
        <v>Surface protection mat 300x110x20mm SK cut</v>
      </c>
      <c r="D338" s="77" t="str">
        <f>VLOOKUP(B338,'Language Portfolio'!A:B,2,0)</f>
        <v>Screws and accessories</v>
      </c>
      <c r="E338" s="73">
        <f>VLOOKUP(B338,Basis_Preisliste!B:E,4,0)</f>
        <v>3.6749999999999998</v>
      </c>
      <c r="F338" s="73">
        <f>IF(_xlfn.XLOOKUP(B338,Basis_Preisliste!B:B,Basis_Preisliste!F:F)="",_xlfn.XLOOKUP(B338,Basis_Preisliste!B:B,Basis_Preisliste!G:G),_xlfn.XLOOKUP(B338,Basis_Preisliste!B:B,Basis_Preisliste!F:F))</f>
        <v>3.5</v>
      </c>
      <c r="G338" s="74" t="str">
        <f>IF(_xlfn.XLOOKUP(B338,Basis_Preisliste!B:B,Basis_Preisliste!F:F)="","", _xlfn.XLOOKUP(B338,Basis_Preisliste!B:B,Basis_Preisliste!F:F)*(1-$G$3))</f>
        <v/>
      </c>
      <c r="H338" s="75">
        <f>IF(_xlfn.XLOOKUP(B338,Basis_Preisliste!B:B,Basis_Preisliste!G:G)="","to be defined",_xlfn.XLOOKUP(B338,Basis_Preisliste!B:B,Basis_Preisliste!G:G)*(1-$G$3))</f>
        <v>3.5</v>
      </c>
      <c r="I338" s="160">
        <f>IF(INDEX(Basis_Preisliste!H:H,MATCH(B338,Basis_Preisliste!B:B,0))=0,"",INDEX(Basis_Preisliste!H:H,MATCH(B338,Basis_Preisliste!B:B,0)))</f>
        <v>25</v>
      </c>
      <c r="J338" s="209">
        <f>_xlfn.XLOOKUP(B338,'Article Master Data'!B:B,'Article Master Data'!R:R)</f>
        <v>900</v>
      </c>
      <c r="K338" s="248"/>
      <c r="L338" s="246" t="str">
        <f t="shared" si="32"/>
        <v/>
      </c>
      <c r="M338" s="57">
        <f t="shared" si="29"/>
        <v>0</v>
      </c>
      <c r="N338" s="57">
        <f t="shared" si="30"/>
        <v>0</v>
      </c>
      <c r="O338" s="57">
        <f>IF(AND(N338&lt;&gt;0,G338=""),'Language Layout'!$B$106,M338*I338*H338+N338*IF(G338="",0,G338))</f>
        <v>0</v>
      </c>
      <c r="P338" s="57" t="b">
        <f t="shared" si="31"/>
        <v>0</v>
      </c>
      <c r="Q338" s="57">
        <f>P338*(MAX($Q$7:Q337)+1)</f>
        <v>0</v>
      </c>
    </row>
    <row r="339" spans="2:17">
      <c r="B339" s="76" t="s">
        <v>546</v>
      </c>
      <c r="C339" s="52" t="str">
        <f>VLOOKUP(B339,'Language Articles'!A:B,2,0)</f>
        <v>Surfac protect.mat300x110x20FH SK cut</v>
      </c>
      <c r="D339" s="77" t="str">
        <f>VLOOKUP(B339,'Language Portfolio'!A:B,2,0)</f>
        <v>Screws and accessories</v>
      </c>
      <c r="E339" s="73">
        <f>VLOOKUP(B339,Basis_Preisliste!B:E,4,0)</f>
        <v>5.1764999999999999</v>
      </c>
      <c r="F339" s="73">
        <f>IF(_xlfn.XLOOKUP(B339,Basis_Preisliste!B:B,Basis_Preisliste!F:F)="",_xlfn.XLOOKUP(B339,Basis_Preisliste!B:B,Basis_Preisliste!G:G),_xlfn.XLOOKUP(B339,Basis_Preisliste!B:B,Basis_Preisliste!F:F))</f>
        <v>4.93</v>
      </c>
      <c r="G339" s="74" t="str">
        <f>IF(_xlfn.XLOOKUP(B339,Basis_Preisliste!B:B,Basis_Preisliste!F:F)="","", _xlfn.XLOOKUP(B339,Basis_Preisliste!B:B,Basis_Preisliste!F:F)*(1-$G$3))</f>
        <v/>
      </c>
      <c r="H339" s="75">
        <f>IF(_xlfn.XLOOKUP(B339,Basis_Preisliste!B:B,Basis_Preisliste!G:G)="","to be defined",_xlfn.XLOOKUP(B339,Basis_Preisliste!B:B,Basis_Preisliste!G:G)*(1-$G$3))</f>
        <v>4.93</v>
      </c>
      <c r="I339" s="160">
        <f>IF(INDEX(Basis_Preisliste!H:H,MATCH(B339,Basis_Preisliste!B:B,0))=0,"",INDEX(Basis_Preisliste!H:H,MATCH(B339,Basis_Preisliste!B:B,0)))</f>
        <v>25</v>
      </c>
      <c r="J339" s="209">
        <f>_xlfn.XLOOKUP(B339,'Article Master Data'!B:B,'Article Master Data'!R:R)</f>
        <v>900</v>
      </c>
      <c r="K339" s="249"/>
      <c r="L339" s="246" t="str">
        <f t="shared" si="32"/>
        <v/>
      </c>
      <c r="M339" s="57">
        <f t="shared" si="29"/>
        <v>0</v>
      </c>
      <c r="N339" s="57">
        <f t="shared" si="30"/>
        <v>0</v>
      </c>
      <c r="O339" s="57">
        <f>IF(AND(N339&lt;&gt;0,G339=""),'Language Layout'!$B$106,M339*I339*H339+N339*IF(G339="",0,G339))</f>
        <v>0</v>
      </c>
      <c r="P339" s="57" t="b">
        <f t="shared" si="31"/>
        <v>0</v>
      </c>
      <c r="Q339" s="57">
        <f>P339*(MAX($Q$7:Q338)+1)</f>
        <v>0</v>
      </c>
    </row>
    <row r="340" spans="2:17">
      <c r="B340" s="76" t="s">
        <v>548</v>
      </c>
      <c r="C340" s="52" t="str">
        <f>VLOOKUP(B340,'Language Articles'!A:B,2,0)</f>
        <v>Surface protect.mat 230x110x8mm</v>
      </c>
      <c r="D340" s="77" t="str">
        <f>VLOOKUP(B340,'Language Portfolio'!A:B,2,0)</f>
        <v>Screws and accessories</v>
      </c>
      <c r="E340" s="73">
        <f>VLOOKUP(B340,Basis_Preisliste!B:E,4,0)</f>
        <v>2.0369999999999999</v>
      </c>
      <c r="F340" s="73">
        <f>IF(_xlfn.XLOOKUP(B340,Basis_Preisliste!B:B,Basis_Preisliste!F:F)="",_xlfn.XLOOKUP(B340,Basis_Preisliste!B:B,Basis_Preisliste!G:G),_xlfn.XLOOKUP(B340,Basis_Preisliste!B:B,Basis_Preisliste!F:F))</f>
        <v>1.94</v>
      </c>
      <c r="G340" s="74" t="str">
        <f>IF(_xlfn.XLOOKUP(B340,Basis_Preisliste!B:B,Basis_Preisliste!F:F)="","", _xlfn.XLOOKUP(B340,Basis_Preisliste!B:B,Basis_Preisliste!F:F)*(1-$G$3))</f>
        <v/>
      </c>
      <c r="H340" s="75">
        <f>IF(_xlfn.XLOOKUP(B340,Basis_Preisliste!B:B,Basis_Preisliste!G:G)="","to be defined",_xlfn.XLOOKUP(B340,Basis_Preisliste!B:B,Basis_Preisliste!G:G)*(1-$G$3))</f>
        <v>1.94</v>
      </c>
      <c r="I340" s="160">
        <f>IF(INDEX(Basis_Preisliste!H:H,MATCH(B340,Basis_Preisliste!B:B,0))=0,"",INDEX(Basis_Preisliste!H:H,MATCH(B340,Basis_Preisliste!B:B,0)))</f>
        <v>100</v>
      </c>
      <c r="J340" s="209">
        <f>_xlfn.XLOOKUP(B340,'Article Master Data'!B:B,'Article Master Data'!R:R)</f>
        <v>3000</v>
      </c>
      <c r="K340" s="249"/>
      <c r="L340" s="246" t="str">
        <f t="shared" si="32"/>
        <v/>
      </c>
      <c r="M340" s="57">
        <f t="shared" si="29"/>
        <v>0</v>
      </c>
      <c r="N340" s="57">
        <f t="shared" si="30"/>
        <v>0</v>
      </c>
      <c r="O340" s="57">
        <f>IF(AND(N340&lt;&gt;0,G340=""),'Language Layout'!$B$106,M340*I340*H340+N340*IF(G340="",0,G340))</f>
        <v>0</v>
      </c>
      <c r="P340" s="57" t="b">
        <f t="shared" si="31"/>
        <v>0</v>
      </c>
      <c r="Q340" s="57">
        <f>P340*(MAX($Q$7:Q339)+1)</f>
        <v>0</v>
      </c>
    </row>
    <row r="341" spans="2:17">
      <c r="B341" s="76" t="s">
        <v>550</v>
      </c>
      <c r="C341" s="52" t="str">
        <f>VLOOKUP(B341,'Language Articles'!A:B,2,0)</f>
        <v>FIXGRID PRO SCREW-IN TOOL</v>
      </c>
      <c r="D341" s="77" t="str">
        <f>VLOOKUP(B341,'Language Portfolio'!A:B,2,0)</f>
        <v>Screws and accessories</v>
      </c>
      <c r="E341" s="73">
        <f>VLOOKUP(B341,Basis_Preisliste!B:E,4,0)</f>
        <v>75.337500000000006</v>
      </c>
      <c r="F341" s="73">
        <f>IF(_xlfn.XLOOKUP(B341,Basis_Preisliste!B:B,Basis_Preisliste!F:F)="",_xlfn.XLOOKUP(B341,Basis_Preisliste!B:B,Basis_Preisliste!G:G),_xlfn.XLOOKUP(B341,Basis_Preisliste!B:B,Basis_Preisliste!F:F))</f>
        <v>71.75</v>
      </c>
      <c r="G341" s="74" t="str">
        <f>IF(_xlfn.XLOOKUP(B341,Basis_Preisliste!B:B,Basis_Preisliste!F:F)="","", _xlfn.XLOOKUP(B341,Basis_Preisliste!B:B,Basis_Preisliste!F:F)*(1-$G$3))</f>
        <v/>
      </c>
      <c r="H341" s="75">
        <f>IF(_xlfn.XLOOKUP(B341,Basis_Preisliste!B:B,Basis_Preisliste!G:G)="","to be defined",_xlfn.XLOOKUP(B341,Basis_Preisliste!B:B,Basis_Preisliste!G:G)*(1-$G$3))</f>
        <v>71.75</v>
      </c>
      <c r="I341" s="160">
        <f>IF(INDEX(Basis_Preisliste!H:H,MATCH(B341,Basis_Preisliste!B:B,0))=0,"",INDEX(Basis_Preisliste!H:H,MATCH(B341,Basis_Preisliste!B:B,0)))</f>
        <v>2</v>
      </c>
      <c r="J341" s="209">
        <f>_xlfn.XLOOKUP(B341,'Article Master Data'!B:B,'Article Master Data'!R:R)</f>
        <v>224</v>
      </c>
      <c r="K341" s="248"/>
      <c r="L341" s="246" t="str">
        <f t="shared" si="32"/>
        <v/>
      </c>
      <c r="M341" s="57">
        <f t="shared" si="29"/>
        <v>0</v>
      </c>
      <c r="N341" s="57">
        <f t="shared" si="30"/>
        <v>0</v>
      </c>
      <c r="O341" s="57">
        <f>IF(AND(N341&lt;&gt;0,G341=""),'Language Layout'!$B$106,M341*I341*H341+N341*IF(G341="",0,G341))</f>
        <v>0</v>
      </c>
      <c r="P341" s="57" t="b">
        <f t="shared" si="31"/>
        <v>0</v>
      </c>
      <c r="Q341" s="57">
        <f>P341*(MAX($Q$7:Q340)+1)</f>
        <v>0</v>
      </c>
    </row>
    <row r="342" spans="2:17">
      <c r="B342" s="76" t="s">
        <v>600</v>
      </c>
      <c r="C342" s="52" t="str">
        <f>VLOOKUP(B342,'Language Articles'!A:B,2,0)</f>
        <v>Clamping Wedge Ballast Tray pro</v>
      </c>
      <c r="D342" s="77" t="str">
        <f>VLOOKUP(B342,'Language Portfolio'!A:B,2,0)</f>
        <v>Ballastoptimized flat roof systems</v>
      </c>
      <c r="E342" s="73">
        <f>VLOOKUP(B342,Basis_Preisliste!B:E,4,0)</f>
        <v>3.0135000000000001</v>
      </c>
      <c r="F342" s="73">
        <f>IF(_xlfn.XLOOKUP(B342,Basis_Preisliste!B:B,Basis_Preisliste!F:F)="",_xlfn.XLOOKUP(B342,Basis_Preisliste!B:B,Basis_Preisliste!G:G),_xlfn.XLOOKUP(B342,Basis_Preisliste!B:B,Basis_Preisliste!F:F))</f>
        <v>2.87</v>
      </c>
      <c r="G342" s="74" t="str">
        <f>IF(_xlfn.XLOOKUP(B342,Basis_Preisliste!B:B,Basis_Preisliste!F:F)="","", _xlfn.XLOOKUP(B342,Basis_Preisliste!B:B,Basis_Preisliste!F:F)*(1-$G$3))</f>
        <v/>
      </c>
      <c r="H342" s="75">
        <f>IF(_xlfn.XLOOKUP(B342,Basis_Preisliste!B:B,Basis_Preisliste!G:G)="","to be defined",_xlfn.XLOOKUP(B342,Basis_Preisliste!B:B,Basis_Preisliste!G:G)*(1-$G$3))</f>
        <v>2.87</v>
      </c>
      <c r="I342" s="160">
        <f>IF(INDEX(Basis_Preisliste!H:H,MATCH(B342,Basis_Preisliste!B:B,0))=0,"",INDEX(Basis_Preisliste!H:H,MATCH(B342,Basis_Preisliste!B:B,0)))</f>
        <v>10</v>
      </c>
      <c r="J342" s="209">
        <f>_xlfn.XLOOKUP(B342,'Article Master Data'!B:B,'Article Master Data'!R:R)</f>
        <v>11200</v>
      </c>
      <c r="K342" s="249"/>
      <c r="L342" s="246" t="str">
        <f t="shared" si="32"/>
        <v/>
      </c>
      <c r="M342" s="57">
        <f t="shared" si="29"/>
        <v>0</v>
      </c>
      <c r="N342" s="57">
        <f t="shared" si="30"/>
        <v>0</v>
      </c>
      <c r="O342" s="57">
        <f>IF(AND(N342&lt;&gt;0,G342=""),'Language Layout'!$B$106,M342*I342*H342+N342*IF(G342="",0,G342))</f>
        <v>0</v>
      </c>
      <c r="P342" s="57" t="b">
        <f t="shared" si="31"/>
        <v>0</v>
      </c>
      <c r="Q342" s="57">
        <f>P342*(MAX($Q$7:Q341)+1)</f>
        <v>0</v>
      </c>
    </row>
    <row r="343" spans="2:17">
      <c r="B343" s="76" t="s">
        <v>83</v>
      </c>
      <c r="C343" s="52" t="str">
        <f>VLOOKUP(B343,'Language Articles'!A:B,2,0)</f>
        <v>RapFix - flat attachment</v>
      </c>
      <c r="D343" s="77" t="str">
        <f>VLOOKUP(B343,'Language Portfolio'!A:B,2,0)</f>
        <v>Screws and accessories</v>
      </c>
      <c r="E343" s="73">
        <f>VLOOKUP(B343,Basis_Preisliste!B:E,4,0)</f>
        <v>3.9375</v>
      </c>
      <c r="F343" s="73">
        <f>IF(_xlfn.XLOOKUP(B343,Basis_Preisliste!B:B,Basis_Preisliste!F:F)="",_xlfn.XLOOKUP(B343,Basis_Preisliste!B:B,Basis_Preisliste!G:G),_xlfn.XLOOKUP(B343,Basis_Preisliste!B:B,Basis_Preisliste!F:F))</f>
        <v>3.75</v>
      </c>
      <c r="G343" s="74" t="str">
        <f>IF(_xlfn.XLOOKUP(B343,Basis_Preisliste!B:B,Basis_Preisliste!F:F)="","", _xlfn.XLOOKUP(B343,Basis_Preisliste!B:B,Basis_Preisliste!F:F)*(1-$G$3))</f>
        <v/>
      </c>
      <c r="H343" s="75">
        <f>IF(_xlfn.XLOOKUP(B343,Basis_Preisliste!B:B,Basis_Preisliste!G:G)="","to be defined",_xlfn.XLOOKUP(B343,Basis_Preisliste!B:B,Basis_Preisliste!G:G)*(1-$G$3))</f>
        <v>3.75</v>
      </c>
      <c r="I343" s="160">
        <f>IF(INDEX(Basis_Preisliste!H:H,MATCH(B343,Basis_Preisliste!B:B,0))=0,"",INDEX(Basis_Preisliste!H:H,MATCH(B343,Basis_Preisliste!B:B,0)))</f>
        <v>50</v>
      </c>
      <c r="J343" s="209">
        <f>_xlfn.XLOOKUP(B343,'Article Master Data'!B:B,'Article Master Data'!R:R)</f>
        <v>5600</v>
      </c>
      <c r="K343" s="249"/>
      <c r="L343" s="246" t="str">
        <f t="shared" si="32"/>
        <v/>
      </c>
      <c r="M343" s="57">
        <f t="shared" si="29"/>
        <v>0</v>
      </c>
      <c r="N343" s="57">
        <f t="shared" si="30"/>
        <v>0</v>
      </c>
      <c r="O343" s="57">
        <f>IF(AND(N343&lt;&gt;0,G343=""),'Language Layout'!$B$106,M343*I343*H343+N343*IF(G343="",0,G343))</f>
        <v>0</v>
      </c>
      <c r="P343" s="57" t="b">
        <f t="shared" si="31"/>
        <v>0</v>
      </c>
      <c r="Q343" s="57">
        <f>P343*(MAX($Q$7:Q342)+1)</f>
        <v>0</v>
      </c>
    </row>
    <row r="344" spans="2:17">
      <c r="B344" s="76" t="s">
        <v>87</v>
      </c>
      <c r="C344" s="52" t="str">
        <f>VLOOKUP(B344,'Language Articles'!A:B,2,0)</f>
        <v xml:space="preserve">RapFix Pro - flat attachment </v>
      </c>
      <c r="D344" s="77" t="str">
        <f>VLOOKUP(B344,'Language Portfolio'!A:B,2,0)</f>
        <v>Screws and accessories</v>
      </c>
      <c r="E344" s="73">
        <f>VLOOKUP(B344,Basis_Preisliste!B:E,4,0)</f>
        <v>4.1580000000000004</v>
      </c>
      <c r="F344" s="73">
        <f>IF(_xlfn.XLOOKUP(B344,Basis_Preisliste!B:B,Basis_Preisliste!F:F)="",_xlfn.XLOOKUP(B344,Basis_Preisliste!B:B,Basis_Preisliste!G:G),_xlfn.XLOOKUP(B344,Basis_Preisliste!B:B,Basis_Preisliste!F:F))</f>
        <v>3.96</v>
      </c>
      <c r="G344" s="74" t="str">
        <f>IF(_xlfn.XLOOKUP(B344,Basis_Preisliste!B:B,Basis_Preisliste!F:F)="","", _xlfn.XLOOKUP(B344,Basis_Preisliste!B:B,Basis_Preisliste!F:F)*(1-$G$3))</f>
        <v/>
      </c>
      <c r="H344" s="75">
        <f>IF(_xlfn.XLOOKUP(B344,Basis_Preisliste!B:B,Basis_Preisliste!G:G)="","to be defined",_xlfn.XLOOKUP(B344,Basis_Preisliste!B:B,Basis_Preisliste!G:G)*(1-$G$3))</f>
        <v>3.96</v>
      </c>
      <c r="I344" s="160">
        <f>IF(INDEX(Basis_Preisliste!H:H,MATCH(B344,Basis_Preisliste!B:B,0))=0,"",INDEX(Basis_Preisliste!H:H,MATCH(B344,Basis_Preisliste!B:B,0)))</f>
        <v>50</v>
      </c>
      <c r="J344" s="209">
        <f>_xlfn.XLOOKUP(B344,'Article Master Data'!B:B,'Article Master Data'!R:R)</f>
        <v>5600</v>
      </c>
      <c r="K344" s="248"/>
      <c r="L344" s="246" t="str">
        <f t="shared" si="32"/>
        <v/>
      </c>
      <c r="M344" s="57">
        <f t="shared" si="29"/>
        <v>0</v>
      </c>
      <c r="N344" s="57">
        <f t="shared" si="30"/>
        <v>0</v>
      </c>
      <c r="O344" s="57">
        <f>IF(AND(N344&lt;&gt;0,G344=""),'Language Layout'!$B$106,M344*I344*H344+N344*IF(G344="",0,G344))</f>
        <v>0</v>
      </c>
      <c r="P344" s="57" t="b">
        <f t="shared" si="31"/>
        <v>0</v>
      </c>
      <c r="Q344" s="57">
        <f>P344*(MAX($Q$7:Q343)+1)</f>
        <v>0</v>
      </c>
    </row>
    <row r="345" spans="2:17">
      <c r="B345" s="76" t="s">
        <v>161</v>
      </c>
      <c r="C345" s="52" t="str">
        <f>VLOOKUP(B345,'Language Articles'!A:B,2,0)</f>
        <v>FixPlan sealing plate</v>
      </c>
      <c r="D345" s="77" t="str">
        <f>VLOOKUP(B345,'Language Portfolio'!A:B,2,0)</f>
        <v>Screws and accessories</v>
      </c>
      <c r="E345" s="73">
        <f>VLOOKUP(B345,Basis_Preisliste!B:E,4,0)</f>
        <v>10.2165</v>
      </c>
      <c r="F345" s="73">
        <f>IF(_xlfn.XLOOKUP(B345,Basis_Preisliste!B:B,Basis_Preisliste!F:F)="",_xlfn.XLOOKUP(B345,Basis_Preisliste!B:B,Basis_Preisliste!G:G),_xlfn.XLOOKUP(B345,Basis_Preisliste!B:B,Basis_Preisliste!F:F))</f>
        <v>9.73</v>
      </c>
      <c r="G345" s="74" t="str">
        <f>IF(_xlfn.XLOOKUP(B345,Basis_Preisliste!B:B,Basis_Preisliste!F:F)="","", _xlfn.XLOOKUP(B345,Basis_Preisliste!B:B,Basis_Preisliste!F:F)*(1-$G$3))</f>
        <v/>
      </c>
      <c r="H345" s="75">
        <f>IF(_xlfn.XLOOKUP(B345,Basis_Preisliste!B:B,Basis_Preisliste!G:G)="","to be defined",_xlfn.XLOOKUP(B345,Basis_Preisliste!B:B,Basis_Preisliste!G:G)*(1-$G$3))</f>
        <v>9.73</v>
      </c>
      <c r="I345" s="160">
        <f>IF(INDEX(Basis_Preisliste!H:H,MATCH(B345,Basis_Preisliste!B:B,0))=0,"",INDEX(Basis_Preisliste!H:H,MATCH(B345,Basis_Preisliste!B:B,0)))</f>
        <v>50</v>
      </c>
      <c r="J345" s="209">
        <f>_xlfn.XLOOKUP(B345,'Article Master Data'!B:B,'Article Master Data'!R:R)</f>
        <v>2400</v>
      </c>
      <c r="K345" s="249"/>
      <c r="L345" s="246" t="str">
        <f t="shared" si="32"/>
        <v/>
      </c>
      <c r="M345" s="57">
        <f t="shared" si="29"/>
        <v>0</v>
      </c>
      <c r="N345" s="57">
        <f t="shared" si="30"/>
        <v>0</v>
      </c>
      <c r="O345" s="57">
        <f>IF(AND(N345&lt;&gt;0,G345=""),'Language Layout'!$B$106,M345*I345*H345+N345*IF(G345="",0,G345))</f>
        <v>0</v>
      </c>
      <c r="P345" s="57" t="b">
        <f t="shared" si="31"/>
        <v>0</v>
      </c>
      <c r="Q345" s="57">
        <f>P345*(MAX($Q$7:Q344)+1)</f>
        <v>0</v>
      </c>
    </row>
    <row r="346" spans="2:17">
      <c r="B346" s="76" t="s">
        <v>163</v>
      </c>
      <c r="C346" s="52" t="str">
        <f>VLOOKUP(B346,'Language Articles'!A:B,2,0)</f>
        <v>Bituplan additional seal for FixPlan</v>
      </c>
      <c r="D346" s="77" t="str">
        <f>VLOOKUP(B346,'Language Portfolio'!A:B,2,0)</f>
        <v>Screws and accessories</v>
      </c>
      <c r="E346" s="73">
        <f>VLOOKUP(B346,Basis_Preisliste!B:E,4,0)</f>
        <v>2.1840000000000002</v>
      </c>
      <c r="F346" s="73">
        <f>IF(_xlfn.XLOOKUP(B346,Basis_Preisliste!B:B,Basis_Preisliste!F:F)="",_xlfn.XLOOKUP(B346,Basis_Preisliste!B:B,Basis_Preisliste!G:G),_xlfn.XLOOKUP(B346,Basis_Preisliste!B:B,Basis_Preisliste!F:F))</f>
        <v>2.08</v>
      </c>
      <c r="G346" s="74" t="str">
        <f>IF(_xlfn.XLOOKUP(B346,Basis_Preisliste!B:B,Basis_Preisliste!F:F)="","", _xlfn.XLOOKUP(B346,Basis_Preisliste!B:B,Basis_Preisliste!F:F)*(1-$G$3))</f>
        <v/>
      </c>
      <c r="H346" s="75">
        <f>IF(_xlfn.XLOOKUP(B346,Basis_Preisliste!B:B,Basis_Preisliste!G:G)="","to be defined",_xlfn.XLOOKUP(B346,Basis_Preisliste!B:B,Basis_Preisliste!G:G)*(1-$G$3))</f>
        <v>2.08</v>
      </c>
      <c r="I346" s="160">
        <f>IF(INDEX(Basis_Preisliste!H:H,MATCH(B346,Basis_Preisliste!B:B,0))=0,"",INDEX(Basis_Preisliste!H:H,MATCH(B346,Basis_Preisliste!B:B,0)))</f>
        <v>100</v>
      </c>
      <c r="J346" s="209">
        <f>_xlfn.XLOOKUP(B346,'Article Master Data'!B:B,'Article Master Data'!R:R)</f>
        <v>4800</v>
      </c>
      <c r="K346" s="249"/>
      <c r="L346" s="246" t="str">
        <f t="shared" si="32"/>
        <v/>
      </c>
      <c r="M346" s="57">
        <f t="shared" si="29"/>
        <v>0</v>
      </c>
      <c r="N346" s="57">
        <f t="shared" si="30"/>
        <v>0</v>
      </c>
      <c r="O346" s="57">
        <f>IF(AND(N346&lt;&gt;0,G346=""),'Language Layout'!$B$106,M346*I346*H346+N346*IF(G346="",0,G346))</f>
        <v>0</v>
      </c>
      <c r="P346" s="57" t="b">
        <f t="shared" si="31"/>
        <v>0</v>
      </c>
      <c r="Q346" s="57">
        <f>P346*(MAX($Q$7:Q345)+1)</f>
        <v>0</v>
      </c>
    </row>
    <row r="347" spans="2:17">
      <c r="B347" s="76" t="s">
        <v>165</v>
      </c>
      <c r="C347" s="52" t="str">
        <f>VLOOKUP(B347,'Language Articles'!A:B,2,0)</f>
        <v>KlickTopPro attachment for hanger bolt</v>
      </c>
      <c r="D347" s="77" t="str">
        <f>VLOOKUP(B347,'Language Portfolio'!A:B,2,0)</f>
        <v>Screws and accessories</v>
      </c>
      <c r="E347" s="73">
        <f>VLOOKUP(B347,Basis_Preisliste!B:E,4,0)</f>
        <v>4.0739999999999998</v>
      </c>
      <c r="F347" s="73">
        <f>IF(_xlfn.XLOOKUP(B347,Basis_Preisliste!B:B,Basis_Preisliste!F:F)="",_xlfn.XLOOKUP(B347,Basis_Preisliste!B:B,Basis_Preisliste!G:G),_xlfn.XLOOKUP(B347,Basis_Preisliste!B:B,Basis_Preisliste!F:F))</f>
        <v>3.88</v>
      </c>
      <c r="G347" s="74" t="str">
        <f>IF(_xlfn.XLOOKUP(B347,Basis_Preisliste!B:B,Basis_Preisliste!F:F)="","", _xlfn.XLOOKUP(B347,Basis_Preisliste!B:B,Basis_Preisliste!F:F)*(1-$G$3))</f>
        <v/>
      </c>
      <c r="H347" s="75">
        <f>IF(_xlfn.XLOOKUP(B347,Basis_Preisliste!B:B,Basis_Preisliste!G:G)="","to be defined",_xlfn.XLOOKUP(B347,Basis_Preisliste!B:B,Basis_Preisliste!G:G)*(1-$G$3))</f>
        <v>3.88</v>
      </c>
      <c r="I347" s="160">
        <f>IF(INDEX(Basis_Preisliste!H:H,MATCH(B347,Basis_Preisliste!B:B,0))=0,"",INDEX(Basis_Preisliste!H:H,MATCH(B347,Basis_Preisliste!B:B,0)))</f>
        <v>50</v>
      </c>
      <c r="J347" s="209">
        <f>_xlfn.XLOOKUP(B347,'Article Master Data'!B:B,'Article Master Data'!R:R)</f>
        <v>2400</v>
      </c>
      <c r="K347" s="248"/>
      <c r="L347" s="246" t="str">
        <f t="shared" si="32"/>
        <v/>
      </c>
      <c r="M347" s="57">
        <f t="shared" si="29"/>
        <v>0</v>
      </c>
      <c r="N347" s="57">
        <f t="shared" si="30"/>
        <v>0</v>
      </c>
      <c r="O347" s="57">
        <f>IF(AND(N347&lt;&gt;0,G347=""),'Language Layout'!$B$106,M347*I347*H347+N347*IF(G347="",0,G347))</f>
        <v>0</v>
      </c>
      <c r="P347" s="57" t="b">
        <f t="shared" si="31"/>
        <v>0</v>
      </c>
      <c r="Q347" s="57">
        <f>P347*(MAX($Q$7:Q346)+1)</f>
        <v>0</v>
      </c>
    </row>
    <row r="348" spans="2:17">
      <c r="B348" s="76" t="s">
        <v>167</v>
      </c>
      <c r="C348" s="52" t="str">
        <f>VLOOKUP(B348,'Language Articles'!A:B,2,0)</f>
        <v>Mounting plate for hanger bolt M10 M12</v>
      </c>
      <c r="D348" s="77" t="str">
        <f>VLOOKUP(B348,'Language Portfolio'!A:B,2,0)</f>
        <v>Screws and accessories</v>
      </c>
      <c r="E348" s="73">
        <f>VLOOKUP(B348,Basis_Preisliste!B:E,4,0)</f>
        <v>3.4649999999999999</v>
      </c>
      <c r="F348" s="73">
        <f>IF(_xlfn.XLOOKUP(B348,Basis_Preisliste!B:B,Basis_Preisliste!F:F)="",_xlfn.XLOOKUP(B348,Basis_Preisliste!B:B,Basis_Preisliste!G:G),_xlfn.XLOOKUP(B348,Basis_Preisliste!B:B,Basis_Preisliste!F:F))</f>
        <v>3.3</v>
      </c>
      <c r="G348" s="74" t="str">
        <f>IF(_xlfn.XLOOKUP(B348,Basis_Preisliste!B:B,Basis_Preisliste!F:F)="","", _xlfn.XLOOKUP(B348,Basis_Preisliste!B:B,Basis_Preisliste!F:F)*(1-$G$3))</f>
        <v/>
      </c>
      <c r="H348" s="75">
        <f>IF(_xlfn.XLOOKUP(B348,Basis_Preisliste!B:B,Basis_Preisliste!G:G)="","to be defined",_xlfn.XLOOKUP(B348,Basis_Preisliste!B:B,Basis_Preisliste!G:G)*(1-$G$3))</f>
        <v>3.3</v>
      </c>
      <c r="I348" s="160">
        <f>IF(INDEX(Basis_Preisliste!H:H,MATCH(B348,Basis_Preisliste!B:B,0))=0,"",INDEX(Basis_Preisliste!H:H,MATCH(B348,Basis_Preisliste!B:B,0)))</f>
        <v>50</v>
      </c>
      <c r="J348" s="209">
        <f>_xlfn.XLOOKUP(B348,'Article Master Data'!B:B,'Article Master Data'!R:R)</f>
        <v>5600</v>
      </c>
      <c r="K348" s="249"/>
      <c r="L348" s="246" t="str">
        <f t="shared" si="32"/>
        <v/>
      </c>
      <c r="M348" s="57">
        <f t="shared" si="29"/>
        <v>0</v>
      </c>
      <c r="N348" s="57">
        <f t="shared" si="30"/>
        <v>0</v>
      </c>
      <c r="O348" s="57">
        <f>IF(AND(N348&lt;&gt;0,G348=""),'Language Layout'!$B$106,M348*I348*H348+N348*IF(G348="",0,G348))</f>
        <v>0</v>
      </c>
      <c r="P348" s="57" t="b">
        <f t="shared" si="31"/>
        <v>0</v>
      </c>
      <c r="Q348" s="57">
        <f>P348*(MAX($Q$7:Q347)+1)</f>
        <v>0</v>
      </c>
    </row>
    <row r="349" spans="2:17">
      <c r="B349" s="76" t="s">
        <v>179</v>
      </c>
      <c r="C349" s="52" t="str">
        <f>VLOOKUP(B349,'Language Articles'!A:B,2,0)</f>
        <v>Punched mount.tape  6 - 50m</v>
      </c>
      <c r="D349" s="77" t="str">
        <f>VLOOKUP(B349,'Language Portfolio'!A:B,2,0)</f>
        <v>Screws and accessories</v>
      </c>
      <c r="E349" s="73">
        <f>VLOOKUP(B349,Basis_Preisliste!B:E,4,0)</f>
        <v>67.242000000000004</v>
      </c>
      <c r="F349" s="73">
        <f>IF(_xlfn.XLOOKUP(B349,Basis_Preisliste!B:B,Basis_Preisliste!F:F)="",_xlfn.XLOOKUP(B349,Basis_Preisliste!B:B,Basis_Preisliste!G:G),_xlfn.XLOOKUP(B349,Basis_Preisliste!B:B,Basis_Preisliste!F:F))</f>
        <v>64.040000000000006</v>
      </c>
      <c r="G349" s="74" t="str">
        <f>IF(_xlfn.XLOOKUP(B349,Basis_Preisliste!B:B,Basis_Preisliste!F:F)="","", _xlfn.XLOOKUP(B349,Basis_Preisliste!B:B,Basis_Preisliste!F:F)*(1-$G$3))</f>
        <v/>
      </c>
      <c r="H349" s="75">
        <f>IF(_xlfn.XLOOKUP(B349,Basis_Preisliste!B:B,Basis_Preisliste!G:G)="","to be defined",_xlfn.XLOOKUP(B349,Basis_Preisliste!B:B,Basis_Preisliste!G:G)*(1-$G$3))</f>
        <v>64.040000000000006</v>
      </c>
      <c r="I349" s="160">
        <f>IF(INDEX(Basis_Preisliste!H:H,MATCH(B349,Basis_Preisliste!B:B,0))=0,"",INDEX(Basis_Preisliste!H:H,MATCH(B349,Basis_Preisliste!B:B,0)))</f>
        <v>1</v>
      </c>
      <c r="J349" s="209">
        <f>_xlfn.XLOOKUP(B349,'Article Master Data'!B:B,'Article Master Data'!R:R)</f>
        <v>250</v>
      </c>
      <c r="K349" s="249"/>
      <c r="L349" s="246" t="str">
        <f t="shared" si="32"/>
        <v/>
      </c>
      <c r="M349" s="57">
        <f t="shared" ref="M349:M351" si="33">ROUNDDOWN(K349/I349,0)</f>
        <v>0</v>
      </c>
      <c r="N349" s="57">
        <f t="shared" ref="N349:N351" si="34">K349-(M349*I349)</f>
        <v>0</v>
      </c>
      <c r="O349" s="57">
        <f>IF(AND(N349&lt;&gt;0,G349=""),'Language Layout'!$B$106,M349*I349*H349+N349*IF(G349="",0,G349))</f>
        <v>0</v>
      </c>
      <c r="P349" s="57" t="b">
        <f t="shared" ref="P349:P351" si="35">K349&gt;0</f>
        <v>0</v>
      </c>
      <c r="Q349" s="57">
        <f>P349*(MAX($Q$7:Q348)+1)</f>
        <v>0</v>
      </c>
    </row>
    <row r="350" spans="2:17">
      <c r="B350" s="76" t="s">
        <v>181</v>
      </c>
      <c r="C350" s="52" t="str">
        <f>VLOOKUP(B350,'Language Articles'!A:B,2,0)</f>
        <v>Punched mount.tape 16– 50m</v>
      </c>
      <c r="D350" s="77" t="str">
        <f>VLOOKUP(B350,'Language Portfolio'!A:B,2,0)</f>
        <v>Screws and accessories</v>
      </c>
      <c r="E350" s="73">
        <f>VLOOKUP(B350,Basis_Preisliste!B:E,4,0)</f>
        <v>133.33949999999999</v>
      </c>
      <c r="F350" s="73">
        <f>IF(_xlfn.XLOOKUP(B350,Basis_Preisliste!B:B,Basis_Preisliste!F:F)="",_xlfn.XLOOKUP(B350,Basis_Preisliste!B:B,Basis_Preisliste!G:G),_xlfn.XLOOKUP(B350,Basis_Preisliste!B:B,Basis_Preisliste!F:F))</f>
        <v>126.99</v>
      </c>
      <c r="G350" s="74" t="str">
        <f>IF(_xlfn.XLOOKUP(B350,Basis_Preisliste!B:B,Basis_Preisliste!F:F)="","", _xlfn.XLOOKUP(B350,Basis_Preisliste!B:B,Basis_Preisliste!F:F)*(1-$G$3))</f>
        <v/>
      </c>
      <c r="H350" s="75">
        <f>IF(_xlfn.XLOOKUP(B350,Basis_Preisliste!B:B,Basis_Preisliste!G:G)="","to be defined",_xlfn.XLOOKUP(B350,Basis_Preisliste!B:B,Basis_Preisliste!G:G)*(1-$G$3))</f>
        <v>126.99</v>
      </c>
      <c r="I350" s="160">
        <f>IF(INDEX(Basis_Preisliste!H:H,MATCH(B350,Basis_Preisliste!B:B,0))=0,"",INDEX(Basis_Preisliste!H:H,MATCH(B350,Basis_Preisliste!B:B,0)))</f>
        <v>1</v>
      </c>
      <c r="J350" s="210">
        <f>_xlfn.XLOOKUP(B350,'Article Master Data'!B:B,'Article Master Data'!R:R)</f>
        <v>48</v>
      </c>
      <c r="K350" s="250"/>
      <c r="L350" s="246" t="str">
        <f t="shared" si="32"/>
        <v/>
      </c>
      <c r="M350" s="57">
        <f t="shared" si="33"/>
        <v>0</v>
      </c>
      <c r="N350" s="57">
        <f t="shared" si="34"/>
        <v>0</v>
      </c>
      <c r="O350" s="57">
        <f>IF(AND(N350&lt;&gt;0,G350=""),'Language Layout'!$B$106,M350*I350*H350+N350*IF(G350="",0,G350))</f>
        <v>0</v>
      </c>
      <c r="P350" s="57" t="b">
        <f t="shared" si="35"/>
        <v>0</v>
      </c>
      <c r="Q350" s="57">
        <f>P350*(MAX($Q$7:Q349)+1)</f>
        <v>0</v>
      </c>
    </row>
    <row r="351" spans="2:17">
      <c r="B351" s="79" t="s">
        <v>626</v>
      </c>
      <c r="C351" s="80" t="str">
        <f>VLOOKUP(B351,'Language Articles'!A:B,2,0)</f>
        <v>Sample case rooftop and standard systems</v>
      </c>
      <c r="D351" s="81" t="str">
        <f>VLOOKUP(B351,'Language Portfolio'!A:B,2,0)</f>
        <v>Screws and accessories</v>
      </c>
      <c r="E351" s="206">
        <f>VLOOKUP(B351,Basis_Preisliste!B:E,4,0)</f>
        <v>210</v>
      </c>
      <c r="F351" s="82">
        <f>IF(_xlfn.XLOOKUP(B351,Basis_Preisliste!B:B,Basis_Preisliste!F:F)="",_xlfn.XLOOKUP(B351,Basis_Preisliste!B:B,Basis_Preisliste!G:G),_xlfn.XLOOKUP(B351,Basis_Preisliste!B:B,Basis_Preisliste!F:F))</f>
        <v>200</v>
      </c>
      <c r="G351" s="82"/>
      <c r="H351" s="82">
        <v>200</v>
      </c>
      <c r="I351" s="161">
        <f>IF(INDEX(Basis_Preisliste!H:H,MATCH(B351,Basis_Preisliste!B:B,0))=0,"",INDEX(Basis_Preisliste!H:H,MATCH(B351,Basis_Preisliste!B:B,0)))</f>
        <v>1</v>
      </c>
      <c r="J351" s="211">
        <f>_xlfn.XLOOKUP(B351,'Article Master Data'!B:B,'Article Master Data'!R:R)</f>
        <v>0</v>
      </c>
      <c r="K351" s="251"/>
      <c r="L351" s="247" t="str">
        <f t="shared" si="32"/>
        <v/>
      </c>
      <c r="M351" s="57">
        <f t="shared" si="33"/>
        <v>0</v>
      </c>
      <c r="N351" s="57">
        <f t="shared" si="34"/>
        <v>0</v>
      </c>
      <c r="O351" s="57">
        <f>IF(AND(N351&lt;&gt;0,G351=""),'Language Layout'!$B$106,M351*I351*H351+N351*IF(G351="",0,G351))</f>
        <v>0</v>
      </c>
      <c r="P351" s="57" t="b">
        <f t="shared" si="35"/>
        <v>0</v>
      </c>
      <c r="Q351" s="57">
        <f>P351*(MAX($Q$7:Q350)+1)</f>
        <v>0</v>
      </c>
    </row>
    <row r="353" spans="2:2">
      <c r="B353" s="57" t="s">
        <v>713</v>
      </c>
    </row>
    <row r="354" spans="2:2">
      <c r="B354" s="57" t="str">
        <f>'Language Layout'!$B$13</f>
        <v>Subject to change</v>
      </c>
    </row>
    <row r="355" spans="2:2">
      <c r="B355" s="57" t="str">
        <f>'Language Layout'!$B$22</f>
        <v>Please note that the shown discounted prices are rounded to 2 decimal places.</v>
      </c>
    </row>
    <row r="356" spans="2:2">
      <c r="B356" s="57" t="str">
        <f>'Language Layout'!$B$9</f>
        <v>All offers are subject to approval and are valid only within the scope of the given lot sizes, for profiles only for whole bundles.</v>
      </c>
    </row>
  </sheetData>
  <sheetProtection algorithmName="SHA-512" hashValue="LGcsKNMBEjXk6cmrpiZu5pybgxkCcolMAw3L2DX8NRpy9BnOHTKnk/kkQleVHLRT62mIegEt72stW90lH9h5ew==" saltValue="lUokWhJu4nTeQ6mNgm9k8Q==" spinCount="100000" sheet="1" objects="1" scenarios="1"/>
  <autoFilter ref="B6:J351" xr:uid="{34703C26-F75B-4938-9F4F-25B0F11F96B8}"/>
  <mergeCells count="3">
    <mergeCell ref="K6:K7"/>
    <mergeCell ref="I6:I7"/>
    <mergeCell ref="H5:J5"/>
  </mergeCells>
  <conditionalFormatting sqref="B1:B98 B105:B1048576">
    <cfRule type="duplicateValues" dxfId="4" priority="3"/>
  </conditionalFormatting>
  <conditionalFormatting sqref="B99:B104">
    <cfRule type="duplicateValues" dxfId="3" priority="1"/>
    <cfRule type="duplicateValues" dxfId="2" priority="2"/>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Drop Down 1">
              <controlPr defaultSize="0" autoLine="0" autoPict="0">
                <anchor moveWithCells="1">
                  <from>
                    <xdr:col>1</xdr:col>
                    <xdr:colOff>828675</xdr:colOff>
                    <xdr:row>2</xdr:row>
                    <xdr:rowOff>28575</xdr:rowOff>
                  </from>
                  <to>
                    <xdr:col>2</xdr:col>
                    <xdr:colOff>533400</xdr:colOff>
                    <xdr:row>2</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EDAA2-1E2E-4F6A-B105-432DC1336A28}">
  <sheetPr codeName="Tabelle4">
    <tabColor rgb="FFD6EADE"/>
  </sheetPr>
  <dimension ref="B2:K51"/>
  <sheetViews>
    <sheetView showGridLines="0" view="pageBreakPreview" zoomScaleNormal="100" zoomScaleSheetLayoutView="100" workbookViewId="0">
      <selection activeCell="B6" sqref="B6"/>
    </sheetView>
  </sheetViews>
  <sheetFormatPr baseColWidth="10" defaultColWidth="10" defaultRowHeight="26.1" customHeight="1"/>
  <cols>
    <col min="1" max="1" width="2.875" style="123" customWidth="1"/>
    <col min="2" max="2" width="18.125" style="175" customWidth="1"/>
    <col min="3" max="3" width="15" style="174" customWidth="1"/>
    <col min="4" max="4" width="36.25" style="175" customWidth="1"/>
    <col min="5" max="5" width="20.875" style="174" customWidth="1"/>
    <col min="6" max="6" width="16.5" style="174" customWidth="1"/>
    <col min="7" max="7" width="9.625" style="173" customWidth="1"/>
    <col min="8" max="8" width="13.75" style="172" customWidth="1"/>
    <col min="9" max="9" width="10" style="123"/>
    <col min="10" max="10" width="10" style="123" hidden="1" customWidth="1"/>
    <col min="11" max="11" width="10" style="202" hidden="1" customWidth="1"/>
    <col min="12" max="16384" width="10" style="123"/>
  </cols>
  <sheetData>
    <row r="2" spans="2:11" customFormat="1" ht="26.25">
      <c r="D2" s="180" t="str">
        <f>'Language Layout'!$B$79</f>
        <v>Bill of materials</v>
      </c>
      <c r="E2" s="179" t="str">
        <f>'Language Layout'!$B$49</f>
        <v>Your discount (%):</v>
      </c>
      <c r="F2" s="192">
        <f>'Schletter Price list 2025'!$G$3</f>
        <v>0</v>
      </c>
      <c r="G2" s="193">
        <f>'Schletter Price list 2025'!$K$5</f>
        <v>0</v>
      </c>
      <c r="H2" s="194">
        <f>'Schletter Price list 2025'!$L$5</f>
        <v>0</v>
      </c>
      <c r="K2" s="200"/>
    </row>
    <row r="3" spans="2:11" customFormat="1" ht="15" customHeight="1">
      <c r="B3" s="178"/>
      <c r="D3" s="178" t="str">
        <f>'Language Layout'!$B$47</f>
        <v>Valid from 01.05.2025 (subject to modifications)</v>
      </c>
      <c r="G3" s="123"/>
      <c r="K3" s="200"/>
    </row>
    <row r="4" spans="2:11" s="177" customFormat="1" ht="30" customHeight="1">
      <c r="B4" s="185" t="str">
        <f>'Language Layout'!$B$98</f>
        <v>Product family</v>
      </c>
      <c r="C4" s="185" t="str">
        <f>'Language Layout'!$B$17</f>
        <v>Item No.</v>
      </c>
      <c r="D4" s="186" t="str">
        <f>'Language Layout'!$B$14</f>
        <v>Material short text</v>
      </c>
      <c r="E4" s="187" t="str">
        <f>'Language Layout'!$B$103</f>
        <v>Piece</v>
      </c>
      <c r="F4" s="188" t="str">
        <f>'Language Layout'!$B$85</f>
        <v>Packing unit</v>
      </c>
      <c r="G4" s="197" t="str">
        <f>'Language Layout'!$B$57</f>
        <v>Quantity</v>
      </c>
      <c r="H4" s="197" t="str">
        <f>'Language Layout'!$B$43</f>
        <v>Total</v>
      </c>
      <c r="K4" s="201"/>
    </row>
    <row r="5" spans="2:11" customFormat="1" ht="30" customHeight="1">
      <c r="B5" s="189"/>
      <c r="C5" s="189"/>
      <c r="D5" s="190"/>
      <c r="E5" s="191" t="str">
        <f>'Language Layout'!$B$104</f>
        <v>Price (€) per piece</v>
      </c>
      <c r="F5" s="191" t="str">
        <f>'Language Layout'!$B$104</f>
        <v>Price (€) per piece</v>
      </c>
      <c r="G5" s="195"/>
      <c r="H5" s="196" t="str">
        <f>'Language Layout'!B81</f>
        <v>Total (€)</v>
      </c>
      <c r="K5" s="200"/>
    </row>
    <row r="6" spans="2:11" ht="26.1" customHeight="1">
      <c r="B6" s="176" t="str" cm="1">
        <f t="array" ref="B6">IFERROR(INDEX('Schletter Price list 2025'!D:D,'Bill of materials'!$J6),"")</f>
        <v/>
      </c>
      <c r="C6" s="176" t="str" cm="1">
        <f t="array" ref="C6">IFERROR(INDEX('Schletter Price list 2025'!B:B,'Bill of materials'!$J6),"")</f>
        <v/>
      </c>
      <c r="D6" s="176" t="str" cm="1">
        <f t="array" ref="D6">IFERROR(INDEX('Schletter Price list 2025'!C:C,'Bill of materials'!$J6),"")</f>
        <v/>
      </c>
      <c r="E6" s="203" t="str" cm="1">
        <f t="array" ref="E6">IFERROR(INDEX('Schletter Price list 2025'!G:G,'Bill of materials'!$J6),"")</f>
        <v/>
      </c>
      <c r="F6" s="203" t="str" cm="1">
        <f t="array" ref="F6">IFERROR(INDEX('Schletter Price list 2025'!H:H,'Bill of materials'!$J6),"")</f>
        <v/>
      </c>
      <c r="G6" s="176" t="str" cm="1">
        <f t="array" ref="G6">IFERROR(INDEX('Schletter Price list 2025'!K:K,'Bill of materials'!$J6),"")</f>
        <v/>
      </c>
      <c r="H6" s="203" t="str" cm="1">
        <f t="array" ref="H6">IFERROR(INDEX('Schletter Price list 2025'!L:L,'Bill of materials'!$J6),"")</f>
        <v/>
      </c>
      <c r="J6" s="123" t="str">
        <f>IFERROR(MATCH(K6,'Schletter Price list 2025'!Q:Q,0),"")</f>
        <v/>
      </c>
      <c r="K6" s="202">
        <v>1</v>
      </c>
    </row>
    <row r="7" spans="2:11" ht="26.1" customHeight="1">
      <c r="B7" s="176" t="str" cm="1">
        <f t="array" ref="B7">IFERROR(INDEX('Schletter Price list 2025'!D:D,'Bill of materials'!$J7),"")</f>
        <v/>
      </c>
      <c r="C7" s="176" t="str" cm="1">
        <f t="array" ref="C7">IFERROR(INDEX('Schletter Price list 2025'!B:B,'Bill of materials'!$J7),"")</f>
        <v/>
      </c>
      <c r="D7" s="176" t="str" cm="1">
        <f t="array" ref="D7">IFERROR(INDEX('Schletter Price list 2025'!C:C,'Bill of materials'!$J7),"")</f>
        <v/>
      </c>
      <c r="E7" s="203" t="str" cm="1">
        <f t="array" ref="E7">IFERROR(INDEX('Schletter Price list 2025'!G:G,'Bill of materials'!$J7),"")</f>
        <v/>
      </c>
      <c r="F7" s="203" t="str" cm="1">
        <f t="array" ref="F7">IFERROR(INDEX('Schletter Price list 2025'!H:H,'Bill of materials'!$J7),"")</f>
        <v/>
      </c>
      <c r="G7" s="176" t="str" cm="1">
        <f t="array" ref="G7">IFERROR(INDEX('Schletter Price list 2025'!K:K,'Bill of materials'!$J7),"")</f>
        <v/>
      </c>
      <c r="H7" s="203" t="str" cm="1">
        <f t="array" ref="H7">IFERROR(INDEX('Schletter Price list 2025'!L:L,'Bill of materials'!$J7),"")</f>
        <v/>
      </c>
      <c r="J7" s="123" t="str">
        <f>IFERROR(MATCH(K7,'Schletter Price list 2025'!Q:Q,0),"")</f>
        <v/>
      </c>
      <c r="K7" s="202">
        <v>2</v>
      </c>
    </row>
    <row r="8" spans="2:11" ht="26.1" customHeight="1">
      <c r="B8" s="176" t="str" cm="1">
        <f t="array" ref="B8">IFERROR(INDEX('Schletter Price list 2025'!D:D,'Bill of materials'!$J8),"")</f>
        <v/>
      </c>
      <c r="C8" s="176" t="str" cm="1">
        <f t="array" ref="C8">IFERROR(INDEX('Schletter Price list 2025'!B:B,'Bill of materials'!$J8),"")</f>
        <v/>
      </c>
      <c r="D8" s="176" t="str" cm="1">
        <f t="array" ref="D8">IFERROR(INDEX('Schletter Price list 2025'!C:C,'Bill of materials'!$J8),"")</f>
        <v/>
      </c>
      <c r="E8" s="203" t="str" cm="1">
        <f t="array" ref="E8">IFERROR(INDEX('Schletter Price list 2025'!G:G,'Bill of materials'!$J8),"")</f>
        <v/>
      </c>
      <c r="F8" s="203" t="str" cm="1">
        <f t="array" ref="F8">IFERROR(INDEX('Schletter Price list 2025'!H:H,'Bill of materials'!$J8),"")</f>
        <v/>
      </c>
      <c r="G8" s="176" t="str" cm="1">
        <f t="array" ref="G8">IFERROR(INDEX('Schletter Price list 2025'!K:K,'Bill of materials'!$J8),"")</f>
        <v/>
      </c>
      <c r="H8" s="203" t="str" cm="1">
        <f t="array" ref="H8">IFERROR(INDEX('Schletter Price list 2025'!L:L,'Bill of materials'!$J8),"")</f>
        <v/>
      </c>
      <c r="J8" s="123" t="str">
        <f>IFERROR(MATCH(K8,'Schletter Price list 2025'!Q:Q,0),"")</f>
        <v/>
      </c>
      <c r="K8" s="202">
        <v>3</v>
      </c>
    </row>
    <row r="9" spans="2:11" ht="26.1" customHeight="1">
      <c r="B9" s="176" t="str" cm="1">
        <f t="array" ref="B9">IFERROR(INDEX('Schletter Price list 2025'!D:D,'Bill of materials'!$J9),"")</f>
        <v/>
      </c>
      <c r="C9" s="176" t="str" cm="1">
        <f t="array" ref="C9">IFERROR(INDEX('Schletter Price list 2025'!B:B,'Bill of materials'!$J9),"")</f>
        <v/>
      </c>
      <c r="D9" s="176" t="str" cm="1">
        <f t="array" ref="D9">IFERROR(INDEX('Schletter Price list 2025'!C:C,'Bill of materials'!$J9),"")</f>
        <v/>
      </c>
      <c r="E9" s="203" t="str" cm="1">
        <f t="array" ref="E9">IFERROR(INDEX('Schletter Price list 2025'!G:G,'Bill of materials'!$J9),"")</f>
        <v/>
      </c>
      <c r="F9" s="203" t="str" cm="1">
        <f t="array" ref="F9">IFERROR(INDEX('Schletter Price list 2025'!H:H,'Bill of materials'!$J9),"")</f>
        <v/>
      </c>
      <c r="G9" s="176" t="str" cm="1">
        <f t="array" ref="G9">IFERROR(INDEX('Schletter Price list 2025'!K:K,'Bill of materials'!$J9),"")</f>
        <v/>
      </c>
      <c r="H9" s="203" t="str" cm="1">
        <f t="array" ref="H9">IFERROR(INDEX('Schletter Price list 2025'!L:L,'Bill of materials'!$J9),"")</f>
        <v/>
      </c>
      <c r="J9" s="123" t="str">
        <f>IFERROR(MATCH(K9,'Schletter Price list 2025'!Q:Q,0),"")</f>
        <v/>
      </c>
      <c r="K9" s="202">
        <v>4</v>
      </c>
    </row>
    <row r="10" spans="2:11" ht="26.1" customHeight="1">
      <c r="B10" s="176" t="str" cm="1">
        <f t="array" ref="B10">IFERROR(INDEX('Schletter Price list 2025'!D:D,'Bill of materials'!$J10),"")</f>
        <v/>
      </c>
      <c r="C10" s="176" t="str" cm="1">
        <f t="array" ref="C10">IFERROR(INDEX('Schletter Price list 2025'!B:B,'Bill of materials'!$J10),"")</f>
        <v/>
      </c>
      <c r="D10" s="176" t="str" cm="1">
        <f t="array" ref="D10">IFERROR(INDEX('Schletter Price list 2025'!C:C,'Bill of materials'!$J10),"")</f>
        <v/>
      </c>
      <c r="E10" s="203" t="str" cm="1">
        <f t="array" ref="E10">IFERROR(INDEX('Schletter Price list 2025'!G:G,'Bill of materials'!$J10),"")</f>
        <v/>
      </c>
      <c r="F10" s="203" t="str" cm="1">
        <f t="array" ref="F10">IFERROR(INDEX('Schletter Price list 2025'!H:H,'Bill of materials'!$J10),"")</f>
        <v/>
      </c>
      <c r="G10" s="176" t="str" cm="1">
        <f t="array" ref="G10">IFERROR(INDEX('Schletter Price list 2025'!K:K,'Bill of materials'!$J10),"")</f>
        <v/>
      </c>
      <c r="H10" s="203" t="str" cm="1">
        <f t="array" ref="H10">IFERROR(INDEX('Schletter Price list 2025'!L:L,'Bill of materials'!$J10),"")</f>
        <v/>
      </c>
      <c r="J10" s="123" t="str">
        <f>IFERROR(MATCH(K10,'Schletter Price list 2025'!Q:Q,0),"")</f>
        <v/>
      </c>
      <c r="K10" s="202">
        <v>5</v>
      </c>
    </row>
    <row r="11" spans="2:11" ht="26.1" customHeight="1">
      <c r="B11" s="176" t="str" cm="1">
        <f t="array" ref="B11">IFERROR(INDEX('Schletter Price list 2025'!D:D,'Bill of materials'!$J11),"")</f>
        <v/>
      </c>
      <c r="C11" s="176" t="str" cm="1">
        <f t="array" ref="C11">IFERROR(INDEX('Schletter Price list 2025'!B:B,'Bill of materials'!$J11),"")</f>
        <v/>
      </c>
      <c r="D11" s="176" t="str" cm="1">
        <f t="array" ref="D11">IFERROR(INDEX('Schletter Price list 2025'!C:C,'Bill of materials'!$J11),"")</f>
        <v/>
      </c>
      <c r="E11" s="203" t="str" cm="1">
        <f t="array" ref="E11">IFERROR(INDEX('Schletter Price list 2025'!G:G,'Bill of materials'!$J11),"")</f>
        <v/>
      </c>
      <c r="F11" s="203" t="str" cm="1">
        <f t="array" ref="F11">IFERROR(INDEX('Schletter Price list 2025'!H:H,'Bill of materials'!$J11),"")</f>
        <v/>
      </c>
      <c r="G11" s="176" t="str" cm="1">
        <f t="array" ref="G11">IFERROR(INDEX('Schletter Price list 2025'!K:K,'Bill of materials'!$J11),"")</f>
        <v/>
      </c>
      <c r="H11" s="203" t="str" cm="1">
        <f t="array" ref="H11">IFERROR(INDEX('Schletter Price list 2025'!L:L,'Bill of materials'!$J11),"")</f>
        <v/>
      </c>
      <c r="J11" s="123" t="str">
        <f>IFERROR(MATCH(K11,'Schletter Price list 2025'!Q:Q,0),"")</f>
        <v/>
      </c>
      <c r="K11" s="202">
        <v>6</v>
      </c>
    </row>
    <row r="12" spans="2:11" ht="26.1" customHeight="1">
      <c r="B12" s="176" t="str" cm="1">
        <f t="array" ref="B12">IFERROR(INDEX('Schletter Price list 2025'!D:D,'Bill of materials'!$J12),"")</f>
        <v/>
      </c>
      <c r="C12" s="176" t="str" cm="1">
        <f t="array" ref="C12">IFERROR(INDEX('Schletter Price list 2025'!B:B,'Bill of materials'!$J12),"")</f>
        <v/>
      </c>
      <c r="D12" s="176" t="str" cm="1">
        <f t="array" ref="D12">IFERROR(INDEX('Schletter Price list 2025'!C:C,'Bill of materials'!$J12),"")</f>
        <v/>
      </c>
      <c r="E12" s="203" t="str" cm="1">
        <f t="array" ref="E12">IFERROR(INDEX('Schletter Price list 2025'!G:G,'Bill of materials'!$J12),"")</f>
        <v/>
      </c>
      <c r="F12" s="203" t="str" cm="1">
        <f t="array" ref="F12">IFERROR(INDEX('Schletter Price list 2025'!H:H,'Bill of materials'!$J12),"")</f>
        <v/>
      </c>
      <c r="G12" s="176" t="str" cm="1">
        <f t="array" ref="G12">IFERROR(INDEX('Schletter Price list 2025'!K:K,'Bill of materials'!$J12),"")</f>
        <v/>
      </c>
      <c r="H12" s="203" t="str" cm="1">
        <f t="array" ref="H12">IFERROR(INDEX('Schletter Price list 2025'!L:L,'Bill of materials'!$J12),"")</f>
        <v/>
      </c>
      <c r="J12" s="123" t="str">
        <f>IFERROR(MATCH(K12,'Schletter Price list 2025'!Q:Q,0),"")</f>
        <v/>
      </c>
      <c r="K12" s="202">
        <v>7</v>
      </c>
    </row>
    <row r="13" spans="2:11" ht="26.1" customHeight="1">
      <c r="B13" s="176" t="str" cm="1">
        <f t="array" ref="B13">IFERROR(INDEX('Schletter Price list 2025'!D:D,'Bill of materials'!$J13),"")</f>
        <v/>
      </c>
      <c r="C13" s="176" t="str" cm="1">
        <f t="array" ref="C13">IFERROR(INDEX('Schletter Price list 2025'!B:B,'Bill of materials'!$J13),"")</f>
        <v/>
      </c>
      <c r="D13" s="176" t="str" cm="1">
        <f t="array" ref="D13">IFERROR(INDEX('Schletter Price list 2025'!C:C,'Bill of materials'!$J13),"")</f>
        <v/>
      </c>
      <c r="E13" s="203" t="str" cm="1">
        <f t="array" ref="E13">IFERROR(INDEX('Schletter Price list 2025'!G:G,'Bill of materials'!$J13),"")</f>
        <v/>
      </c>
      <c r="F13" s="203" t="str" cm="1">
        <f t="array" ref="F13">IFERROR(INDEX('Schletter Price list 2025'!H:H,'Bill of materials'!$J13),"")</f>
        <v/>
      </c>
      <c r="G13" s="176" t="str" cm="1">
        <f t="array" ref="G13">IFERROR(INDEX('Schletter Price list 2025'!K:K,'Bill of materials'!$J13),"")</f>
        <v/>
      </c>
      <c r="H13" s="203" t="str" cm="1">
        <f t="array" ref="H13">IFERROR(INDEX('Schletter Price list 2025'!L:L,'Bill of materials'!$J13),"")</f>
        <v/>
      </c>
      <c r="J13" s="123" t="str">
        <f>IFERROR(MATCH(K13,'Schletter Price list 2025'!Q:Q,0),"")</f>
        <v/>
      </c>
      <c r="K13" s="202">
        <v>8</v>
      </c>
    </row>
    <row r="14" spans="2:11" ht="26.1" customHeight="1">
      <c r="B14" s="176" t="str" cm="1">
        <f t="array" ref="B14">IFERROR(INDEX('Schletter Price list 2025'!D:D,'Bill of materials'!$J14),"")</f>
        <v/>
      </c>
      <c r="C14" s="176" t="str" cm="1">
        <f t="array" ref="C14">IFERROR(INDEX('Schletter Price list 2025'!B:B,'Bill of materials'!$J14),"")</f>
        <v/>
      </c>
      <c r="D14" s="176" t="str" cm="1">
        <f t="array" ref="D14">IFERROR(INDEX('Schletter Price list 2025'!C:C,'Bill of materials'!$J14),"")</f>
        <v/>
      </c>
      <c r="E14" s="203" t="str" cm="1">
        <f t="array" ref="E14">IFERROR(INDEX('Schletter Price list 2025'!G:G,'Bill of materials'!$J14),"")</f>
        <v/>
      </c>
      <c r="F14" s="203" t="str" cm="1">
        <f t="array" ref="F14">IFERROR(INDEX('Schletter Price list 2025'!H:H,'Bill of materials'!$J14),"")</f>
        <v/>
      </c>
      <c r="G14" s="176" t="str" cm="1">
        <f t="array" ref="G14">IFERROR(INDEX('Schletter Price list 2025'!K:K,'Bill of materials'!$J14),"")</f>
        <v/>
      </c>
      <c r="H14" s="203" t="str" cm="1">
        <f t="array" ref="H14">IFERROR(INDEX('Schletter Price list 2025'!L:L,'Bill of materials'!$J14),"")</f>
        <v/>
      </c>
      <c r="J14" s="123" t="str">
        <f>IFERROR(MATCH(K14,'Schletter Price list 2025'!Q:Q,0),"")</f>
        <v/>
      </c>
      <c r="K14" s="202">
        <v>9</v>
      </c>
    </row>
    <row r="15" spans="2:11" ht="26.1" customHeight="1">
      <c r="B15" s="176" t="str" cm="1">
        <f t="array" ref="B15">IFERROR(INDEX('Schletter Price list 2025'!D:D,'Bill of materials'!$J15),"")</f>
        <v/>
      </c>
      <c r="C15" s="176" t="str" cm="1">
        <f t="array" ref="C15">IFERROR(INDEX('Schletter Price list 2025'!B:B,'Bill of materials'!$J15),"")</f>
        <v/>
      </c>
      <c r="D15" s="176" t="str" cm="1">
        <f t="array" ref="D15">IFERROR(INDEX('Schletter Price list 2025'!C:C,'Bill of materials'!$J15),"")</f>
        <v/>
      </c>
      <c r="E15" s="203" t="str" cm="1">
        <f t="array" ref="E15">IFERROR(INDEX('Schletter Price list 2025'!G:G,'Bill of materials'!$J15),"")</f>
        <v/>
      </c>
      <c r="F15" s="203" t="str" cm="1">
        <f t="array" ref="F15">IFERROR(INDEX('Schletter Price list 2025'!H:H,'Bill of materials'!$J15),"")</f>
        <v/>
      </c>
      <c r="G15" s="176" t="str" cm="1">
        <f t="array" ref="G15">IFERROR(INDEX('Schletter Price list 2025'!K:K,'Bill of materials'!$J15),"")</f>
        <v/>
      </c>
      <c r="H15" s="203" t="str" cm="1">
        <f t="array" ref="H15">IFERROR(INDEX('Schletter Price list 2025'!L:L,'Bill of materials'!$J15),"")</f>
        <v/>
      </c>
      <c r="J15" s="123" t="str">
        <f>IFERROR(MATCH(K15,'Schletter Price list 2025'!Q:Q,0),"")</f>
        <v/>
      </c>
      <c r="K15" s="202">
        <v>10</v>
      </c>
    </row>
    <row r="16" spans="2:11" ht="26.1" customHeight="1">
      <c r="B16" s="176" t="str" cm="1">
        <f t="array" ref="B16">IFERROR(INDEX('Schletter Price list 2025'!D:D,'Bill of materials'!$J16),"")</f>
        <v/>
      </c>
      <c r="C16" s="176" t="str" cm="1">
        <f t="array" ref="C16">IFERROR(INDEX('Schletter Price list 2025'!B:B,'Bill of materials'!$J16),"")</f>
        <v/>
      </c>
      <c r="D16" s="176" t="str" cm="1">
        <f t="array" ref="D16">IFERROR(INDEX('Schletter Price list 2025'!C:C,'Bill of materials'!$J16),"")</f>
        <v/>
      </c>
      <c r="E16" s="203" t="str" cm="1">
        <f t="array" ref="E16">IFERROR(INDEX('Schletter Price list 2025'!G:G,'Bill of materials'!$J16),"")</f>
        <v/>
      </c>
      <c r="F16" s="203" t="str" cm="1">
        <f t="array" ref="F16">IFERROR(INDEX('Schletter Price list 2025'!H:H,'Bill of materials'!$J16),"")</f>
        <v/>
      </c>
      <c r="G16" s="176" t="str" cm="1">
        <f t="array" ref="G16">IFERROR(INDEX('Schletter Price list 2025'!K:K,'Bill of materials'!$J16),"")</f>
        <v/>
      </c>
      <c r="H16" s="203" t="str" cm="1">
        <f t="array" ref="H16">IFERROR(INDEX('Schletter Price list 2025'!L:L,'Bill of materials'!$J16),"")</f>
        <v/>
      </c>
      <c r="J16" s="123" t="str">
        <f>IFERROR(MATCH(K16,'Schletter Price list 2025'!Q:Q,0),"")</f>
        <v/>
      </c>
      <c r="K16" s="202">
        <v>11</v>
      </c>
    </row>
    <row r="17" spans="2:11" ht="26.1" customHeight="1">
      <c r="B17" s="176" t="str" cm="1">
        <f t="array" ref="B17">IFERROR(INDEX('Schletter Price list 2025'!D:D,'Bill of materials'!$J17),"")</f>
        <v/>
      </c>
      <c r="C17" s="176" t="str" cm="1">
        <f t="array" ref="C17">IFERROR(INDEX('Schletter Price list 2025'!B:B,'Bill of materials'!$J17),"")</f>
        <v/>
      </c>
      <c r="D17" s="176" t="str" cm="1">
        <f t="array" ref="D17">IFERROR(INDEX('Schletter Price list 2025'!C:C,'Bill of materials'!$J17),"")</f>
        <v/>
      </c>
      <c r="E17" s="203" t="str" cm="1">
        <f t="array" ref="E17">IFERROR(INDEX('Schletter Price list 2025'!G:G,'Bill of materials'!$J17),"")</f>
        <v/>
      </c>
      <c r="F17" s="203" t="str" cm="1">
        <f t="array" ref="F17">IFERROR(INDEX('Schletter Price list 2025'!H:H,'Bill of materials'!$J17),"")</f>
        <v/>
      </c>
      <c r="G17" s="176" t="str" cm="1">
        <f t="array" ref="G17">IFERROR(INDEX('Schletter Price list 2025'!K:K,'Bill of materials'!$J17),"")</f>
        <v/>
      </c>
      <c r="H17" s="203" t="str" cm="1">
        <f t="array" ref="H17">IFERROR(INDEX('Schletter Price list 2025'!L:L,'Bill of materials'!$J17),"")</f>
        <v/>
      </c>
      <c r="J17" s="123" t="str">
        <f>IFERROR(MATCH(K17,'Schletter Price list 2025'!Q:Q,0),"")</f>
        <v/>
      </c>
      <c r="K17" s="202">
        <v>12</v>
      </c>
    </row>
    <row r="18" spans="2:11" ht="26.1" customHeight="1">
      <c r="B18" s="176" t="str" cm="1">
        <f t="array" ref="B18">IFERROR(INDEX('Schletter Price list 2025'!D:D,'Bill of materials'!$J18),"")</f>
        <v/>
      </c>
      <c r="C18" s="176" t="str" cm="1">
        <f t="array" ref="C18">IFERROR(INDEX('Schletter Price list 2025'!B:B,'Bill of materials'!$J18),"")</f>
        <v/>
      </c>
      <c r="D18" s="176" t="str" cm="1">
        <f t="array" ref="D18">IFERROR(INDEX('Schletter Price list 2025'!C:C,'Bill of materials'!$J18),"")</f>
        <v/>
      </c>
      <c r="E18" s="203" t="str" cm="1">
        <f t="array" ref="E18">IFERROR(INDEX('Schletter Price list 2025'!G:G,'Bill of materials'!$J18),"")</f>
        <v/>
      </c>
      <c r="F18" s="203" t="str" cm="1">
        <f t="array" ref="F18">IFERROR(INDEX('Schletter Price list 2025'!H:H,'Bill of materials'!$J18),"")</f>
        <v/>
      </c>
      <c r="G18" s="176" t="str" cm="1">
        <f t="array" ref="G18">IFERROR(INDEX('Schletter Price list 2025'!K:K,'Bill of materials'!$J18),"")</f>
        <v/>
      </c>
      <c r="H18" s="203" t="str" cm="1">
        <f t="array" ref="H18">IFERROR(INDEX('Schletter Price list 2025'!L:L,'Bill of materials'!$J18),"")</f>
        <v/>
      </c>
      <c r="J18" s="123" t="str">
        <f>IFERROR(MATCH(K18,'Schletter Price list 2025'!Q:Q,0),"")</f>
        <v/>
      </c>
      <c r="K18" s="202">
        <v>13</v>
      </c>
    </row>
    <row r="19" spans="2:11" ht="26.1" customHeight="1">
      <c r="B19" s="176" t="str" cm="1">
        <f t="array" ref="B19">IFERROR(INDEX('Schletter Price list 2025'!D:D,'Bill of materials'!$J19),"")</f>
        <v/>
      </c>
      <c r="C19" s="176" t="str" cm="1">
        <f t="array" ref="C19">IFERROR(INDEX('Schletter Price list 2025'!B:B,'Bill of materials'!$J19),"")</f>
        <v/>
      </c>
      <c r="D19" s="176" t="str" cm="1">
        <f t="array" ref="D19">IFERROR(INDEX('Schletter Price list 2025'!C:C,'Bill of materials'!$J19),"")</f>
        <v/>
      </c>
      <c r="E19" s="203" t="str" cm="1">
        <f t="array" ref="E19">IFERROR(INDEX('Schletter Price list 2025'!G:G,'Bill of materials'!$J19),"")</f>
        <v/>
      </c>
      <c r="F19" s="203" t="str" cm="1">
        <f t="array" ref="F19">IFERROR(INDEX('Schletter Price list 2025'!H:H,'Bill of materials'!$J19),"")</f>
        <v/>
      </c>
      <c r="G19" s="176" t="str" cm="1">
        <f t="array" ref="G19">IFERROR(INDEX('Schletter Price list 2025'!K:K,'Bill of materials'!$J19),"")</f>
        <v/>
      </c>
      <c r="H19" s="203" t="str" cm="1">
        <f t="array" ref="H19">IFERROR(INDEX('Schletter Price list 2025'!L:L,'Bill of materials'!$J19),"")</f>
        <v/>
      </c>
      <c r="J19" s="123" t="str">
        <f>IFERROR(MATCH(K19,'Schletter Price list 2025'!Q:Q,0),"")</f>
        <v/>
      </c>
      <c r="K19" s="202">
        <v>14</v>
      </c>
    </row>
    <row r="20" spans="2:11" ht="26.1" customHeight="1">
      <c r="B20" s="176" t="str" cm="1">
        <f t="array" ref="B20">IFERROR(INDEX('Schletter Price list 2025'!D:D,'Bill of materials'!$J20),"")</f>
        <v/>
      </c>
      <c r="C20" s="176" t="str" cm="1">
        <f t="array" ref="C20">IFERROR(INDEX('Schletter Price list 2025'!B:B,'Bill of materials'!$J20),"")</f>
        <v/>
      </c>
      <c r="D20" s="176" t="str" cm="1">
        <f t="array" ref="D20">IFERROR(INDEX('Schletter Price list 2025'!C:C,'Bill of materials'!$J20),"")</f>
        <v/>
      </c>
      <c r="E20" s="203" t="str" cm="1">
        <f t="array" ref="E20">IFERROR(INDEX('Schletter Price list 2025'!G:G,'Bill of materials'!$J20),"")</f>
        <v/>
      </c>
      <c r="F20" s="203" t="str" cm="1">
        <f t="array" ref="F20">IFERROR(INDEX('Schletter Price list 2025'!H:H,'Bill of materials'!$J20),"")</f>
        <v/>
      </c>
      <c r="G20" s="176" t="str" cm="1">
        <f t="array" ref="G20">IFERROR(INDEX('Schletter Price list 2025'!K:K,'Bill of materials'!$J20),"")</f>
        <v/>
      </c>
      <c r="H20" s="203" t="str" cm="1">
        <f t="array" ref="H20">IFERROR(INDEX('Schletter Price list 2025'!L:L,'Bill of materials'!$J20),"")</f>
        <v/>
      </c>
      <c r="J20" s="123" t="str">
        <f>IFERROR(MATCH(K20,'Schletter Price list 2025'!Q:Q,0),"")</f>
        <v/>
      </c>
      <c r="K20" s="202">
        <v>15</v>
      </c>
    </row>
    <row r="21" spans="2:11" ht="26.1" customHeight="1">
      <c r="B21" s="176" t="str" cm="1">
        <f t="array" ref="B21">IFERROR(INDEX('Schletter Price list 2025'!D:D,'Bill of materials'!$J21),"")</f>
        <v/>
      </c>
      <c r="C21" s="176" t="str" cm="1">
        <f t="array" ref="C21">IFERROR(INDEX('Schletter Price list 2025'!B:B,'Bill of materials'!$J21),"")</f>
        <v/>
      </c>
      <c r="D21" s="176" t="str" cm="1">
        <f t="array" ref="D21">IFERROR(INDEX('Schletter Price list 2025'!C:C,'Bill of materials'!$J21),"")</f>
        <v/>
      </c>
      <c r="E21" s="203" t="str" cm="1">
        <f t="array" ref="E21">IFERROR(INDEX('Schletter Price list 2025'!G:G,'Bill of materials'!$J21),"")</f>
        <v/>
      </c>
      <c r="F21" s="203" t="str" cm="1">
        <f t="array" ref="F21">IFERROR(INDEX('Schletter Price list 2025'!H:H,'Bill of materials'!$J21),"")</f>
        <v/>
      </c>
      <c r="G21" s="176" t="str" cm="1">
        <f t="array" ref="G21">IFERROR(INDEX('Schletter Price list 2025'!K:K,'Bill of materials'!$J21),"")</f>
        <v/>
      </c>
      <c r="H21" s="203" t="str" cm="1">
        <f t="array" ref="H21">IFERROR(INDEX('Schletter Price list 2025'!L:L,'Bill of materials'!$J21),"")</f>
        <v/>
      </c>
      <c r="J21" s="123" t="str">
        <f>IFERROR(MATCH(K21,'Schletter Price list 2025'!Q:Q,0),"")</f>
        <v/>
      </c>
      <c r="K21" s="202">
        <v>16</v>
      </c>
    </row>
    <row r="22" spans="2:11" ht="26.1" customHeight="1">
      <c r="B22" s="176" t="str" cm="1">
        <f t="array" ref="B22">IFERROR(INDEX('Schletter Price list 2025'!D:D,'Bill of materials'!$J22),"")</f>
        <v/>
      </c>
      <c r="C22" s="176" t="str" cm="1">
        <f t="array" ref="C22">IFERROR(INDEX('Schletter Price list 2025'!B:B,'Bill of materials'!$J22),"")</f>
        <v/>
      </c>
      <c r="D22" s="176" t="str" cm="1">
        <f t="array" ref="D22">IFERROR(INDEX('Schletter Price list 2025'!C:C,'Bill of materials'!$J22),"")</f>
        <v/>
      </c>
      <c r="E22" s="203" t="str" cm="1">
        <f t="array" ref="E22">IFERROR(INDEX('Schletter Price list 2025'!G:G,'Bill of materials'!$J22),"")</f>
        <v/>
      </c>
      <c r="F22" s="203" t="str" cm="1">
        <f t="array" ref="F22">IFERROR(INDEX('Schletter Price list 2025'!H:H,'Bill of materials'!$J22),"")</f>
        <v/>
      </c>
      <c r="G22" s="176" t="str" cm="1">
        <f t="array" ref="G22">IFERROR(INDEX('Schletter Price list 2025'!K:K,'Bill of materials'!$J22),"")</f>
        <v/>
      </c>
      <c r="H22" s="203" t="str" cm="1">
        <f t="array" ref="H22">IFERROR(INDEX('Schletter Price list 2025'!L:L,'Bill of materials'!$J22),"")</f>
        <v/>
      </c>
      <c r="J22" s="123" t="str">
        <f>IFERROR(MATCH(K22,'Schletter Price list 2025'!Q:Q,0),"")</f>
        <v/>
      </c>
      <c r="K22" s="202">
        <v>17</v>
      </c>
    </row>
    <row r="23" spans="2:11" ht="26.1" customHeight="1">
      <c r="B23" s="176" t="str" cm="1">
        <f t="array" ref="B23">IFERROR(INDEX('Schletter Price list 2025'!D:D,'Bill of materials'!$J23),"")</f>
        <v/>
      </c>
      <c r="C23" s="176" t="str" cm="1">
        <f t="array" ref="C23">IFERROR(INDEX('Schletter Price list 2025'!B:B,'Bill of materials'!$J23),"")</f>
        <v/>
      </c>
      <c r="D23" s="176" t="str" cm="1">
        <f t="array" ref="D23">IFERROR(INDEX('Schletter Price list 2025'!C:C,'Bill of materials'!$J23),"")</f>
        <v/>
      </c>
      <c r="E23" s="203" t="str" cm="1">
        <f t="array" ref="E23">IFERROR(INDEX('Schletter Price list 2025'!G:G,'Bill of materials'!$J23),"")</f>
        <v/>
      </c>
      <c r="F23" s="203" t="str" cm="1">
        <f t="array" ref="F23">IFERROR(INDEX('Schletter Price list 2025'!H:H,'Bill of materials'!$J23),"")</f>
        <v/>
      </c>
      <c r="G23" s="176" t="str" cm="1">
        <f t="array" ref="G23">IFERROR(INDEX('Schletter Price list 2025'!K:K,'Bill of materials'!$J23),"")</f>
        <v/>
      </c>
      <c r="H23" s="203" t="str" cm="1">
        <f t="array" ref="H23">IFERROR(INDEX('Schletter Price list 2025'!L:L,'Bill of materials'!$J23),"")</f>
        <v/>
      </c>
      <c r="J23" s="123" t="str">
        <f>IFERROR(MATCH(K23,'Schletter Price list 2025'!Q:Q,0),"")</f>
        <v/>
      </c>
      <c r="K23" s="202">
        <v>18</v>
      </c>
    </row>
    <row r="24" spans="2:11" ht="26.1" customHeight="1">
      <c r="B24" s="176" t="str" cm="1">
        <f t="array" ref="B24">IFERROR(INDEX('Schletter Price list 2025'!D:D,'Bill of materials'!$J24),"")</f>
        <v/>
      </c>
      <c r="C24" s="176" t="str" cm="1">
        <f t="array" ref="C24">IFERROR(INDEX('Schletter Price list 2025'!B:B,'Bill of materials'!$J24),"")</f>
        <v/>
      </c>
      <c r="D24" s="176" t="str" cm="1">
        <f t="array" ref="D24">IFERROR(INDEX('Schletter Price list 2025'!C:C,'Bill of materials'!$J24),"")</f>
        <v/>
      </c>
      <c r="E24" s="203" t="str" cm="1">
        <f t="array" ref="E24">IFERROR(INDEX('Schletter Price list 2025'!G:G,'Bill of materials'!$J24),"")</f>
        <v/>
      </c>
      <c r="F24" s="203" t="str" cm="1">
        <f t="array" ref="F24">IFERROR(INDEX('Schletter Price list 2025'!H:H,'Bill of materials'!$J24),"")</f>
        <v/>
      </c>
      <c r="G24" s="176" t="str" cm="1">
        <f t="array" ref="G24">IFERROR(INDEX('Schletter Price list 2025'!K:K,'Bill of materials'!$J24),"")</f>
        <v/>
      </c>
      <c r="H24" s="203" t="str" cm="1">
        <f t="array" ref="H24">IFERROR(INDEX('Schletter Price list 2025'!L:L,'Bill of materials'!$J24),"")</f>
        <v/>
      </c>
      <c r="J24" s="123" t="str">
        <f>IFERROR(MATCH(K24,'Schletter Price list 2025'!Q:Q,0),"")</f>
        <v/>
      </c>
      <c r="K24" s="202">
        <v>19</v>
      </c>
    </row>
    <row r="25" spans="2:11" ht="26.1" customHeight="1">
      <c r="B25" s="176" t="str" cm="1">
        <f t="array" ref="B25">IFERROR(INDEX('Schletter Price list 2025'!D:D,'Bill of materials'!$J25),"")</f>
        <v/>
      </c>
      <c r="C25" s="176" t="str" cm="1">
        <f t="array" ref="C25">IFERROR(INDEX('Schletter Price list 2025'!B:B,'Bill of materials'!$J25),"")</f>
        <v/>
      </c>
      <c r="D25" s="176" t="str" cm="1">
        <f t="array" ref="D25">IFERROR(INDEX('Schletter Price list 2025'!C:C,'Bill of materials'!$J25),"")</f>
        <v/>
      </c>
      <c r="E25" s="203" t="str" cm="1">
        <f t="array" ref="E25">IFERROR(INDEX('Schletter Price list 2025'!G:G,'Bill of materials'!$J25),"")</f>
        <v/>
      </c>
      <c r="F25" s="203" t="str" cm="1">
        <f t="array" ref="F25">IFERROR(INDEX('Schletter Price list 2025'!H:H,'Bill of materials'!$J25),"")</f>
        <v/>
      </c>
      <c r="G25" s="176" t="str" cm="1">
        <f t="array" ref="G25">IFERROR(INDEX('Schletter Price list 2025'!K:K,'Bill of materials'!$J25),"")</f>
        <v/>
      </c>
      <c r="H25" s="203" t="str" cm="1">
        <f t="array" ref="H25">IFERROR(INDEX('Schletter Price list 2025'!L:L,'Bill of materials'!$J25),"")</f>
        <v/>
      </c>
      <c r="J25" s="123" t="str">
        <f>IFERROR(MATCH(K25,'Schletter Price list 2025'!Q:Q,0),"")</f>
        <v/>
      </c>
      <c r="K25" s="202">
        <v>20</v>
      </c>
    </row>
    <row r="26" spans="2:11" ht="26.1" customHeight="1">
      <c r="B26" s="176" t="str" cm="1">
        <f t="array" ref="B26">IFERROR(INDEX('Schletter Price list 2025'!D:D,'Bill of materials'!$J26),"")</f>
        <v/>
      </c>
      <c r="C26" s="176" t="str" cm="1">
        <f t="array" ref="C26">IFERROR(INDEX('Schletter Price list 2025'!B:B,'Bill of materials'!$J26),"")</f>
        <v/>
      </c>
      <c r="D26" s="176" t="str" cm="1">
        <f t="array" ref="D26">IFERROR(INDEX('Schletter Price list 2025'!C:C,'Bill of materials'!$J26),"")</f>
        <v/>
      </c>
      <c r="E26" s="203" t="str" cm="1">
        <f t="array" ref="E26">IFERROR(INDEX('Schletter Price list 2025'!G:G,'Bill of materials'!$J26),"")</f>
        <v/>
      </c>
      <c r="F26" s="203" t="str" cm="1">
        <f t="array" ref="F26">IFERROR(INDEX('Schletter Price list 2025'!H:H,'Bill of materials'!$J26),"")</f>
        <v/>
      </c>
      <c r="G26" s="176" t="str" cm="1">
        <f t="array" ref="G26">IFERROR(INDEX('Schletter Price list 2025'!K:K,'Bill of materials'!$J26),"")</f>
        <v/>
      </c>
      <c r="H26" s="203" t="str" cm="1">
        <f t="array" ref="H26">IFERROR(INDEX('Schletter Price list 2025'!L:L,'Bill of materials'!$J26),"")</f>
        <v/>
      </c>
      <c r="J26" s="123" t="str">
        <f>IFERROR(MATCH(K26,'Schletter Price list 2025'!Q:Q,0),"")</f>
        <v/>
      </c>
      <c r="K26" s="202">
        <v>21</v>
      </c>
    </row>
    <row r="27" spans="2:11" ht="26.1" customHeight="1">
      <c r="B27" s="176" t="str" cm="1">
        <f t="array" ref="B27">IFERROR(INDEX('Schletter Price list 2025'!D:D,'Bill of materials'!$J27),"")</f>
        <v/>
      </c>
      <c r="C27" s="176" t="str" cm="1">
        <f t="array" ref="C27">IFERROR(INDEX('Schletter Price list 2025'!B:B,'Bill of materials'!$J27),"")</f>
        <v/>
      </c>
      <c r="D27" s="176" t="str" cm="1">
        <f t="array" ref="D27">IFERROR(INDEX('Schletter Price list 2025'!C:C,'Bill of materials'!$J27),"")</f>
        <v/>
      </c>
      <c r="E27" s="203" t="str" cm="1">
        <f t="array" ref="E27">IFERROR(INDEX('Schletter Price list 2025'!G:G,'Bill of materials'!$J27),"")</f>
        <v/>
      </c>
      <c r="F27" s="203" t="str" cm="1">
        <f t="array" ref="F27">IFERROR(INDEX('Schletter Price list 2025'!H:H,'Bill of materials'!$J27),"")</f>
        <v/>
      </c>
      <c r="G27" s="176" t="str" cm="1">
        <f t="array" ref="G27">IFERROR(INDEX('Schletter Price list 2025'!K:K,'Bill of materials'!$J27),"")</f>
        <v/>
      </c>
      <c r="H27" s="203" t="str" cm="1">
        <f t="array" ref="H27">IFERROR(INDEX('Schletter Price list 2025'!L:L,'Bill of materials'!$J27),"")</f>
        <v/>
      </c>
      <c r="J27" s="123" t="str">
        <f>IFERROR(MATCH(K27,'Schletter Price list 2025'!Q:Q,0),"")</f>
        <v/>
      </c>
      <c r="K27" s="202">
        <v>22</v>
      </c>
    </row>
    <row r="28" spans="2:11" ht="26.1" customHeight="1">
      <c r="B28" s="176" t="str" cm="1">
        <f t="array" ref="B28">IFERROR(INDEX('Schletter Price list 2025'!D:D,'Bill of materials'!$J28),"")</f>
        <v/>
      </c>
      <c r="C28" s="176" t="str" cm="1">
        <f t="array" ref="C28">IFERROR(INDEX('Schletter Price list 2025'!B:B,'Bill of materials'!$J28),"")</f>
        <v/>
      </c>
      <c r="D28" s="176" t="str" cm="1">
        <f t="array" ref="D28">IFERROR(INDEX('Schletter Price list 2025'!C:C,'Bill of materials'!$J28),"")</f>
        <v/>
      </c>
      <c r="E28" s="203" t="str" cm="1">
        <f t="array" ref="E28">IFERROR(INDEX('Schletter Price list 2025'!G:G,'Bill of materials'!$J28),"")</f>
        <v/>
      </c>
      <c r="F28" s="203" t="str" cm="1">
        <f t="array" ref="F28">IFERROR(INDEX('Schletter Price list 2025'!H:H,'Bill of materials'!$J28),"")</f>
        <v/>
      </c>
      <c r="G28" s="176" t="str" cm="1">
        <f t="array" ref="G28">IFERROR(INDEX('Schletter Price list 2025'!K:K,'Bill of materials'!$J28),"")</f>
        <v/>
      </c>
      <c r="H28" s="203" t="str" cm="1">
        <f t="array" ref="H28">IFERROR(INDEX('Schletter Price list 2025'!L:L,'Bill of materials'!$J28),"")</f>
        <v/>
      </c>
      <c r="J28" s="123" t="str">
        <f>IFERROR(MATCH(K28,'Schletter Price list 2025'!Q:Q,0),"")</f>
        <v/>
      </c>
      <c r="K28" s="202">
        <v>23</v>
      </c>
    </row>
    <row r="29" spans="2:11" ht="26.1" customHeight="1">
      <c r="B29" s="176" t="str" cm="1">
        <f t="array" ref="B29">IFERROR(INDEX('Schletter Price list 2025'!D:D,'Bill of materials'!$J29),"")</f>
        <v/>
      </c>
      <c r="C29" s="176" t="str" cm="1">
        <f t="array" ref="C29">IFERROR(INDEX('Schletter Price list 2025'!B:B,'Bill of materials'!$J29),"")</f>
        <v/>
      </c>
      <c r="D29" s="176" t="str" cm="1">
        <f t="array" ref="D29">IFERROR(INDEX('Schletter Price list 2025'!C:C,'Bill of materials'!$J29),"")</f>
        <v/>
      </c>
      <c r="E29" s="203" t="str" cm="1">
        <f t="array" ref="E29">IFERROR(INDEX('Schletter Price list 2025'!G:G,'Bill of materials'!$J29),"")</f>
        <v/>
      </c>
      <c r="F29" s="203" t="str" cm="1">
        <f t="array" ref="F29">IFERROR(INDEX('Schletter Price list 2025'!H:H,'Bill of materials'!$J29),"")</f>
        <v/>
      </c>
      <c r="G29" s="176" t="str" cm="1">
        <f t="array" ref="G29">IFERROR(INDEX('Schletter Price list 2025'!K:K,'Bill of materials'!$J29),"")</f>
        <v/>
      </c>
      <c r="H29" s="203" t="str" cm="1">
        <f t="array" ref="H29">IFERROR(INDEX('Schletter Price list 2025'!L:L,'Bill of materials'!$J29),"")</f>
        <v/>
      </c>
      <c r="J29" s="123" t="str">
        <f>IFERROR(MATCH(K29,'Schletter Price list 2025'!Q:Q,0),"")</f>
        <v/>
      </c>
      <c r="K29" s="202">
        <v>24</v>
      </c>
    </row>
    <row r="30" spans="2:11" ht="26.1" customHeight="1">
      <c r="B30" s="176" t="str" cm="1">
        <f t="array" ref="B30">IFERROR(INDEX('Schletter Price list 2025'!D:D,'Bill of materials'!$J30),"")</f>
        <v/>
      </c>
      <c r="C30" s="176" t="str" cm="1">
        <f t="array" ref="C30">IFERROR(INDEX('Schletter Price list 2025'!B:B,'Bill of materials'!$J30),"")</f>
        <v/>
      </c>
      <c r="D30" s="176" t="str" cm="1">
        <f t="array" ref="D30">IFERROR(INDEX('Schletter Price list 2025'!C:C,'Bill of materials'!$J30),"")</f>
        <v/>
      </c>
      <c r="E30" s="203" t="str" cm="1">
        <f t="array" ref="E30">IFERROR(INDEX('Schletter Price list 2025'!G:G,'Bill of materials'!$J30),"")</f>
        <v/>
      </c>
      <c r="F30" s="203" t="str" cm="1">
        <f t="array" ref="F30">IFERROR(INDEX('Schletter Price list 2025'!H:H,'Bill of materials'!$J30),"")</f>
        <v/>
      </c>
      <c r="G30" s="176" t="str" cm="1">
        <f t="array" ref="G30">IFERROR(INDEX('Schletter Price list 2025'!K:K,'Bill of materials'!$J30),"")</f>
        <v/>
      </c>
      <c r="H30" s="203" t="str" cm="1">
        <f t="array" ref="H30">IFERROR(INDEX('Schletter Price list 2025'!L:L,'Bill of materials'!$J30),"")</f>
        <v/>
      </c>
      <c r="J30" s="123" t="str">
        <f>IFERROR(MATCH(K30,'Schletter Price list 2025'!Q:Q,0),"")</f>
        <v/>
      </c>
      <c r="K30" s="202">
        <v>25</v>
      </c>
    </row>
    <row r="31" spans="2:11" ht="26.1" customHeight="1">
      <c r="B31" s="176" t="str" cm="1">
        <f t="array" ref="B31">IFERROR(INDEX('Schletter Price list 2025'!D:D,'Bill of materials'!$J31),"")</f>
        <v/>
      </c>
      <c r="C31" s="176" t="str" cm="1">
        <f t="array" ref="C31">IFERROR(INDEX('Schletter Price list 2025'!B:B,'Bill of materials'!$J31),"")</f>
        <v/>
      </c>
      <c r="D31" s="176" t="str" cm="1">
        <f t="array" ref="D31">IFERROR(INDEX('Schletter Price list 2025'!C:C,'Bill of materials'!$J31),"")</f>
        <v/>
      </c>
      <c r="E31" s="203" t="str" cm="1">
        <f t="array" ref="E31">IFERROR(INDEX('Schletter Price list 2025'!G:G,'Bill of materials'!$J31),"")</f>
        <v/>
      </c>
      <c r="F31" s="203" t="str" cm="1">
        <f t="array" ref="F31">IFERROR(INDEX('Schletter Price list 2025'!H:H,'Bill of materials'!$J31),"")</f>
        <v/>
      </c>
      <c r="G31" s="176" t="str" cm="1">
        <f t="array" ref="G31">IFERROR(INDEX('Schletter Price list 2025'!K:K,'Bill of materials'!$J31),"")</f>
        <v/>
      </c>
      <c r="H31" s="203" t="str" cm="1">
        <f t="array" ref="H31">IFERROR(INDEX('Schletter Price list 2025'!L:L,'Bill of materials'!$J31),"")</f>
        <v/>
      </c>
      <c r="J31" s="123" t="str">
        <f>IFERROR(MATCH(K31,'Schletter Price list 2025'!Q:Q,0),"")</f>
        <v/>
      </c>
      <c r="K31" s="202">
        <v>26</v>
      </c>
    </row>
    <row r="32" spans="2:11" ht="26.1" customHeight="1">
      <c r="B32" s="176" t="str" cm="1">
        <f t="array" ref="B32">IFERROR(INDEX('Schletter Price list 2025'!D:D,'Bill of materials'!$J32),"")</f>
        <v/>
      </c>
      <c r="C32" s="176" t="str" cm="1">
        <f t="array" ref="C32">IFERROR(INDEX('Schletter Price list 2025'!B:B,'Bill of materials'!$J32),"")</f>
        <v/>
      </c>
      <c r="D32" s="176" t="str" cm="1">
        <f t="array" ref="D32">IFERROR(INDEX('Schletter Price list 2025'!C:C,'Bill of materials'!$J32),"")</f>
        <v/>
      </c>
      <c r="E32" s="203" t="str" cm="1">
        <f t="array" ref="E32">IFERROR(INDEX('Schletter Price list 2025'!G:G,'Bill of materials'!$J32),"")</f>
        <v/>
      </c>
      <c r="F32" s="203" t="str" cm="1">
        <f t="array" ref="F32">IFERROR(INDEX('Schletter Price list 2025'!H:H,'Bill of materials'!$J32),"")</f>
        <v/>
      </c>
      <c r="G32" s="176" t="str" cm="1">
        <f t="array" ref="G32">IFERROR(INDEX('Schletter Price list 2025'!K:K,'Bill of materials'!$J32),"")</f>
        <v/>
      </c>
      <c r="H32" s="203" t="str" cm="1">
        <f t="array" ref="H32">IFERROR(INDEX('Schletter Price list 2025'!L:L,'Bill of materials'!$J32),"")</f>
        <v/>
      </c>
      <c r="J32" s="123" t="str">
        <f>IFERROR(MATCH(K32,'Schletter Price list 2025'!Q:Q,0),"")</f>
        <v/>
      </c>
      <c r="K32" s="202">
        <v>27</v>
      </c>
    </row>
    <row r="33" spans="2:11" ht="26.1" customHeight="1">
      <c r="B33" s="176" t="str" cm="1">
        <f t="array" ref="B33">IFERROR(INDEX('Schletter Price list 2025'!D:D,'Bill of materials'!$J33),"")</f>
        <v/>
      </c>
      <c r="C33" s="176" t="str" cm="1">
        <f t="array" ref="C33">IFERROR(INDEX('Schletter Price list 2025'!B:B,'Bill of materials'!$J33),"")</f>
        <v/>
      </c>
      <c r="D33" s="176" t="str" cm="1">
        <f t="array" ref="D33">IFERROR(INDEX('Schletter Price list 2025'!C:C,'Bill of materials'!$J33),"")</f>
        <v/>
      </c>
      <c r="E33" s="203" t="str" cm="1">
        <f t="array" ref="E33">IFERROR(INDEX('Schletter Price list 2025'!G:G,'Bill of materials'!$J33),"")</f>
        <v/>
      </c>
      <c r="F33" s="203" t="str" cm="1">
        <f t="array" ref="F33">IFERROR(INDEX('Schletter Price list 2025'!H:H,'Bill of materials'!$J33),"")</f>
        <v/>
      </c>
      <c r="G33" s="176" t="str" cm="1">
        <f t="array" ref="G33">IFERROR(INDEX('Schletter Price list 2025'!K:K,'Bill of materials'!$J33),"")</f>
        <v/>
      </c>
      <c r="H33" s="203" t="str" cm="1">
        <f t="array" ref="H33">IFERROR(INDEX('Schletter Price list 2025'!L:L,'Bill of materials'!$J33),"")</f>
        <v/>
      </c>
      <c r="J33" s="123" t="str">
        <f>IFERROR(MATCH(K33,'Schletter Price list 2025'!Q:Q,0),"")</f>
        <v/>
      </c>
      <c r="K33" s="202">
        <v>28</v>
      </c>
    </row>
    <row r="34" spans="2:11" ht="26.1" customHeight="1">
      <c r="B34" s="176" t="str" cm="1">
        <f t="array" ref="B34">IFERROR(INDEX('Schletter Price list 2025'!D:D,'Bill of materials'!$J34),"")</f>
        <v/>
      </c>
      <c r="C34" s="176" t="str" cm="1">
        <f t="array" ref="C34">IFERROR(INDEX('Schletter Price list 2025'!B:B,'Bill of materials'!$J34),"")</f>
        <v/>
      </c>
      <c r="D34" s="176" t="str" cm="1">
        <f t="array" ref="D34">IFERROR(INDEX('Schletter Price list 2025'!C:C,'Bill of materials'!$J34),"")</f>
        <v/>
      </c>
      <c r="E34" s="203" t="str" cm="1">
        <f t="array" ref="E34">IFERROR(INDEX('Schletter Price list 2025'!G:G,'Bill of materials'!$J34),"")</f>
        <v/>
      </c>
      <c r="F34" s="203" t="str" cm="1">
        <f t="array" ref="F34">IFERROR(INDEX('Schletter Price list 2025'!H:H,'Bill of materials'!$J34),"")</f>
        <v/>
      </c>
      <c r="G34" s="176" t="str" cm="1">
        <f t="array" ref="G34">IFERROR(INDEX('Schletter Price list 2025'!K:K,'Bill of materials'!$J34),"")</f>
        <v/>
      </c>
      <c r="H34" s="203" t="str" cm="1">
        <f t="array" ref="H34">IFERROR(INDEX('Schletter Price list 2025'!L:L,'Bill of materials'!$J34),"")</f>
        <v/>
      </c>
      <c r="J34" s="123" t="str">
        <f>IFERROR(MATCH(K34,'Schletter Price list 2025'!Q:Q,0),"")</f>
        <v/>
      </c>
      <c r="K34" s="202">
        <v>29</v>
      </c>
    </row>
    <row r="35" spans="2:11" ht="26.1" customHeight="1">
      <c r="B35" s="176" t="str" cm="1">
        <f t="array" ref="B35">IFERROR(INDEX('Schletter Price list 2025'!D:D,'Bill of materials'!$J35),"")</f>
        <v/>
      </c>
      <c r="C35" s="176" t="str" cm="1">
        <f t="array" ref="C35">IFERROR(INDEX('Schletter Price list 2025'!B:B,'Bill of materials'!$J35),"")</f>
        <v/>
      </c>
      <c r="D35" s="176" t="str" cm="1">
        <f t="array" ref="D35">IFERROR(INDEX('Schletter Price list 2025'!C:C,'Bill of materials'!$J35),"")</f>
        <v/>
      </c>
      <c r="E35" s="203" t="str" cm="1">
        <f t="array" ref="E35">IFERROR(INDEX('Schletter Price list 2025'!G:G,'Bill of materials'!$J35),"")</f>
        <v/>
      </c>
      <c r="F35" s="203" t="str" cm="1">
        <f t="array" ref="F35">IFERROR(INDEX('Schletter Price list 2025'!H:H,'Bill of materials'!$J35),"")</f>
        <v/>
      </c>
      <c r="G35" s="176" t="str" cm="1">
        <f t="array" ref="G35">IFERROR(INDEX('Schletter Price list 2025'!K:K,'Bill of materials'!$J35),"")</f>
        <v/>
      </c>
      <c r="H35" s="203" t="str" cm="1">
        <f t="array" ref="H35">IFERROR(INDEX('Schletter Price list 2025'!L:L,'Bill of materials'!$J35),"")</f>
        <v/>
      </c>
      <c r="J35" s="123" t="str">
        <f>IFERROR(MATCH(K35,'Schletter Price list 2025'!Q:Q,0),"")</f>
        <v/>
      </c>
      <c r="K35" s="202">
        <v>30</v>
      </c>
    </row>
    <row r="36" spans="2:11" ht="26.1" customHeight="1">
      <c r="B36" s="176" t="str" cm="1">
        <f t="array" ref="B36">IFERROR(INDEX('Schletter Price list 2025'!D:D,'Bill of materials'!$J36),"")</f>
        <v/>
      </c>
      <c r="C36" s="176" t="str" cm="1">
        <f t="array" ref="C36">IFERROR(INDEX('Schletter Price list 2025'!B:B,'Bill of materials'!$J36),"")</f>
        <v/>
      </c>
      <c r="D36" s="176" t="str" cm="1">
        <f t="array" ref="D36">IFERROR(INDEX('Schletter Price list 2025'!C:C,'Bill of materials'!$J36),"")</f>
        <v/>
      </c>
      <c r="E36" s="203" t="str" cm="1">
        <f t="array" ref="E36">IFERROR(INDEX('Schletter Price list 2025'!G:G,'Bill of materials'!$J36),"")</f>
        <v/>
      </c>
      <c r="F36" s="203" t="str" cm="1">
        <f t="array" ref="F36">IFERROR(INDEX('Schletter Price list 2025'!H:H,'Bill of materials'!$J36),"")</f>
        <v/>
      </c>
      <c r="G36" s="176" t="str" cm="1">
        <f t="array" ref="G36">IFERROR(INDEX('Schletter Price list 2025'!K:K,'Bill of materials'!$J36),"")</f>
        <v/>
      </c>
      <c r="H36" s="203" t="str" cm="1">
        <f t="array" ref="H36">IFERROR(INDEX('Schletter Price list 2025'!L:L,'Bill of materials'!$J36),"")</f>
        <v/>
      </c>
      <c r="J36" s="123" t="str">
        <f>IFERROR(MATCH(K36,'Schletter Price list 2025'!Q:Q,0),"")</f>
        <v/>
      </c>
      <c r="K36" s="202">
        <v>31</v>
      </c>
    </row>
    <row r="37" spans="2:11" ht="26.1" customHeight="1">
      <c r="B37" s="176" t="str" cm="1">
        <f t="array" ref="B37">IFERROR(INDEX('Schletter Price list 2025'!D:D,'Bill of materials'!$J37),"")</f>
        <v/>
      </c>
      <c r="C37" s="176" t="str" cm="1">
        <f t="array" ref="C37">IFERROR(INDEX('Schletter Price list 2025'!B:B,'Bill of materials'!$J37),"")</f>
        <v/>
      </c>
      <c r="D37" s="176" t="str" cm="1">
        <f t="array" ref="D37">IFERROR(INDEX('Schletter Price list 2025'!C:C,'Bill of materials'!$J37),"")</f>
        <v/>
      </c>
      <c r="E37" s="203" t="str" cm="1">
        <f t="array" ref="E37">IFERROR(INDEX('Schletter Price list 2025'!G:G,'Bill of materials'!$J37),"")</f>
        <v/>
      </c>
      <c r="F37" s="203" t="str" cm="1">
        <f t="array" ref="F37">IFERROR(INDEX('Schletter Price list 2025'!H:H,'Bill of materials'!$J37),"")</f>
        <v/>
      </c>
      <c r="G37" s="176" t="str" cm="1">
        <f t="array" ref="G37">IFERROR(INDEX('Schletter Price list 2025'!K:K,'Bill of materials'!$J37),"")</f>
        <v/>
      </c>
      <c r="H37" s="203" t="str" cm="1">
        <f t="array" ref="H37">IFERROR(INDEX('Schletter Price list 2025'!L:L,'Bill of materials'!$J37),"")</f>
        <v/>
      </c>
      <c r="J37" s="123" t="str">
        <f>IFERROR(MATCH(K37,'Schletter Price list 2025'!Q:Q,0),"")</f>
        <v/>
      </c>
      <c r="K37" s="202">
        <v>32</v>
      </c>
    </row>
    <row r="38" spans="2:11" ht="26.1" customHeight="1">
      <c r="B38" s="176" t="str" cm="1">
        <f t="array" ref="B38">IFERROR(INDEX('Schletter Price list 2025'!D:D,'Bill of materials'!$J38),"")</f>
        <v/>
      </c>
      <c r="C38" s="176" t="str" cm="1">
        <f t="array" ref="C38">IFERROR(INDEX('Schletter Price list 2025'!B:B,'Bill of materials'!$J38),"")</f>
        <v/>
      </c>
      <c r="D38" s="176" t="str" cm="1">
        <f t="array" ref="D38">IFERROR(INDEX('Schletter Price list 2025'!C:C,'Bill of materials'!$J38),"")</f>
        <v/>
      </c>
      <c r="E38" s="203" t="str" cm="1">
        <f t="array" ref="E38">IFERROR(INDEX('Schletter Price list 2025'!G:G,'Bill of materials'!$J38),"")</f>
        <v/>
      </c>
      <c r="F38" s="203" t="str" cm="1">
        <f t="array" ref="F38">IFERROR(INDEX('Schletter Price list 2025'!H:H,'Bill of materials'!$J38),"")</f>
        <v/>
      </c>
      <c r="G38" s="176" t="str" cm="1">
        <f t="array" ref="G38">IFERROR(INDEX('Schletter Price list 2025'!K:K,'Bill of materials'!$J38),"")</f>
        <v/>
      </c>
      <c r="H38" s="203" t="str" cm="1">
        <f t="array" ref="H38">IFERROR(INDEX('Schletter Price list 2025'!L:L,'Bill of materials'!$J38),"")</f>
        <v/>
      </c>
      <c r="J38" s="123" t="str">
        <f>IFERROR(MATCH(K38,'Schletter Price list 2025'!Q:Q,0),"")</f>
        <v/>
      </c>
      <c r="K38" s="202">
        <v>33</v>
      </c>
    </row>
    <row r="39" spans="2:11" ht="26.1" customHeight="1">
      <c r="B39" s="176" t="str" cm="1">
        <f t="array" ref="B39">IFERROR(INDEX('Schletter Price list 2025'!D:D,'Bill of materials'!$J39),"")</f>
        <v/>
      </c>
      <c r="C39" s="176" t="str" cm="1">
        <f t="array" ref="C39">IFERROR(INDEX('Schletter Price list 2025'!B:B,'Bill of materials'!$J39),"")</f>
        <v/>
      </c>
      <c r="D39" s="176" t="str" cm="1">
        <f t="array" ref="D39">IFERROR(INDEX('Schletter Price list 2025'!C:C,'Bill of materials'!$J39),"")</f>
        <v/>
      </c>
      <c r="E39" s="203" t="str" cm="1">
        <f t="array" ref="E39">IFERROR(INDEX('Schletter Price list 2025'!G:G,'Bill of materials'!$J39),"")</f>
        <v/>
      </c>
      <c r="F39" s="203" t="str" cm="1">
        <f t="array" ref="F39">IFERROR(INDEX('Schletter Price list 2025'!H:H,'Bill of materials'!$J39),"")</f>
        <v/>
      </c>
      <c r="G39" s="176" t="str" cm="1">
        <f t="array" ref="G39">IFERROR(INDEX('Schletter Price list 2025'!K:K,'Bill of materials'!$J39),"")</f>
        <v/>
      </c>
      <c r="H39" s="203" t="str" cm="1">
        <f t="array" ref="H39">IFERROR(INDEX('Schletter Price list 2025'!L:L,'Bill of materials'!$J39),"")</f>
        <v/>
      </c>
      <c r="J39" s="123" t="str">
        <f>IFERROR(MATCH(K39,'Schletter Price list 2025'!Q:Q,0),"")</f>
        <v/>
      </c>
      <c r="K39" s="202">
        <v>34</v>
      </c>
    </row>
    <row r="40" spans="2:11" ht="26.1" customHeight="1">
      <c r="B40" s="176" t="str" cm="1">
        <f t="array" ref="B40">IFERROR(INDEX('Schletter Price list 2025'!D:D,'Bill of materials'!$J40),"")</f>
        <v/>
      </c>
      <c r="C40" s="176" t="str" cm="1">
        <f t="array" ref="C40">IFERROR(INDEX('Schletter Price list 2025'!B:B,'Bill of materials'!$J40),"")</f>
        <v/>
      </c>
      <c r="D40" s="176" t="str" cm="1">
        <f t="array" ref="D40">IFERROR(INDEX('Schletter Price list 2025'!C:C,'Bill of materials'!$J40),"")</f>
        <v/>
      </c>
      <c r="E40" s="203" t="str" cm="1">
        <f t="array" ref="E40">IFERROR(INDEX('Schletter Price list 2025'!G:G,'Bill of materials'!$J40),"")</f>
        <v/>
      </c>
      <c r="F40" s="203" t="str" cm="1">
        <f t="array" ref="F40">IFERROR(INDEX('Schletter Price list 2025'!H:H,'Bill of materials'!$J40),"")</f>
        <v/>
      </c>
      <c r="G40" s="176" t="str" cm="1">
        <f t="array" ref="G40">IFERROR(INDEX('Schletter Price list 2025'!K:K,'Bill of materials'!$J40),"")</f>
        <v/>
      </c>
      <c r="H40" s="203" t="str" cm="1">
        <f t="array" ref="H40">IFERROR(INDEX('Schletter Price list 2025'!L:L,'Bill of materials'!$J40),"")</f>
        <v/>
      </c>
      <c r="J40" s="123" t="str">
        <f>IFERROR(MATCH(K40,'Schletter Price list 2025'!Q:Q,0),"")</f>
        <v/>
      </c>
      <c r="K40" s="202">
        <v>35</v>
      </c>
    </row>
    <row r="41" spans="2:11" ht="26.1" customHeight="1">
      <c r="B41" s="176" t="str" cm="1">
        <f t="array" ref="B41">IFERROR(INDEX('Schletter Price list 2025'!D:D,'Bill of materials'!$J41),"")</f>
        <v/>
      </c>
      <c r="C41" s="176" t="str" cm="1">
        <f t="array" ref="C41">IFERROR(INDEX('Schletter Price list 2025'!B:B,'Bill of materials'!$J41),"")</f>
        <v/>
      </c>
      <c r="D41" s="176" t="str" cm="1">
        <f t="array" ref="D41">IFERROR(INDEX('Schletter Price list 2025'!C:C,'Bill of materials'!$J41),"")</f>
        <v/>
      </c>
      <c r="E41" s="203" t="str" cm="1">
        <f t="array" ref="E41">IFERROR(INDEX('Schletter Price list 2025'!G:G,'Bill of materials'!$J41),"")</f>
        <v/>
      </c>
      <c r="F41" s="203" t="str" cm="1">
        <f t="array" ref="F41">IFERROR(INDEX('Schletter Price list 2025'!H:H,'Bill of materials'!$J41),"")</f>
        <v/>
      </c>
      <c r="G41" s="176" t="str" cm="1">
        <f t="array" ref="G41">IFERROR(INDEX('Schletter Price list 2025'!K:K,'Bill of materials'!$J41),"")</f>
        <v/>
      </c>
      <c r="H41" s="203" t="str" cm="1">
        <f t="array" ref="H41">IFERROR(INDEX('Schletter Price list 2025'!L:L,'Bill of materials'!$J41),"")</f>
        <v/>
      </c>
      <c r="J41" s="123" t="str">
        <f>IFERROR(MATCH(K41,'Schletter Price list 2025'!Q:Q,0),"")</f>
        <v/>
      </c>
      <c r="K41" s="202">
        <v>36</v>
      </c>
    </row>
    <row r="42" spans="2:11" ht="26.1" customHeight="1">
      <c r="B42" s="176" t="str" cm="1">
        <f t="array" ref="B42">IFERROR(INDEX('Schletter Price list 2025'!D:D,'Bill of materials'!$J42),"")</f>
        <v/>
      </c>
      <c r="C42" s="176" t="str" cm="1">
        <f t="array" ref="C42">IFERROR(INDEX('Schletter Price list 2025'!B:B,'Bill of materials'!$J42),"")</f>
        <v/>
      </c>
      <c r="D42" s="176" t="str" cm="1">
        <f t="array" ref="D42">IFERROR(INDEX('Schletter Price list 2025'!C:C,'Bill of materials'!$J42),"")</f>
        <v/>
      </c>
      <c r="E42" s="203" t="str" cm="1">
        <f t="array" ref="E42">IFERROR(INDEX('Schletter Price list 2025'!G:G,'Bill of materials'!$J42),"")</f>
        <v/>
      </c>
      <c r="F42" s="203" t="str" cm="1">
        <f t="array" ref="F42">IFERROR(INDEX('Schletter Price list 2025'!H:H,'Bill of materials'!$J42),"")</f>
        <v/>
      </c>
      <c r="G42" s="176" t="str" cm="1">
        <f t="array" ref="G42">IFERROR(INDEX('Schletter Price list 2025'!K:K,'Bill of materials'!$J42),"")</f>
        <v/>
      </c>
      <c r="H42" s="203" t="str" cm="1">
        <f t="array" ref="H42">IFERROR(INDEX('Schletter Price list 2025'!L:L,'Bill of materials'!$J42),"")</f>
        <v/>
      </c>
      <c r="J42" s="123" t="str">
        <f>IFERROR(MATCH(K42,'Schletter Price list 2025'!Q:Q,0),"")</f>
        <v/>
      </c>
      <c r="K42" s="202">
        <v>37</v>
      </c>
    </row>
    <row r="43" spans="2:11" ht="26.1" customHeight="1">
      <c r="B43" s="176" t="str" cm="1">
        <f t="array" ref="B43">IFERROR(INDEX('Schletter Price list 2025'!D:D,'Bill of materials'!$J43),"")</f>
        <v/>
      </c>
      <c r="C43" s="176" t="str" cm="1">
        <f t="array" ref="C43">IFERROR(INDEX('Schletter Price list 2025'!B:B,'Bill of materials'!$J43),"")</f>
        <v/>
      </c>
      <c r="D43" s="176" t="str" cm="1">
        <f t="array" ref="D43">IFERROR(INDEX('Schletter Price list 2025'!C:C,'Bill of materials'!$J43),"")</f>
        <v/>
      </c>
      <c r="E43" s="203" t="str" cm="1">
        <f t="array" ref="E43">IFERROR(INDEX('Schletter Price list 2025'!G:G,'Bill of materials'!$J43),"")</f>
        <v/>
      </c>
      <c r="F43" s="203" t="str" cm="1">
        <f t="array" ref="F43">IFERROR(INDEX('Schletter Price list 2025'!H:H,'Bill of materials'!$J43),"")</f>
        <v/>
      </c>
      <c r="G43" s="176" t="str" cm="1">
        <f t="array" ref="G43">IFERROR(INDEX('Schletter Price list 2025'!K:K,'Bill of materials'!$J43),"")</f>
        <v/>
      </c>
      <c r="H43" s="203" t="str" cm="1">
        <f t="array" ref="H43">IFERROR(INDEX('Schletter Price list 2025'!L:L,'Bill of materials'!$J43),"")</f>
        <v/>
      </c>
      <c r="J43" s="123" t="str">
        <f>IFERROR(MATCH(K43,'Schletter Price list 2025'!Q:Q,0),"")</f>
        <v/>
      </c>
      <c r="K43" s="202">
        <v>38</v>
      </c>
    </row>
    <row r="44" spans="2:11" ht="26.1" customHeight="1">
      <c r="B44" s="176" t="str" cm="1">
        <f t="array" ref="B44">IFERROR(INDEX('Schletter Price list 2025'!D:D,'Bill of materials'!$J44),"")</f>
        <v/>
      </c>
      <c r="C44" s="176" t="str" cm="1">
        <f t="array" ref="C44">IFERROR(INDEX('Schletter Price list 2025'!B:B,'Bill of materials'!$J44),"")</f>
        <v/>
      </c>
      <c r="D44" s="176" t="str" cm="1">
        <f t="array" ref="D44">IFERROR(INDEX('Schletter Price list 2025'!C:C,'Bill of materials'!$J44),"")</f>
        <v/>
      </c>
      <c r="E44" s="203" t="str" cm="1">
        <f t="array" ref="E44">IFERROR(INDEX('Schletter Price list 2025'!G:G,'Bill of materials'!$J44),"")</f>
        <v/>
      </c>
      <c r="F44" s="203" t="str" cm="1">
        <f t="array" ref="F44">IFERROR(INDEX('Schletter Price list 2025'!H:H,'Bill of materials'!$J44),"")</f>
        <v/>
      </c>
      <c r="G44" s="176" t="str" cm="1">
        <f t="array" ref="G44">IFERROR(INDEX('Schletter Price list 2025'!K:K,'Bill of materials'!$J44),"")</f>
        <v/>
      </c>
      <c r="H44" s="203" t="str" cm="1">
        <f t="array" ref="H44">IFERROR(INDEX('Schletter Price list 2025'!L:L,'Bill of materials'!$J44),"")</f>
        <v/>
      </c>
      <c r="J44" s="123" t="str">
        <f>IFERROR(MATCH(K44,'Schletter Price list 2025'!Q:Q,0),"")</f>
        <v/>
      </c>
      <c r="K44" s="202">
        <v>39</v>
      </c>
    </row>
    <row r="45" spans="2:11" ht="26.1" customHeight="1">
      <c r="B45" s="176" t="str" cm="1">
        <f t="array" ref="B45">IFERROR(INDEX('Schletter Price list 2025'!D:D,'Bill of materials'!$J45),"")</f>
        <v/>
      </c>
      <c r="C45" s="176" t="str" cm="1">
        <f t="array" ref="C45">IFERROR(INDEX('Schletter Price list 2025'!B:B,'Bill of materials'!$J45),"")</f>
        <v/>
      </c>
      <c r="D45" s="176" t="str" cm="1">
        <f t="array" ref="D45">IFERROR(INDEX('Schletter Price list 2025'!C:C,'Bill of materials'!$J45),"")</f>
        <v/>
      </c>
      <c r="E45" s="203" t="str" cm="1">
        <f t="array" ref="E45">IFERROR(INDEX('Schletter Price list 2025'!G:G,'Bill of materials'!$J45),"")</f>
        <v/>
      </c>
      <c r="F45" s="203" t="str" cm="1">
        <f t="array" ref="F45">IFERROR(INDEX('Schletter Price list 2025'!H:H,'Bill of materials'!$J45),"")</f>
        <v/>
      </c>
      <c r="G45" s="176" t="str" cm="1">
        <f t="array" ref="G45">IFERROR(INDEX('Schletter Price list 2025'!K:K,'Bill of materials'!$J45),"")</f>
        <v/>
      </c>
      <c r="H45" s="203" t="str" cm="1">
        <f t="array" ref="H45">IFERROR(INDEX('Schletter Price list 2025'!L:L,'Bill of materials'!$J45),"")</f>
        <v/>
      </c>
      <c r="J45" s="123" t="str">
        <f>IFERROR(MATCH(K45,'Schletter Price list 2025'!Q:Q,0),"")</f>
        <v/>
      </c>
      <c r="K45" s="202">
        <v>40</v>
      </c>
    </row>
    <row r="46" spans="2:11" ht="26.1" customHeight="1">
      <c r="B46" s="204" t="str" cm="1">
        <f t="array" ref="B46">IFERROR(INDEX('Schletter Price list 2025'!D:D,'Bill of materials'!$J46),"")</f>
        <v/>
      </c>
      <c r="C46" s="176" t="str" cm="1">
        <f t="array" ref="C46">IFERROR(INDEX('Schletter Price list 2025'!B:B,'Bill of materials'!$J46),"")</f>
        <v/>
      </c>
      <c r="D46" s="176" t="str" cm="1">
        <f t="array" ref="D46">IFERROR(INDEX('Schletter Price list 2025'!C:C,'Bill of materials'!$J46),"")</f>
        <v/>
      </c>
      <c r="E46" s="203" t="str" cm="1">
        <f t="array" ref="E46">IFERROR(INDEX('Schletter Price list 2025'!G:G,'Bill of materials'!$J46),"")</f>
        <v/>
      </c>
      <c r="F46" s="203" t="str" cm="1">
        <f t="array" ref="F46">IFERROR(INDEX('Schletter Price list 2025'!H:H,'Bill of materials'!$J46),"")</f>
        <v/>
      </c>
      <c r="G46" s="176" t="str" cm="1">
        <f t="array" ref="G46">IFERROR(INDEX('Schletter Price list 2025'!K:K,'Bill of materials'!$J46),"")</f>
        <v/>
      </c>
      <c r="H46" s="205" t="str" cm="1">
        <f t="array" ref="H46">IFERROR(INDEX('Schletter Price list 2025'!L:L,'Bill of materials'!$J46),"")</f>
        <v/>
      </c>
      <c r="J46" s="123" t="str">
        <f>IFERROR(MATCH(K46,'Schletter Price list 2025'!Q:Q,0),"")</f>
        <v/>
      </c>
      <c r="K46" s="202">
        <v>41</v>
      </c>
    </row>
    <row r="47" spans="2:11" ht="26.1" customHeight="1">
      <c r="B47" s="204" t="str" cm="1">
        <f t="array" ref="B47">IFERROR(INDEX('Schletter Price list 2025'!D:D,'Bill of materials'!$J47),"")</f>
        <v/>
      </c>
      <c r="C47" s="176" t="str" cm="1">
        <f t="array" ref="C47">IFERROR(INDEX('Schletter Price list 2025'!B:B,'Bill of materials'!$J47),"")</f>
        <v/>
      </c>
      <c r="D47" s="176" t="str" cm="1">
        <f t="array" ref="D47">IFERROR(INDEX('Schletter Price list 2025'!C:C,'Bill of materials'!$J47),"")</f>
        <v/>
      </c>
      <c r="E47" s="203" t="str" cm="1">
        <f t="array" ref="E47">IFERROR(INDEX('Schletter Price list 2025'!G:G,'Bill of materials'!$J47),"")</f>
        <v/>
      </c>
      <c r="F47" s="203" t="str" cm="1">
        <f t="array" ref="F47">IFERROR(INDEX('Schletter Price list 2025'!H:H,'Bill of materials'!$J47),"")</f>
        <v/>
      </c>
      <c r="G47" s="176" t="str" cm="1">
        <f t="array" ref="G47">IFERROR(INDEX('Schletter Price list 2025'!K:K,'Bill of materials'!$J47),"")</f>
        <v/>
      </c>
      <c r="H47" s="205" t="str" cm="1">
        <f t="array" ref="H47">IFERROR(INDEX('Schletter Price list 2025'!L:L,'Bill of materials'!$J47),"")</f>
        <v/>
      </c>
      <c r="J47" s="123" t="str">
        <f>IFERROR(MATCH(K47,'Schletter Price list 2025'!Q:Q,0),"")</f>
        <v/>
      </c>
      <c r="K47" s="202">
        <v>41</v>
      </c>
    </row>
    <row r="48" spans="2:11" ht="26.1" customHeight="1">
      <c r="B48" s="204" t="str" cm="1">
        <f t="array" ref="B48">IFERROR(INDEX('Schletter Price list 2025'!D:D,'Bill of materials'!$J48),"")</f>
        <v/>
      </c>
      <c r="C48" s="176" t="str" cm="1">
        <f t="array" ref="C48">IFERROR(INDEX('Schletter Price list 2025'!B:B,'Bill of materials'!$J48),"")</f>
        <v/>
      </c>
      <c r="D48" s="176" t="str" cm="1">
        <f t="array" ref="D48">IFERROR(INDEX('Schletter Price list 2025'!C:C,'Bill of materials'!$J48),"")</f>
        <v/>
      </c>
      <c r="E48" s="203" t="str" cm="1">
        <f t="array" ref="E48">IFERROR(INDEX('Schletter Price list 2025'!G:G,'Bill of materials'!$J48),"")</f>
        <v/>
      </c>
      <c r="F48" s="203" t="str" cm="1">
        <f t="array" ref="F48">IFERROR(INDEX('Schletter Price list 2025'!H:H,'Bill of materials'!$J48),"")</f>
        <v/>
      </c>
      <c r="G48" s="176" t="str" cm="1">
        <f t="array" ref="G48">IFERROR(INDEX('Schletter Price list 2025'!K:K,'Bill of materials'!$J48),"")</f>
        <v/>
      </c>
      <c r="H48" s="205" t="str" cm="1">
        <f t="array" ref="H48">IFERROR(INDEX('Schletter Price list 2025'!L:L,'Bill of materials'!$J48),"")</f>
        <v/>
      </c>
      <c r="J48" s="123" t="str">
        <f>IFERROR(MATCH(K48,'Schletter Price list 2025'!Q:Q,0),"")</f>
        <v/>
      </c>
      <c r="K48" s="202">
        <v>41</v>
      </c>
    </row>
    <row r="49" spans="2:11" ht="26.1" customHeight="1">
      <c r="B49" s="204" t="str" cm="1">
        <f t="array" ref="B49">IFERROR(INDEX('Schletter Price list 2025'!D:D,'Bill of materials'!$J49),"")</f>
        <v/>
      </c>
      <c r="C49" s="176" t="str" cm="1">
        <f t="array" ref="C49">IFERROR(INDEX('Schletter Price list 2025'!B:B,'Bill of materials'!$J49),"")</f>
        <v/>
      </c>
      <c r="D49" s="176" t="str" cm="1">
        <f t="array" ref="D49">IFERROR(INDEX('Schletter Price list 2025'!C:C,'Bill of materials'!$J49),"")</f>
        <v/>
      </c>
      <c r="E49" s="203" t="str" cm="1">
        <f t="array" ref="E49">IFERROR(INDEX('Schletter Price list 2025'!G:G,'Bill of materials'!$J49),"")</f>
        <v/>
      </c>
      <c r="F49" s="203" t="str" cm="1">
        <f t="array" ref="F49">IFERROR(INDEX('Schletter Price list 2025'!H:H,'Bill of materials'!$J49),"")</f>
        <v/>
      </c>
      <c r="G49" s="176" t="str" cm="1">
        <f t="array" ref="G49">IFERROR(INDEX('Schletter Price list 2025'!K:K,'Bill of materials'!$J49),"")</f>
        <v/>
      </c>
      <c r="H49" s="205" t="str" cm="1">
        <f t="array" ref="H49">IFERROR(INDEX('Schletter Price list 2025'!L:L,'Bill of materials'!$J49),"")</f>
        <v/>
      </c>
      <c r="J49" s="123" t="str">
        <f>IFERROR(MATCH(K49,'Schletter Price list 2025'!Q:Q,0),"")</f>
        <v/>
      </c>
      <c r="K49" s="202">
        <v>41</v>
      </c>
    </row>
    <row r="50" spans="2:11" ht="26.1" customHeight="1">
      <c r="B50" s="204" t="str" cm="1">
        <f t="array" ref="B50">IFERROR(INDEX('Schletter Price list 2025'!D:D,'Bill of materials'!$J50),"")</f>
        <v/>
      </c>
      <c r="C50" s="176" t="str" cm="1">
        <f t="array" ref="C50">IFERROR(INDEX('Schletter Price list 2025'!B:B,'Bill of materials'!$J50),"")</f>
        <v/>
      </c>
      <c r="D50" s="176" t="str" cm="1">
        <f t="array" ref="D50">IFERROR(INDEX('Schletter Price list 2025'!C:C,'Bill of materials'!$J50),"")</f>
        <v/>
      </c>
      <c r="E50" s="203" t="str" cm="1">
        <f t="array" ref="E50">IFERROR(INDEX('Schletter Price list 2025'!G:G,'Bill of materials'!$J50),"")</f>
        <v/>
      </c>
      <c r="F50" s="203" t="str" cm="1">
        <f t="array" ref="F50">IFERROR(INDEX('Schletter Price list 2025'!H:H,'Bill of materials'!$J50),"")</f>
        <v/>
      </c>
      <c r="G50" s="176" t="str" cm="1">
        <f t="array" ref="G50">IFERROR(INDEX('Schletter Price list 2025'!K:K,'Bill of materials'!$J50),"")</f>
        <v/>
      </c>
      <c r="H50" s="205" t="str" cm="1">
        <f t="array" ref="H50">IFERROR(INDEX('Schletter Price list 2025'!L:L,'Bill of materials'!$J50),"")</f>
        <v/>
      </c>
      <c r="J50" s="123" t="str">
        <f>IFERROR(MATCH(K50,'Schletter Price list 2025'!Q:Q,0),"")</f>
        <v/>
      </c>
      <c r="K50" s="202">
        <v>41</v>
      </c>
    </row>
    <row r="51" spans="2:11" ht="26.1" customHeight="1">
      <c r="B51" s="204" t="str" cm="1">
        <f t="array" ref="B51">IFERROR(INDEX('Schletter Price list 2025'!D:D,'Bill of materials'!$J51),"")</f>
        <v/>
      </c>
      <c r="C51" s="176" t="str" cm="1">
        <f t="array" ref="C51">IFERROR(INDEX('Schletter Price list 2025'!B:B,'Bill of materials'!$J51),"")</f>
        <v/>
      </c>
      <c r="D51" s="176" t="str" cm="1">
        <f t="array" ref="D51">IFERROR(INDEX('Schletter Price list 2025'!C:C,'Bill of materials'!$J51),"")</f>
        <v/>
      </c>
      <c r="E51" s="203" t="str" cm="1">
        <f t="array" ref="E51">IFERROR(INDEX('Schletter Price list 2025'!G:G,'Bill of materials'!$J51),"")</f>
        <v/>
      </c>
      <c r="F51" s="203" t="str" cm="1">
        <f t="array" ref="F51">IFERROR(INDEX('Schletter Price list 2025'!H:H,'Bill of materials'!$J51),"")</f>
        <v/>
      </c>
      <c r="G51" s="176" t="str" cm="1">
        <f t="array" ref="G51">IFERROR(INDEX('Schletter Price list 2025'!K:K,'Bill of materials'!$J51),"")</f>
        <v/>
      </c>
      <c r="H51" s="205" t="str" cm="1">
        <f t="array" ref="H51">IFERROR(INDEX('Schletter Price list 2025'!L:L,'Bill of materials'!$J51),"")</f>
        <v/>
      </c>
      <c r="J51" s="123" t="str">
        <f>IFERROR(MATCH(K51,'Schletter Price list 2025'!Q:Q,0),"")</f>
        <v/>
      </c>
      <c r="K51" s="202">
        <v>41</v>
      </c>
    </row>
  </sheetData>
  <sheetProtection algorithmName="SHA-512" hashValue="udFB0T6PzKLieRlSX2AOD0HpbChAnIrHEjU0wx6g5/O4rhEjvjJc8uNtFNsPAsKxu1J3VhlOIXV3VIklDU0JPQ==" saltValue="rE7STEDMbvLk40r4q7uQEA==" spinCount="100000" sheet="1" objects="1" scenarios="1"/>
  <pageMargins left="0.7" right="0.7" top="0.78740157499999996" bottom="0.78740157499999996" header="0.3" footer="0.3"/>
  <pageSetup paperSize="9" scale="76"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825F9-0D9A-4EE8-B687-75919117B058}">
  <sheetPr codeName="Tabelle5">
    <tabColor rgb="FFD6EADE"/>
  </sheetPr>
  <dimension ref="B1:AC681"/>
  <sheetViews>
    <sheetView showGridLines="0" zoomScale="80" zoomScaleNormal="80" zoomScaleSheetLayoutView="100" workbookViewId="0">
      <pane ySplit="6" topLeftCell="A7" activePane="bottomLeft" state="frozen"/>
      <selection activeCell="J169" sqref="J169"/>
      <selection pane="bottomLeft" activeCell="B7" sqref="B7"/>
    </sheetView>
  </sheetViews>
  <sheetFormatPr baseColWidth="10" defaultColWidth="10" defaultRowHeight="14.25"/>
  <cols>
    <col min="1" max="1" width="2.5" style="63" customWidth="1"/>
    <col min="2" max="2" width="16" style="142" customWidth="1"/>
    <col min="3" max="3" width="40.125" style="63" customWidth="1"/>
    <col min="4" max="4" width="42" style="63" bestFit="1" customWidth="1"/>
    <col min="5" max="5" width="37.125" style="143" bestFit="1" customWidth="1"/>
    <col min="6" max="6" width="12.625" style="143" customWidth="1"/>
    <col min="7" max="7" width="9.375" style="143" customWidth="1"/>
    <col min="8" max="8" width="9.875" style="235" bestFit="1" customWidth="1"/>
    <col min="9" max="15" width="9.375" style="143" customWidth="1"/>
    <col min="16" max="16" width="12.625" style="235" customWidth="1"/>
    <col min="17" max="17" width="9.375" style="143" customWidth="1"/>
    <col min="18" max="18" width="10.5" style="143" customWidth="1"/>
    <col min="19" max="19" width="9.375" style="143" customWidth="1"/>
    <col min="20" max="20" width="14.375" style="235" bestFit="1" customWidth="1"/>
    <col min="21" max="22" width="9.375" style="143" customWidth="1"/>
    <col min="23" max="23" width="255.5" style="143" customWidth="1"/>
    <col min="24" max="24" width="12.875" style="143" customWidth="1"/>
    <col min="25" max="25" width="10" style="63" hidden="1" customWidth="1"/>
    <col min="26" max="26" width="7.375" style="63" hidden="1" customWidth="1"/>
    <col min="27" max="27" width="3.5" style="63" hidden="1" customWidth="1"/>
    <col min="28" max="28" width="6.875" style="63" hidden="1" customWidth="1"/>
    <col min="29" max="29" width="7.375" style="63" hidden="1" customWidth="1"/>
    <col min="30" max="30" width="12.875" style="63" customWidth="1"/>
    <col min="31" max="16384" width="10" style="63"/>
  </cols>
  <sheetData>
    <row r="1" spans="2:29" ht="15" customHeight="1">
      <c r="B1" s="125"/>
      <c r="C1" s="126"/>
      <c r="E1" s="63"/>
      <c r="F1" s="63"/>
      <c r="G1" s="63"/>
      <c r="I1" s="63"/>
      <c r="J1" s="63"/>
      <c r="K1" s="63"/>
      <c r="L1" s="63"/>
      <c r="M1" s="63"/>
      <c r="N1" s="63"/>
      <c r="O1" s="63"/>
      <c r="Q1" s="63"/>
      <c r="R1" s="63"/>
      <c r="S1" s="63"/>
      <c r="U1" s="63"/>
      <c r="V1" s="63"/>
      <c r="W1" s="63"/>
      <c r="X1" s="63"/>
      <c r="Y1" s="63">
        <v>43</v>
      </c>
      <c r="Z1" s="63">
        <v>0</v>
      </c>
    </row>
    <row r="2" spans="2:29" ht="26.25">
      <c r="B2" s="53" t="str">
        <f>'Language Layout'!$B$20</f>
        <v>Article master data</v>
      </c>
      <c r="C2" s="85"/>
      <c r="D2" s="127"/>
      <c r="E2" s="85"/>
      <c r="F2" s="128"/>
      <c r="G2" s="85"/>
      <c r="H2" s="236"/>
      <c r="I2" s="85"/>
      <c r="J2" s="85"/>
      <c r="K2" s="85"/>
      <c r="L2" s="85"/>
      <c r="M2" s="85"/>
      <c r="N2" s="85"/>
      <c r="O2" s="85"/>
      <c r="P2" s="236"/>
      <c r="Q2" s="85"/>
      <c r="R2" s="85"/>
      <c r="S2" s="85"/>
      <c r="T2" s="236"/>
      <c r="U2" s="85"/>
      <c r="V2" s="85"/>
      <c r="W2" s="129"/>
      <c r="X2" s="63"/>
    </row>
    <row r="3" spans="2:29" ht="21.95" customHeight="1">
      <c r="B3" s="58" t="str">
        <f>'Language Layout'!$B$76</f>
        <v xml:space="preserve">Language: </v>
      </c>
      <c r="D3" s="130"/>
      <c r="E3" s="63"/>
      <c r="F3" s="131"/>
      <c r="G3" s="63"/>
      <c r="I3" s="63"/>
      <c r="J3" s="63"/>
      <c r="K3" s="63"/>
      <c r="L3" s="63"/>
      <c r="M3" s="63"/>
      <c r="N3" s="63"/>
      <c r="O3" s="63"/>
      <c r="Q3" s="63"/>
      <c r="R3" s="63"/>
      <c r="S3" s="63"/>
      <c r="U3" s="63"/>
      <c r="V3" s="63"/>
      <c r="W3" s="132"/>
      <c r="X3" s="133"/>
    </row>
    <row r="4" spans="2:29" ht="14.25" customHeight="1">
      <c r="B4" s="88" t="str">
        <f>'Language Layout'!$B$47</f>
        <v>Valid from 01.05.2025 (subject to modifications)</v>
      </c>
      <c r="C4" s="59"/>
      <c r="D4" s="130"/>
      <c r="E4" s="63"/>
      <c r="F4" s="131"/>
      <c r="G4" s="63"/>
      <c r="I4" s="63"/>
      <c r="J4" s="63"/>
      <c r="K4" s="63"/>
      <c r="L4" s="63"/>
      <c r="M4" s="63"/>
      <c r="N4" s="63"/>
      <c r="O4" s="63"/>
      <c r="Q4" s="63"/>
      <c r="R4" s="63"/>
      <c r="S4" s="63"/>
      <c r="U4" s="63"/>
      <c r="V4" s="63"/>
      <c r="W4" s="132"/>
      <c r="X4" s="133"/>
    </row>
    <row r="5" spans="2:29" s="130" customFormat="1" ht="12">
      <c r="B5" s="264" t="str">
        <f>'Language Layout'!$B$17</f>
        <v>Item No.</v>
      </c>
      <c r="C5" s="264" t="str">
        <f>'Language Layout'!$B$14</f>
        <v>Material short text</v>
      </c>
      <c r="D5" s="266" t="str">
        <f>'Language Layout'!$B$98</f>
        <v>Product family</v>
      </c>
      <c r="E5" s="266" t="str">
        <f>'Language Layout'!$B$66</f>
        <v>Product group</v>
      </c>
      <c r="F5" s="266" t="str">
        <f>'Language Layout'!$B$28</f>
        <v>gross weight (kg)</v>
      </c>
      <c r="G5" s="266" t="str">
        <f>'Language Layout'!$B$35</f>
        <v>unit</v>
      </c>
      <c r="H5" s="269" t="str">
        <f>'Language Layout'!$B$52</f>
        <v>length</v>
      </c>
      <c r="I5" s="266" t="str">
        <f>'Language Layout'!$B$35</f>
        <v>unit</v>
      </c>
      <c r="J5" s="266" t="str">
        <f>'Language Layout'!$B$27</f>
        <v>width</v>
      </c>
      <c r="K5" s="266" t="str">
        <f>'Language Layout'!$B$35</f>
        <v>unit</v>
      </c>
      <c r="L5" s="266" t="str">
        <f>'Language Layout'!$B$48</f>
        <v>height</v>
      </c>
      <c r="M5" s="266" t="str">
        <f>'Language Layout'!$B$35</f>
        <v>unit</v>
      </c>
      <c r="N5" s="266" t="str">
        <f>'Language Layout'!$B$85</f>
        <v>Packing unit</v>
      </c>
      <c r="O5" s="266" t="str">
        <f>'Language Layout'!$B$35</f>
        <v>unit</v>
      </c>
      <c r="P5" s="269" t="str">
        <f>'Language Layout'!$B$44</f>
        <v>Weight per packaging unit</v>
      </c>
      <c r="Q5" s="266" t="str">
        <f>'Language Layout'!$B$35</f>
        <v>unit</v>
      </c>
      <c r="R5" s="266" t="str">
        <f>'Language Layout'!$B$100</f>
        <v>Quantity per pallet</v>
      </c>
      <c r="S5" s="266" t="str">
        <f>'Language Layout'!$B$35</f>
        <v>unit</v>
      </c>
      <c r="T5" s="269" t="str">
        <f>'Language Layout'!$B$101</f>
        <v>Weight per pallet</v>
      </c>
      <c r="U5" s="266" t="str">
        <f>'Language Layout'!$B$35</f>
        <v>unit</v>
      </c>
      <c r="V5" s="266" t="str">
        <f>'Language Layout'!$B$88</f>
        <v>customs tariff number</v>
      </c>
      <c r="W5" s="266" t="str">
        <f>'Language Layout'!$B$53</f>
        <v>Description</v>
      </c>
      <c r="X5" s="158"/>
    </row>
    <row r="6" spans="2:29" s="130" customFormat="1" ht="12">
      <c r="B6" s="265" t="str">
        <f>'Language Layout'!$B$17</f>
        <v>Item No.</v>
      </c>
      <c r="C6" s="265" t="str">
        <f>'Language Layout'!$B$14</f>
        <v>Material short text</v>
      </c>
      <c r="D6" s="267" t="str">
        <f>'Language Layout'!$B$98</f>
        <v>Product family</v>
      </c>
      <c r="E6" s="267"/>
      <c r="F6" s="267"/>
      <c r="G6" s="267"/>
      <c r="H6" s="270"/>
      <c r="I6" s="267"/>
      <c r="J6" s="267"/>
      <c r="K6" s="267"/>
      <c r="L6" s="267"/>
      <c r="M6" s="267"/>
      <c r="N6" s="267"/>
      <c r="O6" s="268"/>
      <c r="P6" s="271"/>
      <c r="Q6" s="268"/>
      <c r="R6" s="268"/>
      <c r="S6" s="268"/>
      <c r="T6" s="271"/>
      <c r="U6" s="268"/>
      <c r="V6" s="267"/>
      <c r="W6" s="267"/>
      <c r="X6" s="158"/>
    </row>
    <row r="7" spans="2:29">
      <c r="B7" s="134" t="s">
        <v>18</v>
      </c>
      <c r="C7" s="107" t="str">
        <f>VLOOKUP(B7,'Language Articles'!A:B,2,FALSE)</f>
        <v>Roof hook Eco S 135</v>
      </c>
      <c r="D7" s="144" t="str">
        <f>VLOOKUP(B7,'Language Portfolio'!A:B,2,0)</f>
        <v>Roof hooks</v>
      </c>
      <c r="E7" s="144" t="str">
        <f>VLOOKUP(B7,'Language Portfolio'!A:K,11,0)</f>
        <v>Roof hooks standard</v>
      </c>
      <c r="F7" s="218" cm="1">
        <f t="array" ref="F7:G7">_xlfn.XLOOKUP(B7,'Query Daten'!A:A,'Query Daten'!D:E,"",0)</f>
        <v>0.77600000000000002</v>
      </c>
      <c r="G7" s="219" t="str">
        <v>KG</v>
      </c>
      <c r="H7" s="237" cm="1">
        <f t="array" ref="H7:M7">_xlfn.XLOOKUP(B7,'Query Daten'!A:A,'Query Daten'!F:K,"",0)</f>
        <v>176</v>
      </c>
      <c r="I7" s="145" t="str">
        <v>MM</v>
      </c>
      <c r="J7" s="146">
        <v>150</v>
      </c>
      <c r="K7" s="145" t="str">
        <v>MM</v>
      </c>
      <c r="L7" s="146">
        <v>56.8</v>
      </c>
      <c r="M7" s="145" t="str">
        <v>MM</v>
      </c>
      <c r="N7" s="198">
        <f>IFERROR(VLOOKUP(B7,Basis_Preisliste!B:H,7,0),"")</f>
        <v>20</v>
      </c>
      <c r="O7" s="149" t="str">
        <f>IFERROR(VLOOKUP(B7,'Query Daten'!A:R,16,0),"")</f>
        <v>ST</v>
      </c>
      <c r="P7" s="241">
        <f>IFERROR(F7*N7,"")</f>
        <v>15.52</v>
      </c>
      <c r="Q7" s="149" t="str">
        <f>G7</f>
        <v>KG</v>
      </c>
      <c r="R7" s="151">
        <f>IFERROR(VLOOKUP(B7,MLGN!A:J,8,0),"")</f>
        <v>480</v>
      </c>
      <c r="S7" s="149" t="str">
        <f>IFERROR(VLOOKUP(B7,'Query Daten'!A:R,16,0),"")</f>
        <v>ST</v>
      </c>
      <c r="T7" s="243">
        <f t="shared" ref="T7" si="0">IFERROR(F7*R7,"")</f>
        <v>372.48</v>
      </c>
      <c r="U7" s="149" t="str">
        <f>G7</f>
        <v>KG</v>
      </c>
      <c r="V7" s="144" t="str">
        <f>_xlfn.XLOOKUP(B7,'Query Daten'!A:A,'Query Daten'!Q:Q,"",0)</f>
        <v>73089098</v>
      </c>
      <c r="W7" s="147" t="str">
        <f>IFERROR(VLOOKUP(B7,'Language Articles'!A:K,11,0),"")</f>
        <v>VA quality, welded, symmetric bar arangement.</v>
      </c>
      <c r="X7" s="135"/>
      <c r="Y7" s="63" t="b">
        <v>1</v>
      </c>
      <c r="Z7" s="63" t="e">
        <f>#REF!&lt;&gt;$Z$1</f>
        <v>#REF!</v>
      </c>
      <c r="AA7" s="63">
        <f t="shared" ref="AA7:AA19" si="1">ROW(A7)</f>
        <v>7</v>
      </c>
      <c r="AB7" s="63" t="e">
        <f t="shared" ref="AB7:AB77" si="2">AA7/Z7</f>
        <v>#REF!</v>
      </c>
      <c r="AC7" s="63" t="e">
        <f>_xlfn.AGGREGATE(15,6,$AB$7:$AB$681,ROW(A1))</f>
        <v>#NUM!</v>
      </c>
    </row>
    <row r="8" spans="2:29">
      <c r="B8" s="136" t="s">
        <v>20</v>
      </c>
      <c r="C8" s="52" t="str">
        <f>VLOOKUP(B8,'Language Articles'!A:B,2,FALSE)</f>
        <v>Roof hook EcoA 45 Max</v>
      </c>
      <c r="D8" s="112" t="str">
        <f>VLOOKUP(B8,'Language Portfolio'!A:B,2,0)</f>
        <v>Roof hooks</v>
      </c>
      <c r="E8" s="216" t="str">
        <f>VLOOKUP(B8,'Language Portfolio'!A:K,11,0)</f>
        <v>ProLine</v>
      </c>
      <c r="F8" s="148" cm="1">
        <f t="array" ref="F8:G8">_xlfn.XLOOKUP(B8,'Query Daten'!A:A,'Query Daten'!D:E,"",0)</f>
        <v>0.30199999999999999</v>
      </c>
      <c r="G8" s="149" t="str">
        <v>KG</v>
      </c>
      <c r="H8" s="238" cm="1">
        <f t="array" ref="H8:M8">_xlfn.XLOOKUP(B8,'Query Daten'!A:A,'Query Daten'!F:K,"",0)</f>
        <v>159</v>
      </c>
      <c r="I8" s="149" t="str">
        <v>MM</v>
      </c>
      <c r="J8" s="150">
        <v>90</v>
      </c>
      <c r="K8" s="149" t="str">
        <v>MM</v>
      </c>
      <c r="L8" s="150">
        <v>119.8</v>
      </c>
      <c r="M8" s="149" t="str">
        <v>MM</v>
      </c>
      <c r="N8" s="112">
        <f>IFERROR(VLOOKUP(B8,Basis_Preisliste!B:H,7,0),"")</f>
        <v>20</v>
      </c>
      <c r="O8" s="149" t="str">
        <f>IFERROR(VLOOKUP(B8,'Query Daten'!A:R,16,0),"")</f>
        <v>ST</v>
      </c>
      <c r="P8" s="241">
        <f t="shared" ref="P8:P72" si="3">IFERROR(F8*N8,"")</f>
        <v>6.04</v>
      </c>
      <c r="Q8" s="149" t="str">
        <f t="shared" ref="Q8:Q71" si="4">G8</f>
        <v>KG</v>
      </c>
      <c r="R8" s="151">
        <f>IFERROR(VLOOKUP(B8,MLGN!A:J,8,0),"")</f>
        <v>1280</v>
      </c>
      <c r="S8" s="149" t="str">
        <f>IFERROR(VLOOKUP(B8,'Query Daten'!A:R,16,0),"")</f>
        <v>ST</v>
      </c>
      <c r="T8" s="243">
        <f t="shared" ref="T8:T72" si="5">IFERROR(F8*R8,"")</f>
        <v>386.56</v>
      </c>
      <c r="U8" s="149" t="str">
        <f t="shared" ref="U8:U71" si="6">G8</f>
        <v>KG</v>
      </c>
      <c r="V8" s="112" t="str">
        <f>_xlfn.XLOOKUP(B8,'Query Daten'!A:A,'Query Daten'!Q:Q,"",0)</f>
        <v>76109090</v>
      </c>
      <c r="W8" s="78" t="str">
        <f>IFERROR(VLOOKUP(B8,'Language Articles'!A:K,11,0),"")</f>
        <v>The EcoA 45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At the same time, it can be combined with all common Schletter profiles. Compatible with the classic Schletter Solar mounting system and the Schletter ProLine series.</v>
      </c>
      <c r="X8" s="135"/>
      <c r="Y8" s="63" t="b">
        <v>1</v>
      </c>
      <c r="Z8" s="63" t="e">
        <f>#REF!&lt;&gt;$Z$1</f>
        <v>#REF!</v>
      </c>
      <c r="AA8" s="63">
        <f t="shared" si="1"/>
        <v>8</v>
      </c>
      <c r="AB8" s="63" t="e">
        <f>AA8/Z8</f>
        <v>#REF!</v>
      </c>
      <c r="AC8" s="63" t="e">
        <f>_xlfn.AGGREGATE(15,6,$AB$7:$AB$681,ROW(A14))</f>
        <v>#NUM!</v>
      </c>
    </row>
    <row r="9" spans="2:29">
      <c r="B9" s="136" t="s">
        <v>13</v>
      </c>
      <c r="C9" s="52" t="str">
        <f>VLOOKUP(B9,'Language Articles'!A:B,2,FALSE)</f>
        <v>Universal Roof hook</v>
      </c>
      <c r="D9" s="112" t="str">
        <f>VLOOKUP(B9,'Language Portfolio'!A:B,2,0)</f>
        <v>Roof hooks</v>
      </c>
      <c r="E9" s="216" t="str">
        <f>VLOOKUP(B9,'Language Portfolio'!A:K,11,0)</f>
        <v>Roof hooks standard</v>
      </c>
      <c r="F9" s="148" cm="1">
        <f t="array" ref="F9:G9">_xlfn.XLOOKUP(B9,'Query Daten'!A:A,'Query Daten'!D:E,"",0)</f>
        <v>1.036</v>
      </c>
      <c r="G9" s="149" t="str">
        <v>KG</v>
      </c>
      <c r="H9" s="238" cm="1">
        <f t="array" ref="H9:M9">_xlfn.XLOOKUP(B9,'Query Daten'!A:A,'Query Daten'!F:K,"",0)</f>
        <v>223.1</v>
      </c>
      <c r="I9" s="149" t="str">
        <v>MM</v>
      </c>
      <c r="J9" s="150">
        <v>150</v>
      </c>
      <c r="K9" s="149" t="str">
        <v>MM</v>
      </c>
      <c r="L9" s="150">
        <v>44.8</v>
      </c>
      <c r="M9" s="149" t="str">
        <v>MM</v>
      </c>
      <c r="N9" s="112">
        <f>IFERROR(VLOOKUP(B9,Basis_Preisliste!B:H,7,0),"")</f>
        <v>20</v>
      </c>
      <c r="O9" s="149" t="str">
        <f>IFERROR(VLOOKUP(B9,'Query Daten'!A:R,16,0),"")</f>
        <v>ST</v>
      </c>
      <c r="P9" s="241">
        <f t="shared" si="3"/>
        <v>20.72</v>
      </c>
      <c r="Q9" s="149" t="str">
        <f t="shared" si="4"/>
        <v>KG</v>
      </c>
      <c r="R9" s="151">
        <f>IFERROR(VLOOKUP(B9,MLGN!A:J,8,0),"")</f>
        <v>480</v>
      </c>
      <c r="S9" s="149" t="str">
        <f>IFERROR(VLOOKUP(B9,'Query Daten'!A:R,16,0),"")</f>
        <v>ST</v>
      </c>
      <c r="T9" s="243">
        <f t="shared" si="5"/>
        <v>497.28000000000003</v>
      </c>
      <c r="U9" s="149" t="str">
        <f t="shared" si="6"/>
        <v>KG</v>
      </c>
      <c r="V9" s="112" t="str">
        <f>_xlfn.XLOOKUP(B9,'Query Daten'!A:A,'Query Daten'!Q:Q,"",0)</f>
        <v>73089098</v>
      </c>
      <c r="W9" s="78" t="str">
        <f>IFERROR(VLOOKUP(B9,'Language Articles'!A:K,11,0),"")</f>
        <v>VA quality, bar arrangement variable, adjustable front and rear, middle bar can be used in three positions, pre-assembled</v>
      </c>
      <c r="X9" s="135"/>
      <c r="Y9" s="63" t="b">
        <v>1</v>
      </c>
      <c r="Z9" s="63" t="e">
        <f>#REF!&lt;&gt;$Z$1</f>
        <v>#REF!</v>
      </c>
      <c r="AA9" s="63">
        <f t="shared" si="1"/>
        <v>9</v>
      </c>
      <c r="AB9" s="63" t="e">
        <f t="shared" si="2"/>
        <v>#REF!</v>
      </c>
      <c r="AC9" s="63" t="e">
        <f>_xlfn.AGGREGATE(15,6,$AB$7:$AB$681,ROW(A2))</f>
        <v>#NUM!</v>
      </c>
    </row>
    <row r="10" spans="2:29">
      <c r="B10" s="136" t="s">
        <v>91</v>
      </c>
      <c r="C10" s="52" t="str">
        <f>VLOOKUP(B10,'Language Articles'!A:B,2,FALSE)</f>
        <v>Plain tile for BEZ Rapid Alu</v>
      </c>
      <c r="D10" s="112" t="str">
        <f>VLOOKUP(B10,'Language Portfolio'!A:B,2,0)</f>
        <v>Roof hooks</v>
      </c>
      <c r="E10" s="216" t="str">
        <f>VLOOKUP(B10,'Language Portfolio'!A:K,11,0)</f>
        <v>Roof hooks standard</v>
      </c>
      <c r="F10" s="148" cm="1">
        <f t="array" ref="F10:G10">_xlfn.XLOOKUP(B10,'Query Daten'!A:A,'Query Daten'!D:E,"",0)</f>
        <v>0.185</v>
      </c>
      <c r="G10" s="149" t="str">
        <v>KG</v>
      </c>
      <c r="H10" s="238" cm="1">
        <f t="array" ref="H10:M10">_xlfn.XLOOKUP(B10,'Query Daten'!A:A,'Query Daten'!F:K,"",0)</f>
        <v>381</v>
      </c>
      <c r="I10" s="149" t="str">
        <v>MM</v>
      </c>
      <c r="J10" s="150">
        <v>200</v>
      </c>
      <c r="K10" s="149" t="str">
        <v>MM</v>
      </c>
      <c r="L10" s="150">
        <v>16</v>
      </c>
      <c r="M10" s="149" t="str">
        <v>MM</v>
      </c>
      <c r="N10" s="112">
        <f>IFERROR(VLOOKUP(B10,Basis_Preisliste!B:H,7,0),"")</f>
        <v>20</v>
      </c>
      <c r="O10" s="149" t="str">
        <f>IFERROR(VLOOKUP(B10,'Query Daten'!A:R,16,0),"")</f>
        <v>ST</v>
      </c>
      <c r="P10" s="241">
        <f t="shared" si="3"/>
        <v>3.7</v>
      </c>
      <c r="Q10" s="149" t="str">
        <f t="shared" si="4"/>
        <v>KG</v>
      </c>
      <c r="R10" s="151">
        <f>IFERROR(VLOOKUP(B10,MLGN!A:J,8,0),"")</f>
        <v>480</v>
      </c>
      <c r="S10" s="149" t="str">
        <f>IFERROR(VLOOKUP(B10,'Query Daten'!A:R,16,0),"")</f>
        <v>ST</v>
      </c>
      <c r="T10" s="243">
        <f t="shared" si="5"/>
        <v>88.8</v>
      </c>
      <c r="U10" s="149" t="str">
        <f t="shared" si="6"/>
        <v>KG</v>
      </c>
      <c r="V10" s="112" t="str">
        <f>_xlfn.XLOOKUP(B10,'Query Daten'!A:A,'Query Daten'!Q:Q,"",0)</f>
        <v>76109090</v>
      </c>
      <c r="W10" s="78" t="str">
        <f>IFERROR(VLOOKUP(B10,'Language Articles'!A:K,11,0),"")</f>
        <v>Sheet metal replacement tiles and roof hook sets for Biberschwanz Rapid including assembly set. Please order sheet metal replacement tiles and roof hook sets separately.</v>
      </c>
      <c r="X10" s="135"/>
      <c r="Y10" s="63" t="b">
        <v>1</v>
      </c>
      <c r="Z10" s="63" t="e">
        <f>#REF!&lt;&gt;$Z$1</f>
        <v>#REF!</v>
      </c>
      <c r="AA10" s="63">
        <f t="shared" si="1"/>
        <v>10</v>
      </c>
      <c r="AB10" s="63" t="e">
        <f t="shared" si="2"/>
        <v>#REF!</v>
      </c>
      <c r="AC10" s="63" t="e">
        <f>_xlfn.AGGREGATE(15,6,$AB$7:$AB$681,ROW(A3))</f>
        <v>#NUM!</v>
      </c>
    </row>
    <row r="11" spans="2:29">
      <c r="B11" s="136" t="s">
        <v>93</v>
      </c>
      <c r="C11" s="52" t="str">
        <f>VLOOKUP(B11,'Language Articles'!A:B,2,FALSE)</f>
        <v>Plain tile for BEZ Rapid Cu</v>
      </c>
      <c r="D11" s="112" t="str">
        <f>VLOOKUP(B11,'Language Portfolio'!A:B,2,0)</f>
        <v>Roof hooks</v>
      </c>
      <c r="E11" s="216" t="str">
        <f>VLOOKUP(B11,'Language Portfolio'!A:K,11,0)</f>
        <v>Roof hooks standard</v>
      </c>
      <c r="F11" s="148" cm="1">
        <f t="array" ref="F11:G11">_xlfn.XLOOKUP(B11,'Query Daten'!A:A,'Query Daten'!D:E,"",0)</f>
        <v>0.435</v>
      </c>
      <c r="G11" s="149" t="str">
        <v>KG</v>
      </c>
      <c r="H11" s="238" cm="1">
        <f t="array" ref="H11:M11">_xlfn.XLOOKUP(B11,'Query Daten'!A:A,'Query Daten'!F:K,"",0)</f>
        <v>380.7</v>
      </c>
      <c r="I11" s="149" t="str">
        <v>MM</v>
      </c>
      <c r="J11" s="150">
        <v>200</v>
      </c>
      <c r="K11" s="149" t="str">
        <v>MM</v>
      </c>
      <c r="L11" s="150">
        <v>16</v>
      </c>
      <c r="M11" s="149" t="str">
        <v>MM</v>
      </c>
      <c r="N11" s="112">
        <f>IFERROR(VLOOKUP(B11,Basis_Preisliste!B:H,7,0),"")</f>
        <v>20</v>
      </c>
      <c r="O11" s="149" t="str">
        <f>IFERROR(VLOOKUP(B11,'Query Daten'!A:R,16,0),"")</f>
        <v>ST</v>
      </c>
      <c r="P11" s="241">
        <f t="shared" si="3"/>
        <v>8.6999999999999993</v>
      </c>
      <c r="Q11" s="149" t="str">
        <f t="shared" si="4"/>
        <v>KG</v>
      </c>
      <c r="R11" s="151">
        <f>IFERROR(VLOOKUP(B11,MLGN!A:J,8,0),"")</f>
        <v>480</v>
      </c>
      <c r="S11" s="149" t="str">
        <f>IFERROR(VLOOKUP(B11,'Query Daten'!A:R,16,0),"")</f>
        <v>ST</v>
      </c>
      <c r="T11" s="243">
        <f t="shared" si="5"/>
        <v>208.8</v>
      </c>
      <c r="U11" s="149" t="str">
        <f t="shared" si="6"/>
        <v>KG</v>
      </c>
      <c r="V11" s="112" t="str">
        <f>_xlfn.XLOOKUP(B11,'Query Daten'!A:A,'Query Daten'!Q:Q,"",0)</f>
        <v>74198090</v>
      </c>
      <c r="W11" s="78" t="str">
        <f>IFERROR(VLOOKUP(B11,'Language Articles'!A:K,11,0),"")</f>
        <v>Sheet metal replacement tiles and roof hook sets for Biberschwanz Rapid including assembly set. Please order sheet metal replacement tiles and roof hook sets separately.</v>
      </c>
      <c r="X11" s="135"/>
      <c r="Y11" s="63" t="b">
        <v>1</v>
      </c>
      <c r="Z11" s="63" t="e">
        <f>#REF!&lt;&gt;$Z$1</f>
        <v>#REF!</v>
      </c>
      <c r="AA11" s="63">
        <f t="shared" si="1"/>
        <v>11</v>
      </c>
      <c r="AB11" s="63" t="e">
        <f t="shared" si="2"/>
        <v>#REF!</v>
      </c>
      <c r="AC11" s="63" t="e">
        <f>_xlfn.AGGREGATE(15,6,$AB$7:$AB$681,ROW(A4))</f>
        <v>#NUM!</v>
      </c>
    </row>
    <row r="12" spans="2:29">
      <c r="B12" s="136" t="s">
        <v>95</v>
      </c>
      <c r="C12" s="52" t="str">
        <f>VLOOKUP(B12,'Language Articles'!A:B,2,FALSE)</f>
        <v>Plain tile BEZ Rapid alum. 170x380</v>
      </c>
      <c r="D12" s="112" t="str">
        <f>VLOOKUP(B12,'Language Portfolio'!A:B,2,0)</f>
        <v>Roof hooks</v>
      </c>
      <c r="E12" s="216" t="str">
        <f>VLOOKUP(B12,'Language Portfolio'!A:K,11,0)</f>
        <v>Roof hooks standard</v>
      </c>
      <c r="F12" s="148" cm="1">
        <f t="array" ref="F12:G12">_xlfn.XLOOKUP(B12,'Query Daten'!A:A,'Query Daten'!D:E,"",0)</f>
        <v>0.17399999999999999</v>
      </c>
      <c r="G12" s="149" t="str">
        <v>KG</v>
      </c>
      <c r="H12" s="238" cm="1">
        <f t="array" ref="H12:M12">_xlfn.XLOOKUP(B12,'Query Daten'!A:A,'Query Daten'!F:K,"",0)</f>
        <v>378.5</v>
      </c>
      <c r="I12" s="149" t="str">
        <v>MM</v>
      </c>
      <c r="J12" s="150">
        <v>196</v>
      </c>
      <c r="K12" s="149" t="str">
        <v>MM</v>
      </c>
      <c r="L12" s="150">
        <v>16</v>
      </c>
      <c r="M12" s="149" t="str">
        <v>MM</v>
      </c>
      <c r="N12" s="112">
        <f>IFERROR(VLOOKUP(B12,Basis_Preisliste!B:H,7,0),"")</f>
        <v>20</v>
      </c>
      <c r="O12" s="149" t="str">
        <f>IFERROR(VLOOKUP(B12,'Query Daten'!A:R,16,0),"")</f>
        <v>ST</v>
      </c>
      <c r="P12" s="241">
        <f t="shared" si="3"/>
        <v>3.4799999999999995</v>
      </c>
      <c r="Q12" s="149" t="str">
        <f t="shared" si="4"/>
        <v>KG</v>
      </c>
      <c r="R12" s="151">
        <f>IFERROR(VLOOKUP(B12,MLGN!A:J,8,0),"")</f>
        <v>480</v>
      </c>
      <c r="S12" s="149" t="str">
        <f>IFERROR(VLOOKUP(B12,'Query Daten'!A:R,16,0),"")</f>
        <v>ST</v>
      </c>
      <c r="T12" s="243">
        <f t="shared" si="5"/>
        <v>83.52</v>
      </c>
      <c r="U12" s="149" t="str">
        <f t="shared" si="6"/>
        <v>KG</v>
      </c>
      <c r="V12" s="112" t="str">
        <f>_xlfn.XLOOKUP(B12,'Query Daten'!A:A,'Query Daten'!Q:Q,"",0)</f>
        <v>76109090</v>
      </c>
      <c r="W12" s="78" t="str">
        <f>IFERROR(VLOOKUP(B12,'Language Articles'!A:K,11,0),"")</f>
        <v>Sheet metal replacement tiles and roof hook sets for Biberschwanz Rapid including assembly set. Please order sheet metal replacement tiles and roof hook sets separately.</v>
      </c>
      <c r="X12" s="135"/>
      <c r="Y12" s="63" t="b">
        <v>1</v>
      </c>
      <c r="Z12" s="63" t="e">
        <f>#REF!&lt;&gt;$Z$1</f>
        <v>#REF!</v>
      </c>
      <c r="AA12" s="63">
        <f t="shared" si="1"/>
        <v>12</v>
      </c>
      <c r="AB12" s="63" t="e">
        <f t="shared" si="2"/>
        <v>#REF!</v>
      </c>
      <c r="AC12" s="63" t="e">
        <f>_xlfn.AGGREGATE(15,6,$AB$7:$AB$681,ROW(#REF!))</f>
        <v>#REF!</v>
      </c>
    </row>
    <row r="13" spans="2:29">
      <c r="B13" s="136" t="s">
        <v>97</v>
      </c>
      <c r="C13" s="52" t="str">
        <f>VLOOKUP(B13,'Language Articles'!A:B,2,FALSE)</f>
        <v>Plain tile BEZ Rapid alum. 190x400 KIT</v>
      </c>
      <c r="D13" s="112" t="str">
        <f>VLOOKUP(B13,'Language Portfolio'!A:B,2,0)</f>
        <v>Roof hooks</v>
      </c>
      <c r="E13" s="216" t="str">
        <f>VLOOKUP(B13,'Language Portfolio'!A:K,11,0)</f>
        <v>Roof hooks standard</v>
      </c>
      <c r="F13" s="148" cm="1">
        <f t="array" ref="F13:G13">_xlfn.XLOOKUP(B13,'Query Daten'!A:A,'Query Daten'!D:E,"",0)</f>
        <v>0.20300000000000001</v>
      </c>
      <c r="G13" s="149" t="str">
        <v>KG</v>
      </c>
      <c r="H13" s="238" cm="1">
        <f t="array" ref="H13:M13">_xlfn.XLOOKUP(B13,'Query Daten'!A:A,'Query Daten'!F:K,"",0)</f>
        <v>387.5</v>
      </c>
      <c r="I13" s="149" t="str">
        <v>MM</v>
      </c>
      <c r="J13" s="150">
        <v>214</v>
      </c>
      <c r="K13" s="149" t="str">
        <v>MM</v>
      </c>
      <c r="L13" s="150">
        <v>16</v>
      </c>
      <c r="M13" s="149" t="str">
        <v>MM</v>
      </c>
      <c r="N13" s="112">
        <f>IFERROR(VLOOKUP(B13,Basis_Preisliste!B:H,7,0),"")</f>
        <v>20</v>
      </c>
      <c r="O13" s="149" t="str">
        <f>IFERROR(VLOOKUP(B13,'Query Daten'!A:R,16,0),"")</f>
        <v>ST</v>
      </c>
      <c r="P13" s="241">
        <f t="shared" si="3"/>
        <v>4.0600000000000005</v>
      </c>
      <c r="Q13" s="149" t="str">
        <f t="shared" si="4"/>
        <v>KG</v>
      </c>
      <c r="R13" s="151">
        <f>IFERROR(VLOOKUP(B13,MLGN!A:J,8,0),"")</f>
        <v>480</v>
      </c>
      <c r="S13" s="149" t="str">
        <f>IFERROR(VLOOKUP(B13,'Query Daten'!A:R,16,0),"")</f>
        <v>ST</v>
      </c>
      <c r="T13" s="243">
        <f t="shared" si="5"/>
        <v>97.440000000000012</v>
      </c>
      <c r="U13" s="149" t="str">
        <f t="shared" si="6"/>
        <v>KG</v>
      </c>
      <c r="V13" s="112" t="str">
        <f>_xlfn.XLOOKUP(B13,'Query Daten'!A:A,'Query Daten'!Q:Q,"",0)</f>
        <v>76109090</v>
      </c>
      <c r="W13" s="78" t="str">
        <f>IFERROR(VLOOKUP(B13,'Language Articles'!A:K,11,0),"")</f>
        <v>Sheet metal replacement tiles and roof hook sets for Biberschwanz Rapid including assembly set. Please order sheet metal replacement tiles and roof hook sets separately.</v>
      </c>
      <c r="X13" s="135"/>
      <c r="Y13" s="63" t="b">
        <v>1</v>
      </c>
      <c r="Z13" s="63" t="e">
        <f>#REF!&lt;&gt;$Z$1</f>
        <v>#REF!</v>
      </c>
      <c r="AA13" s="63">
        <f t="shared" si="1"/>
        <v>13</v>
      </c>
      <c r="AB13" s="63" t="e">
        <f t="shared" si="2"/>
        <v>#REF!</v>
      </c>
      <c r="AC13" s="63" t="e">
        <f>_xlfn.AGGREGATE(15,6,$AB$7:$AB$681,ROW(A5))</f>
        <v>#NUM!</v>
      </c>
    </row>
    <row r="14" spans="2:29">
      <c r="B14" s="136" t="s">
        <v>105</v>
      </c>
      <c r="C14" s="52" t="str">
        <f>VLOOKUP(B14,'Language Articles'!A:B,2,FALSE)</f>
        <v>Roof hook plain tile for Rapid Pro Alu</v>
      </c>
      <c r="D14" s="112" t="str">
        <f>VLOOKUP(B14,'Language Portfolio'!A:B,2,0)</f>
        <v>Roof hooks</v>
      </c>
      <c r="E14" s="216" t="str">
        <f>VLOOKUP(B14,'Language Portfolio'!A:K,11,0)</f>
        <v>Roof hooks standard</v>
      </c>
      <c r="F14" s="148" cm="1">
        <f t="array" ref="F14:G14">_xlfn.XLOOKUP(B14,'Query Daten'!A:A,'Query Daten'!D:E,"",0)</f>
        <v>0.33900000000000002</v>
      </c>
      <c r="G14" s="149" t="str">
        <v>KG</v>
      </c>
      <c r="H14" s="238" cm="1">
        <f t="array" ref="H14:M14">_xlfn.XLOOKUP(B14,'Query Daten'!A:A,'Query Daten'!F:K,"",0)</f>
        <v>252</v>
      </c>
      <c r="I14" s="149" t="str">
        <v>MM</v>
      </c>
      <c r="J14" s="150">
        <v>35</v>
      </c>
      <c r="K14" s="149" t="str">
        <v>MM</v>
      </c>
      <c r="L14" s="150">
        <v>113.5</v>
      </c>
      <c r="M14" s="149" t="str">
        <v>MM</v>
      </c>
      <c r="N14" s="112">
        <f>IFERROR(VLOOKUP(B14,Basis_Preisliste!B:H,7,0),"")</f>
        <v>20</v>
      </c>
      <c r="O14" s="149" t="str">
        <f>IFERROR(VLOOKUP(B14,'Query Daten'!A:R,16,0),"")</f>
        <v>ST</v>
      </c>
      <c r="P14" s="241">
        <f t="shared" si="3"/>
        <v>6.78</v>
      </c>
      <c r="Q14" s="149" t="str">
        <f t="shared" si="4"/>
        <v>KG</v>
      </c>
      <c r="R14" s="151">
        <f>IFERROR(VLOOKUP(B14,MLGN!A:J,8,0),"")</f>
        <v>960</v>
      </c>
      <c r="S14" s="149" t="str">
        <f>IFERROR(VLOOKUP(B14,'Query Daten'!A:R,16,0),"")</f>
        <v>ST</v>
      </c>
      <c r="T14" s="243">
        <f t="shared" si="5"/>
        <v>325.44</v>
      </c>
      <c r="U14" s="149" t="str">
        <f t="shared" si="6"/>
        <v>KG</v>
      </c>
      <c r="V14" s="112" t="str">
        <f>_xlfn.XLOOKUP(B14,'Query Daten'!A:A,'Query Daten'!Q:Q,"",0)</f>
        <v>76109090</v>
      </c>
      <c r="W14" s="78" t="str">
        <f>IFERROR(VLOOKUP(B14,'Language Articles'!A:K,11,0),"")</f>
        <v>Sheet metal replacement tiles and roof hook sets for plain tile Rapid including installation set. Please order sheet metal replacement tiles and roof hook sets separately. Compatible with the classic Schletter Solar mounting system and the Schletter ProLine series.</v>
      </c>
      <c r="X14" s="135"/>
      <c r="Y14" s="63" t="b">
        <v>1</v>
      </c>
      <c r="Z14" s="63" t="e">
        <f>#REF!&lt;&gt;$Z$1</f>
        <v>#REF!</v>
      </c>
      <c r="AA14" s="63">
        <f t="shared" si="1"/>
        <v>14</v>
      </c>
      <c r="AB14" s="63" t="e">
        <f t="shared" si="2"/>
        <v>#REF!</v>
      </c>
      <c r="AC14" s="63" t="e">
        <f>_xlfn.AGGREGATE(15,6,$AB$7:$AB$681,ROW(A6))</f>
        <v>#NUM!</v>
      </c>
    </row>
    <row r="15" spans="2:29">
      <c r="B15" s="136" t="s">
        <v>107</v>
      </c>
      <c r="C15" s="52" t="str">
        <f>VLOOKUP(B15,'Language Articles'!A:B,2,FALSE)</f>
        <v>Roof hook plain tile for Rapid Pro</v>
      </c>
      <c r="D15" s="112" t="str">
        <f>VLOOKUP(B15,'Language Portfolio'!A:B,2,0)</f>
        <v>Roof hooks</v>
      </c>
      <c r="E15" s="216" t="str">
        <f>VLOOKUP(B15,'Language Portfolio'!A:K,11,0)</f>
        <v>Roof hooks standard</v>
      </c>
      <c r="F15" s="148" cm="1">
        <f t="array" ref="F15:G15">_xlfn.XLOOKUP(B15,'Query Daten'!A:A,'Query Daten'!D:E,"",0)</f>
        <v>0.64500000000000002</v>
      </c>
      <c r="G15" s="149" t="str">
        <v>KG</v>
      </c>
      <c r="H15" s="238" cm="1">
        <f t="array" ref="H15:M15">_xlfn.XLOOKUP(B15,'Query Daten'!A:A,'Query Daten'!F:K,"",0)</f>
        <v>245.4</v>
      </c>
      <c r="I15" s="149" t="str">
        <v>MM</v>
      </c>
      <c r="J15" s="150">
        <v>35</v>
      </c>
      <c r="K15" s="149" t="str">
        <v>MM</v>
      </c>
      <c r="L15" s="150">
        <v>89.1</v>
      </c>
      <c r="M15" s="149" t="str">
        <v>MM</v>
      </c>
      <c r="N15" s="112">
        <f>IFERROR(VLOOKUP(B15,Basis_Preisliste!B:H,7,0),"")</f>
        <v>20</v>
      </c>
      <c r="O15" s="149" t="str">
        <f>IFERROR(VLOOKUP(B15,'Query Daten'!A:R,16,0),"")</f>
        <v>ST</v>
      </c>
      <c r="P15" s="241">
        <f t="shared" si="3"/>
        <v>12.9</v>
      </c>
      <c r="Q15" s="149" t="str">
        <f t="shared" si="4"/>
        <v>KG</v>
      </c>
      <c r="R15" s="151">
        <f>IFERROR(VLOOKUP(B15,MLGN!A:J,8,0),"")</f>
        <v>960</v>
      </c>
      <c r="S15" s="149" t="str">
        <f>IFERROR(VLOOKUP(B15,'Query Daten'!A:R,16,0),"")</f>
        <v>ST</v>
      </c>
      <c r="T15" s="243">
        <f t="shared" si="5"/>
        <v>619.20000000000005</v>
      </c>
      <c r="U15" s="149" t="str">
        <f t="shared" si="6"/>
        <v>KG</v>
      </c>
      <c r="V15" s="112" t="str">
        <f>_xlfn.XLOOKUP(B15,'Query Daten'!A:A,'Query Daten'!Q:Q,"",0)</f>
        <v>76109090</v>
      </c>
      <c r="W15" s="78" t="str">
        <f>IFERROR(VLOOKUP(B15,'Language Articles'!A:K,11,0),"")</f>
        <v>Sheet metal replacement tiles and roof hook sets for plain tile Rapid including installation set. Please order sheet metal replacement tiles and roof hook sets separately. Compatible with the classic Schletter Solar mounting system and the Schletter ProLine series.</v>
      </c>
      <c r="X15" s="135"/>
      <c r="Y15" s="63" t="b">
        <v>1</v>
      </c>
      <c r="Z15" s="63" t="e">
        <f>#REF!&lt;&gt;$Z$1</f>
        <v>#REF!</v>
      </c>
      <c r="AA15" s="63">
        <f t="shared" si="1"/>
        <v>15</v>
      </c>
      <c r="AB15" s="63" t="e">
        <f t="shared" si="2"/>
        <v>#REF!</v>
      </c>
      <c r="AC15" s="63" t="e">
        <f>_xlfn.AGGREGATE(15,6,$AB$7:$AB$681,ROW(A7))</f>
        <v>#NUM!</v>
      </c>
    </row>
    <row r="16" spans="2:29">
      <c r="B16" s="136" t="s">
        <v>109</v>
      </c>
      <c r="C16" s="52" t="str">
        <f>VLOOKUP(B16,'Language Articles'!A:B,2,FALSE)</f>
        <v>Rook hook plain tile Rapid Pro 190x400</v>
      </c>
      <c r="D16" s="112" t="str">
        <f>VLOOKUP(B16,'Language Portfolio'!A:B,2,0)</f>
        <v>Roof hooks</v>
      </c>
      <c r="E16" s="216" t="str">
        <f>VLOOKUP(B16,'Language Portfolio'!A:K,11,0)</f>
        <v>Roof hooks standard</v>
      </c>
      <c r="F16" s="148" cm="1">
        <f t="array" ref="F16:G16">_xlfn.XLOOKUP(B16,'Query Daten'!A:A,'Query Daten'!D:E,"",0)</f>
        <v>0.68100000000000005</v>
      </c>
      <c r="G16" s="149" t="str">
        <v>KG</v>
      </c>
      <c r="H16" s="238" cm="1">
        <f t="array" ref="H16:M16">_xlfn.XLOOKUP(B16,'Query Daten'!A:A,'Query Daten'!F:K,"",0)</f>
        <v>265.39999999999998</v>
      </c>
      <c r="I16" s="149" t="str">
        <v>MM</v>
      </c>
      <c r="J16" s="150">
        <v>35</v>
      </c>
      <c r="K16" s="149" t="str">
        <v>MM</v>
      </c>
      <c r="L16" s="150">
        <v>88.6</v>
      </c>
      <c r="M16" s="149" t="str">
        <v>MM</v>
      </c>
      <c r="N16" s="112">
        <f>IFERROR(VLOOKUP(B16,Basis_Preisliste!B:H,7,0),"")</f>
        <v>20</v>
      </c>
      <c r="O16" s="149" t="str">
        <f>IFERROR(VLOOKUP(B16,'Query Daten'!A:R,16,0),"")</f>
        <v>ST</v>
      </c>
      <c r="P16" s="241">
        <f t="shared" si="3"/>
        <v>13.620000000000001</v>
      </c>
      <c r="Q16" s="149" t="str">
        <f t="shared" si="4"/>
        <v>KG</v>
      </c>
      <c r="R16" s="151">
        <f>IFERROR(VLOOKUP(B16,MLGN!A:J,8,0),"")</f>
        <v>960</v>
      </c>
      <c r="S16" s="149" t="str">
        <f>IFERROR(VLOOKUP(B16,'Query Daten'!A:R,16,0),"")</f>
        <v>ST</v>
      </c>
      <c r="T16" s="243">
        <f t="shared" si="5"/>
        <v>653.76</v>
      </c>
      <c r="U16" s="149" t="str">
        <f t="shared" si="6"/>
        <v>KG</v>
      </c>
      <c r="V16" s="112" t="str">
        <f>_xlfn.XLOOKUP(B16,'Query Daten'!A:A,'Query Daten'!Q:Q,"",0)</f>
        <v>76109090</v>
      </c>
      <c r="W16" s="78" t="str">
        <f>IFERROR(VLOOKUP(B16,'Language Articles'!A:K,11,0),"")</f>
        <v>Sheet metal replacement tiles and roof hook sets for plain tile Rapid including installation set. Please order sheet metal replacement tiles and roof hook sets separately. Compatible with the classic Schletter Solar mounting system and the Schletter ProLine series.</v>
      </c>
      <c r="X16" s="135"/>
      <c r="Y16" s="63" t="b">
        <v>1</v>
      </c>
      <c r="Z16" s="63" t="e">
        <f>#REF!&lt;&gt;$Z$1</f>
        <v>#REF!</v>
      </c>
      <c r="AA16" s="63">
        <f t="shared" si="1"/>
        <v>16</v>
      </c>
      <c r="AB16" s="63" t="e">
        <f t="shared" si="2"/>
        <v>#REF!</v>
      </c>
      <c r="AC16" s="63" t="e">
        <f>_xlfn.AGGREGATE(15,6,$AB$7:$AB$681,ROW(A9))</f>
        <v>#NUM!</v>
      </c>
    </row>
    <row r="17" spans="2:29">
      <c r="B17" s="136" t="s">
        <v>187</v>
      </c>
      <c r="C17" s="52" t="str">
        <f>VLOOKUP(B17,'Language Articles'!A:B,2,FALSE)</f>
        <v>Rapid2+Pro SML</v>
      </c>
      <c r="D17" s="112" t="str">
        <f>VLOOKUP(B17,'Language Portfolio'!A:B,2,0)</f>
        <v>Roof hooks</v>
      </c>
      <c r="E17" s="216" t="str">
        <f>VLOOKUP(B17,'Language Portfolio'!A:K,11,0)</f>
        <v>Roof hooks standard</v>
      </c>
      <c r="F17" s="148" cm="1">
        <f t="array" ref="F17:G17">_xlfn.XLOOKUP(B17,'Query Daten'!A:A,'Query Daten'!D:E,"",0)</f>
        <v>0.16500000000000001</v>
      </c>
      <c r="G17" s="149" t="str">
        <v>KG</v>
      </c>
      <c r="H17" s="238" cm="1">
        <f t="array" ref="H17:M17">_xlfn.XLOOKUP(B17,'Query Daten'!A:A,'Query Daten'!F:K,"",0)</f>
        <v>105</v>
      </c>
      <c r="I17" s="149" t="str">
        <v>MM</v>
      </c>
      <c r="J17" s="150">
        <v>35</v>
      </c>
      <c r="K17" s="149" t="str">
        <v>MM</v>
      </c>
      <c r="L17" s="150">
        <v>78</v>
      </c>
      <c r="M17" s="149" t="str">
        <v>MM</v>
      </c>
      <c r="N17" s="112">
        <f>IFERROR(VLOOKUP(B17,Basis_Preisliste!B:H,7,0),"")</f>
        <v>20</v>
      </c>
      <c r="O17" s="149" t="str">
        <f>IFERROR(VLOOKUP(B17,'Query Daten'!A:R,16,0),"")</f>
        <v>ST</v>
      </c>
      <c r="P17" s="241">
        <f t="shared" si="3"/>
        <v>3.3000000000000003</v>
      </c>
      <c r="Q17" s="149" t="str">
        <f t="shared" si="4"/>
        <v>KG</v>
      </c>
      <c r="R17" s="151">
        <f>IFERROR(VLOOKUP(B17,MLGN!A:J,8,0),"")</f>
        <v>2240</v>
      </c>
      <c r="S17" s="149" t="str">
        <f>IFERROR(VLOOKUP(B17,'Query Daten'!A:R,16,0),"")</f>
        <v>ST</v>
      </c>
      <c r="T17" s="243">
        <f t="shared" si="5"/>
        <v>369.6</v>
      </c>
      <c r="U17" s="149" t="str">
        <f t="shared" si="6"/>
        <v>KG</v>
      </c>
      <c r="V17" s="112" t="str">
        <f>_xlfn.XLOOKUP(B17,'Query Daten'!A:A,'Query Daten'!Q:Q,"",0)</f>
        <v>76109090</v>
      </c>
      <c r="W17" s="78" t="str">
        <f>IFERROR(VLOOKUP(B17,'Language Articles'!A:K,11,0),"")</f>
        <v>For roofs with metal shingles (e.g. Prefa) the new fastening element Rapid SML was developed. Compatible with the classic Schletter Solar mounting system and the Schletter ProLine series.</v>
      </c>
      <c r="X17" s="135"/>
      <c r="Y17" s="63" t="b">
        <v>1</v>
      </c>
      <c r="Z17" s="63" t="e">
        <f>#REF!&lt;&gt;$Z$1</f>
        <v>#REF!</v>
      </c>
      <c r="AA17" s="63">
        <f t="shared" si="1"/>
        <v>17</v>
      </c>
      <c r="AB17" s="63" t="e">
        <f t="shared" si="2"/>
        <v>#REF!</v>
      </c>
      <c r="AC17" s="63" t="e">
        <f>_xlfn.AGGREGATE(15,6,$AB$7:$AB$681,ROW(A10))</f>
        <v>#NUM!</v>
      </c>
    </row>
    <row r="18" spans="2:29">
      <c r="B18" s="136" t="s">
        <v>175</v>
      </c>
      <c r="C18" s="52" t="str">
        <f>VLOOKUP(B18,'Language Articles'!A:B,2,FALSE)</f>
        <v>FixT-K with KlickTop</v>
      </c>
      <c r="D18" s="112" t="str">
        <f>VLOOKUP(B18,'Language Portfolio'!A:B,2,0)</f>
        <v>Roof hooks</v>
      </c>
      <c r="E18" s="216" t="str">
        <f>VLOOKUP(B18,'Language Portfolio'!A:K,11,0)</f>
        <v>Roof hooks standard</v>
      </c>
      <c r="F18" s="148" cm="1">
        <f t="array" ref="F18:G18">_xlfn.XLOOKUP(B18,'Query Daten'!A:A,'Query Daten'!D:E,"",0)</f>
        <v>0.25700000000000001</v>
      </c>
      <c r="G18" s="149" t="str">
        <v>KG</v>
      </c>
      <c r="H18" s="238" cm="1">
        <f t="array" ref="H18:M18">_xlfn.XLOOKUP(B18,'Query Daten'!A:A,'Query Daten'!F:K,"",0)</f>
        <v>136</v>
      </c>
      <c r="I18" s="149" t="str">
        <v>MM</v>
      </c>
      <c r="J18" s="150">
        <v>80</v>
      </c>
      <c r="K18" s="149" t="str">
        <v>MM</v>
      </c>
      <c r="L18" s="150">
        <v>68.3</v>
      </c>
      <c r="M18" s="149" t="str">
        <v>MM</v>
      </c>
      <c r="N18" s="112">
        <f>IFERROR(VLOOKUP(B18,Basis_Preisliste!B:H,7,0),"")</f>
        <v>50</v>
      </c>
      <c r="O18" s="149" t="str">
        <f>IFERROR(VLOOKUP(B18,'Query Daten'!A:R,16,0),"")</f>
        <v>ST</v>
      </c>
      <c r="P18" s="241">
        <f t="shared" si="3"/>
        <v>12.85</v>
      </c>
      <c r="Q18" s="149" t="str">
        <f t="shared" si="4"/>
        <v>KG</v>
      </c>
      <c r="R18" s="151">
        <f>IFERROR(VLOOKUP(B18,MLGN!A:J,8,0),"")</f>
        <v>1200</v>
      </c>
      <c r="S18" s="149" t="str">
        <f>IFERROR(VLOOKUP(B18,'Query Daten'!A:R,16,0),"")</f>
        <v>ST</v>
      </c>
      <c r="T18" s="243">
        <f t="shared" si="5"/>
        <v>308.40000000000003</v>
      </c>
      <c r="U18" s="149" t="str">
        <f t="shared" si="6"/>
        <v>KG</v>
      </c>
      <c r="V18" s="112" t="str">
        <f>_xlfn.XLOOKUP(B18,'Query Daten'!A:A,'Query Daten'!Q:Q,"",0)</f>
        <v>76109090</v>
      </c>
      <c r="W18" s="78" t="str">
        <f>IFERROR(VLOOKUP(B18,'Language Articles'!A:K,11,0),"")</f>
        <v>The innovative fastening for bitumen roofs on wooden substructure.</v>
      </c>
      <c r="X18" s="135"/>
      <c r="Y18" s="63" t="b">
        <v>1</v>
      </c>
      <c r="Z18" s="63" t="e">
        <f>#REF!&lt;&gt;$Z$1</f>
        <v>#REF!</v>
      </c>
      <c r="AA18" s="63">
        <f t="shared" si="1"/>
        <v>18</v>
      </c>
      <c r="AB18" s="63" t="e">
        <f t="shared" si="2"/>
        <v>#REF!</v>
      </c>
      <c r="AC18" s="63" t="e">
        <f>_xlfn.AGGREGATE(15,6,$AB$7:$AB$681,ROW(A11))</f>
        <v>#NUM!</v>
      </c>
    </row>
    <row r="19" spans="2:29">
      <c r="B19" s="137" t="s">
        <v>177</v>
      </c>
      <c r="C19" s="52" t="str">
        <f>VLOOKUP(B19,'Language Articles'!A:B,2,FALSE)</f>
        <v>Fix T-K Pro</v>
      </c>
      <c r="D19" s="112" t="str">
        <f>VLOOKUP(B19,'Language Portfolio'!A:B,2,0)</f>
        <v>Roof hooks</v>
      </c>
      <c r="E19" s="216" t="str">
        <f>VLOOKUP(B19,'Language Portfolio'!A:K,11,0)</f>
        <v>ProLine</v>
      </c>
      <c r="F19" s="148" cm="1">
        <f t="array" ref="F19:G19">_xlfn.XLOOKUP(B19,'Query Daten'!A:A,'Query Daten'!D:E,"",0)</f>
        <v>0.26100000000000001</v>
      </c>
      <c r="G19" s="149" t="str">
        <v>KG</v>
      </c>
      <c r="H19" s="238" cm="1">
        <f t="array" ref="H19:M19">_xlfn.XLOOKUP(B19,'Query Daten'!A:A,'Query Daten'!F:K,"",0)</f>
        <v>136</v>
      </c>
      <c r="I19" s="149" t="str">
        <v>MM</v>
      </c>
      <c r="J19" s="150">
        <v>80</v>
      </c>
      <c r="K19" s="149" t="str">
        <v>MM</v>
      </c>
      <c r="L19" s="150">
        <v>66</v>
      </c>
      <c r="M19" s="149" t="str">
        <v>MM</v>
      </c>
      <c r="N19" s="112">
        <f>IFERROR(VLOOKUP(B19,Basis_Preisliste!B:H,7,0),"")</f>
        <v>50</v>
      </c>
      <c r="O19" s="149" t="str">
        <f>IFERROR(VLOOKUP(B19,'Query Daten'!A:R,16,0),"")</f>
        <v>ST</v>
      </c>
      <c r="P19" s="241">
        <f t="shared" si="3"/>
        <v>13.05</v>
      </c>
      <c r="Q19" s="149" t="str">
        <f t="shared" si="4"/>
        <v>KG</v>
      </c>
      <c r="R19" s="151">
        <f>IFERROR(VLOOKUP(B19,MLGN!A:J,8,0),"")</f>
        <v>1200</v>
      </c>
      <c r="S19" s="149" t="str">
        <f>IFERROR(VLOOKUP(B19,'Query Daten'!A:R,16,0),"")</f>
        <v>ST</v>
      </c>
      <c r="T19" s="243">
        <f t="shared" si="5"/>
        <v>313.2</v>
      </c>
      <c r="U19" s="149" t="str">
        <f t="shared" si="6"/>
        <v>KG</v>
      </c>
      <c r="V19" s="112" t="str">
        <f>_xlfn.XLOOKUP(B19,'Query Daten'!A:A,'Query Daten'!Q:Q,"",0)</f>
        <v>76109090</v>
      </c>
      <c r="W19" s="78" t="str">
        <f>IFERROR(VLOOKUP(B19,'Language Articles'!A:K,11,0),"")</f>
        <v>The innovative fastening for bitumen roofs on wooden substructure.</v>
      </c>
      <c r="X19" s="135"/>
      <c r="Y19" s="63" t="b">
        <v>1</v>
      </c>
      <c r="Z19" s="63" t="e">
        <f>#REF!&lt;&gt;$Z$1</f>
        <v>#REF!</v>
      </c>
      <c r="AA19" s="63">
        <f t="shared" si="1"/>
        <v>19</v>
      </c>
      <c r="AB19" s="63" t="e">
        <f t="shared" si="2"/>
        <v>#REF!</v>
      </c>
      <c r="AC19" s="63" t="e">
        <f>_xlfn.AGGREGATE(15,6,$AB$7:$AB$681,ROW(A12))</f>
        <v>#NUM!</v>
      </c>
    </row>
    <row r="20" spans="2:29">
      <c r="B20" s="137" t="s">
        <v>40</v>
      </c>
      <c r="C20" s="52" t="str">
        <f>VLOOKUP(B20,'Language Articles'!A:B,2,FALSE)</f>
        <v>Roof hook RapidA 35 Pro Max</v>
      </c>
      <c r="D20" s="112" t="str">
        <f>VLOOKUP(B20,'Language Portfolio'!A:B,2,0)</f>
        <v>Roof hooks</v>
      </c>
      <c r="E20" s="216" t="str">
        <f>VLOOKUP(B20,'Language Portfolio'!A:K,11,0)</f>
        <v>ProLine</v>
      </c>
      <c r="F20" s="148" cm="1">
        <f t="array" ref="F20:G20">_xlfn.XLOOKUP(B20,'Query Daten'!A:A,'Query Daten'!D:E,"",0)</f>
        <v>0.38700000000000001</v>
      </c>
      <c r="G20" s="149" t="str">
        <v>KG</v>
      </c>
      <c r="H20" s="238" cm="1">
        <f t="array" ref="H20:M20">_xlfn.XLOOKUP(B20,'Query Daten'!A:A,'Query Daten'!F:K,"",0)</f>
        <v>159</v>
      </c>
      <c r="I20" s="149" t="str">
        <v>MM</v>
      </c>
      <c r="J20" s="150">
        <v>100</v>
      </c>
      <c r="K20" s="149" t="str">
        <v>MM</v>
      </c>
      <c r="L20" s="150">
        <v>170</v>
      </c>
      <c r="M20" s="149" t="str">
        <v>MM</v>
      </c>
      <c r="N20" s="112">
        <f>IFERROR(VLOOKUP(B20,Basis_Preisliste!B:H,7,0),"")</f>
        <v>30</v>
      </c>
      <c r="O20" s="149" t="str">
        <f>IFERROR(VLOOKUP(B20,'Query Daten'!A:R,16,0),"")</f>
        <v>ST</v>
      </c>
      <c r="P20" s="241">
        <f t="shared" si="3"/>
        <v>11.61</v>
      </c>
      <c r="Q20" s="149" t="str">
        <f t="shared" si="4"/>
        <v>KG</v>
      </c>
      <c r="R20" s="151">
        <f>IFERROR(VLOOKUP(B20,MLGN!A:J,8,0),"")</f>
        <v>960</v>
      </c>
      <c r="S20" s="149" t="str">
        <f>IFERROR(VLOOKUP(B20,'Query Daten'!A:R,16,0),"")</f>
        <v>ST</v>
      </c>
      <c r="T20" s="243">
        <f t="shared" si="5"/>
        <v>371.52</v>
      </c>
      <c r="U20" s="149" t="str">
        <f t="shared" si="6"/>
        <v>KG</v>
      </c>
      <c r="V20" s="112" t="str">
        <f>_xlfn.XLOOKUP(B20,'Query Daten'!A:A,'Query Daten'!Q:Q,"",0)</f>
        <v>76109090</v>
      </c>
      <c r="W20" s="78" t="str">
        <f>IFERROR(VLOOKUP(B20,'Language Articles'!A:K,11,0),"")</f>
        <v>The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connection as well as a corresponding quick mounting adapter.</v>
      </c>
      <c r="X20" s="135"/>
    </row>
    <row r="21" spans="2:29">
      <c r="B21" s="136" t="s">
        <v>38</v>
      </c>
      <c r="C21" s="52" t="str">
        <f>VLOOKUP(B21,'Language Articles'!A:B,2,FALSE)</f>
        <v>Roof hook RapidA 45 Pro Max</v>
      </c>
      <c r="D21" s="112" t="str">
        <f>VLOOKUP(B21,'Language Portfolio'!A:B,2,0)</f>
        <v>Roof hooks</v>
      </c>
      <c r="E21" s="216" t="str">
        <f>VLOOKUP(B21,'Language Portfolio'!A:K,11,0)</f>
        <v>ProLine</v>
      </c>
      <c r="F21" s="148" cm="1">
        <f t="array" ref="F21:G21">_xlfn.XLOOKUP(B21,'Query Daten'!A:A,'Query Daten'!D:E,"",0)</f>
        <v>0.38900000000000001</v>
      </c>
      <c r="G21" s="149" t="str">
        <v>KG</v>
      </c>
      <c r="H21" s="238" cm="1">
        <f t="array" ref="H21:M21">_xlfn.XLOOKUP(B21,'Query Daten'!A:A,'Query Daten'!F:K,"",0)</f>
        <v>159</v>
      </c>
      <c r="I21" s="149" t="str">
        <v>MM</v>
      </c>
      <c r="J21" s="150">
        <v>100</v>
      </c>
      <c r="K21" s="149" t="str">
        <v>MM</v>
      </c>
      <c r="L21" s="150">
        <v>180</v>
      </c>
      <c r="M21" s="149" t="str">
        <v>MM</v>
      </c>
      <c r="N21" s="112">
        <f>IFERROR(VLOOKUP(B21,Basis_Preisliste!B:H,7,0),"")</f>
        <v>30</v>
      </c>
      <c r="O21" s="149" t="str">
        <f>IFERROR(VLOOKUP(B21,'Query Daten'!A:R,16,0),"")</f>
        <v>ST</v>
      </c>
      <c r="P21" s="241">
        <f t="shared" si="3"/>
        <v>11.67</v>
      </c>
      <c r="Q21" s="149" t="str">
        <f t="shared" si="4"/>
        <v>KG</v>
      </c>
      <c r="R21" s="151">
        <f>IFERROR(VLOOKUP(B21,MLGN!A:J,8,0),"")</f>
        <v>960</v>
      </c>
      <c r="S21" s="149" t="str">
        <f>IFERROR(VLOOKUP(B21,'Query Daten'!A:R,16,0),"")</f>
        <v>ST</v>
      </c>
      <c r="T21" s="243">
        <f t="shared" si="5"/>
        <v>373.44</v>
      </c>
      <c r="U21" s="149" t="str">
        <f t="shared" si="6"/>
        <v>KG</v>
      </c>
      <c r="V21" s="112" t="str">
        <f>_xlfn.XLOOKUP(B21,'Query Daten'!A:A,'Query Daten'!Q:Q,"",0)</f>
        <v>76109090</v>
      </c>
      <c r="W21" s="78" t="str">
        <f>IFERROR(VLOOKUP(B21,'Language Articles'!A:K,11,0),"")</f>
        <v>The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connection as well as a corresponding quick mounting adapter.</v>
      </c>
      <c r="X21" s="135"/>
      <c r="Y21" s="63" t="b">
        <v>1</v>
      </c>
      <c r="Z21" s="63" t="e">
        <f>#REF!&lt;&gt;$Z$1</f>
        <v>#REF!</v>
      </c>
      <c r="AA21" s="63">
        <f t="shared" ref="AA21:AA31" si="7">ROW(A21)</f>
        <v>21</v>
      </c>
      <c r="AB21" s="63" t="e">
        <f t="shared" si="2"/>
        <v>#REF!</v>
      </c>
      <c r="AC21" s="63" t="e">
        <f>_xlfn.AGGREGATE(15,6,$AB$7:$AB$681,ROW(A13))</f>
        <v>#NUM!</v>
      </c>
    </row>
    <row r="22" spans="2:29">
      <c r="B22" s="136" t="s">
        <v>42</v>
      </c>
      <c r="C22" s="52" t="str">
        <f>VLOOKUP(B22,'Language Articles'!A:B,2,FALSE)</f>
        <v>Roof hook RapidA 45 Pro Universal Max</v>
      </c>
      <c r="D22" s="112" t="str">
        <f>VLOOKUP(B22,'Language Portfolio'!A:B,2,0)</f>
        <v>Roof hooks</v>
      </c>
      <c r="E22" s="216" t="str">
        <f>VLOOKUP(B22,'Language Portfolio'!A:K,11,0)</f>
        <v>ProLine</v>
      </c>
      <c r="F22" s="148" cm="1">
        <f t="array" ref="F22:G22">_xlfn.XLOOKUP(B22,'Query Daten'!A:A,'Query Daten'!D:E,"",0)</f>
        <v>0.44</v>
      </c>
      <c r="G22" s="149" t="str">
        <v>KG</v>
      </c>
      <c r="H22" s="238" cm="1">
        <f t="array" ref="H22:M22">_xlfn.XLOOKUP(B22,'Query Daten'!A:A,'Query Daten'!F:K,"",0)</f>
        <v>168</v>
      </c>
      <c r="I22" s="149" t="str">
        <v>MM</v>
      </c>
      <c r="J22" s="150">
        <v>100</v>
      </c>
      <c r="K22" s="149" t="str">
        <v>MM</v>
      </c>
      <c r="L22" s="150">
        <v>191</v>
      </c>
      <c r="M22" s="149" t="str">
        <v>MM</v>
      </c>
      <c r="N22" s="112">
        <f>IFERROR(VLOOKUP(B22,Basis_Preisliste!B:H,7,0),"")</f>
        <v>20</v>
      </c>
      <c r="O22" s="149" t="str">
        <f>IFERROR(VLOOKUP(B22,'Query Daten'!A:R,16,0),"")</f>
        <v>ST</v>
      </c>
      <c r="P22" s="241">
        <f t="shared" si="3"/>
        <v>8.8000000000000007</v>
      </c>
      <c r="Q22" s="149" t="str">
        <f t="shared" si="4"/>
        <v>KG</v>
      </c>
      <c r="R22" s="151">
        <f>IFERROR(VLOOKUP(B22,MLGN!A:J,8,0),"")</f>
        <v>640</v>
      </c>
      <c r="S22" s="149" t="str">
        <f>IFERROR(VLOOKUP(B22,'Query Daten'!A:R,16,0),"")</f>
        <v>ST</v>
      </c>
      <c r="T22" s="243">
        <f t="shared" si="5"/>
        <v>281.60000000000002</v>
      </c>
      <c r="U22" s="149" t="str">
        <f t="shared" si="6"/>
        <v>KG</v>
      </c>
      <c r="V22" s="112" t="str">
        <f>_xlfn.XLOOKUP(B22,'Query Daten'!A:A,'Query Daten'!Q:Q,"",0)</f>
        <v>76109090</v>
      </c>
      <c r="W22" s="78" t="str">
        <f>IFERROR(VLOOKUP(B22,'Language Articles'!A:K,11,0),"")</f>
        <v>The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rotatable connection as well as a corresponding quick mounting adapter.</v>
      </c>
      <c r="X22" s="135"/>
      <c r="Y22" s="63" t="b">
        <v>1</v>
      </c>
      <c r="Z22" s="63" t="e">
        <f>#REF!&lt;&gt;$Z$1</f>
        <v>#REF!</v>
      </c>
      <c r="AA22" s="63">
        <f t="shared" si="7"/>
        <v>22</v>
      </c>
      <c r="AB22" s="63" t="e">
        <f t="shared" si="2"/>
        <v>#REF!</v>
      </c>
      <c r="AC22" s="63" t="e">
        <f>_xlfn.AGGREGATE(15,6,$AB$7:$AB$681,ROW(A15))</f>
        <v>#NUM!</v>
      </c>
    </row>
    <row r="23" spans="2:29">
      <c r="B23" s="136" t="s">
        <v>22</v>
      </c>
      <c r="C23" s="52" t="str">
        <f>VLOOKUP(B23,'Language Articles'!A:B,2,FALSE)</f>
        <v>Roof hook Rapid2+Pro 45</v>
      </c>
      <c r="D23" s="112" t="str">
        <f>VLOOKUP(B23,'Language Portfolio'!A:B,2,0)</f>
        <v>Roof hooks</v>
      </c>
      <c r="E23" s="216" t="str">
        <f>VLOOKUP(B23,'Language Portfolio'!A:K,11,0)</f>
        <v>Roof hook Rapid2+</v>
      </c>
      <c r="F23" s="148" cm="1">
        <f t="array" ref="F23:G23">_xlfn.XLOOKUP(B23,'Query Daten'!A:A,'Query Daten'!D:E,"",0)</f>
        <v>0.997</v>
      </c>
      <c r="G23" s="149" t="str">
        <v>KG</v>
      </c>
      <c r="H23" s="238" cm="1">
        <f t="array" ref="H23:M23">_xlfn.XLOOKUP(B23,'Query Daten'!A:A,'Query Daten'!F:K,"",0)</f>
        <v>176</v>
      </c>
      <c r="I23" s="149" t="str">
        <v>MM</v>
      </c>
      <c r="J23" s="150">
        <v>150</v>
      </c>
      <c r="K23" s="149" t="str">
        <v>MM</v>
      </c>
      <c r="L23" s="150">
        <v>192.4</v>
      </c>
      <c r="M23" s="149" t="str">
        <v>MM</v>
      </c>
      <c r="N23" s="112">
        <f>IFERROR(VLOOKUP(B23,Basis_Preisliste!B:H,7,0),"")</f>
        <v>20</v>
      </c>
      <c r="O23" s="149" t="str">
        <f>IFERROR(VLOOKUP(B23,'Query Daten'!A:R,16,0),"")</f>
        <v>ST</v>
      </c>
      <c r="P23" s="241">
        <f t="shared" si="3"/>
        <v>19.940000000000001</v>
      </c>
      <c r="Q23" s="149" t="str">
        <f t="shared" si="4"/>
        <v>KG</v>
      </c>
      <c r="R23" s="151">
        <f>IFERROR(VLOOKUP(B23,MLGN!A:J,8,0),"")</f>
        <v>480</v>
      </c>
      <c r="S23" s="149" t="str">
        <f>IFERROR(VLOOKUP(B23,'Query Daten'!A:R,16,0),"")</f>
        <v>ST</v>
      </c>
      <c r="T23" s="243">
        <f t="shared" si="5"/>
        <v>478.56</v>
      </c>
      <c r="U23" s="149" t="str">
        <f t="shared" si="6"/>
        <v>KG</v>
      </c>
      <c r="V23" s="112" t="str">
        <f>_xlfn.XLOOKUP(B23,'Query Daten'!A:A,'Query Daten'!Q:Q,"",0)</f>
        <v>73089098</v>
      </c>
      <c r="W23" s="78" t="str">
        <f>IFERROR(VLOOKUP(B23,'Language Articles'!A:K,11,0),"")</f>
        <v>VA quality, welded, web arrangement symmetrical, pre-assembled. By means of a rotatable multi-adapter, the roof hook can be combined with the profiles of the ProLine series as well as with the classic Schletter modular system.</v>
      </c>
      <c r="X23" s="135"/>
      <c r="Y23" s="63" t="b">
        <v>1</v>
      </c>
      <c r="Z23" s="63" t="e">
        <f>#REF!&lt;&gt;$Z$1</f>
        <v>#REF!</v>
      </c>
      <c r="AA23" s="63">
        <f t="shared" si="7"/>
        <v>23</v>
      </c>
      <c r="AB23" s="63" t="e">
        <f t="shared" si="2"/>
        <v>#REF!</v>
      </c>
      <c r="AC23" s="63" t="e">
        <f>_xlfn.AGGREGATE(15,6,$AB$7:$AB$681,ROW(A16))</f>
        <v>#NUM!</v>
      </c>
    </row>
    <row r="24" spans="2:29">
      <c r="B24" s="136" t="s">
        <v>24</v>
      </c>
      <c r="C24" s="52" t="str">
        <f>VLOOKUP(B24,'Language Articles'!A:B,2,FALSE)</f>
        <v>Roof hook Rapid2+Pro 45 HSL</v>
      </c>
      <c r="D24" s="112" t="str">
        <f>VLOOKUP(B24,'Language Portfolio'!A:B,2,0)</f>
        <v>Roof hooks</v>
      </c>
      <c r="E24" s="216" t="str">
        <f>VLOOKUP(B24,'Language Portfolio'!A:K,11,0)</f>
        <v>Roof hook Rapid2+</v>
      </c>
      <c r="F24" s="148" cm="1">
        <f t="array" ref="F24:G24">_xlfn.XLOOKUP(B24,'Query Daten'!A:A,'Query Daten'!D:E,"",0)</f>
        <v>1.111</v>
      </c>
      <c r="G24" s="149" t="str">
        <v>KG</v>
      </c>
      <c r="H24" s="238" cm="1">
        <f t="array" ref="H24:M24">_xlfn.XLOOKUP(B24,'Query Daten'!A:A,'Query Daten'!F:K,"",0)</f>
        <v>150</v>
      </c>
      <c r="I24" s="149" t="str">
        <v>MM</v>
      </c>
      <c r="J24" s="150">
        <v>185</v>
      </c>
      <c r="K24" s="149" t="str">
        <v>MM</v>
      </c>
      <c r="L24" s="150">
        <v>193.4</v>
      </c>
      <c r="M24" s="149" t="str">
        <v>MM</v>
      </c>
      <c r="N24" s="112">
        <f>IFERROR(VLOOKUP(B24,Basis_Preisliste!B:H,7,0),"")</f>
        <v>20</v>
      </c>
      <c r="O24" s="149" t="str">
        <f>IFERROR(VLOOKUP(B24,'Query Daten'!A:R,16,0),"")</f>
        <v>ST</v>
      </c>
      <c r="P24" s="241">
        <f t="shared" si="3"/>
        <v>22.22</v>
      </c>
      <c r="Q24" s="149" t="str">
        <f t="shared" si="4"/>
        <v>KG</v>
      </c>
      <c r="R24" s="151">
        <f>IFERROR(VLOOKUP(B24,MLGN!A:J,8,0),"")</f>
        <v>480</v>
      </c>
      <c r="S24" s="149" t="str">
        <f>IFERROR(VLOOKUP(B24,'Query Daten'!A:R,16,0),"")</f>
        <v>ST</v>
      </c>
      <c r="T24" s="243">
        <f t="shared" si="5"/>
        <v>533.28</v>
      </c>
      <c r="U24" s="149" t="str">
        <f t="shared" si="6"/>
        <v>KG</v>
      </c>
      <c r="V24" s="112" t="str">
        <f>_xlfn.XLOOKUP(B24,'Query Daten'!A:A,'Query Daten'!Q:Q,"",0)</f>
        <v>73089098</v>
      </c>
      <c r="W24" s="78" t="str">
        <f>IFERROR(VLOOKUP(B24,'Language Articles'!A:K,11,0),"")</f>
        <v>Material: High-strength steel, welded, zinc lamella coated surface, web arrangement symmetrical, pre-assembled, web thickness 6mm. By means of a rotatable multi-adapter, the roof hook can be combined with the profiles of the ProLine series as well as with the classic Schletter modular system.</v>
      </c>
      <c r="X24" s="135"/>
      <c r="Y24" s="63" t="b">
        <v>1</v>
      </c>
      <c r="Z24" s="63" t="e">
        <f>#REF!&lt;&gt;$Z$1</f>
        <v>#REF!</v>
      </c>
      <c r="AA24" s="63">
        <f t="shared" si="7"/>
        <v>24</v>
      </c>
      <c r="AB24" s="63" t="e">
        <f t="shared" si="2"/>
        <v>#REF!</v>
      </c>
      <c r="AC24" s="63" t="e">
        <f>_xlfn.AGGREGATE(15,6,$AB$7:$AB$681,ROW(A17))</f>
        <v>#NUM!</v>
      </c>
    </row>
    <row r="25" spans="2:29">
      <c r="B25" s="136" t="s">
        <v>26</v>
      </c>
      <c r="C25" s="52" t="str">
        <f>VLOOKUP(B25,'Language Articles'!A:B,2,FALSE)</f>
        <v>Roof hook Rapid2+Pro 35</v>
      </c>
      <c r="D25" s="112" t="str">
        <f>VLOOKUP(B25,'Language Portfolio'!A:B,2,0)</f>
        <v>Roof hooks</v>
      </c>
      <c r="E25" s="216" t="str">
        <f>VLOOKUP(B25,'Language Portfolio'!A:K,11,0)</f>
        <v>Roof hook Rapid2+</v>
      </c>
      <c r="F25" s="148" cm="1">
        <f t="array" ref="F25:G25">_xlfn.XLOOKUP(B25,'Query Daten'!A:A,'Query Daten'!D:E,"",0)</f>
        <v>0.98</v>
      </c>
      <c r="G25" s="149" t="str">
        <v>KG</v>
      </c>
      <c r="H25" s="238" cm="1">
        <f t="array" ref="H25:M25">_xlfn.XLOOKUP(B25,'Query Daten'!A:A,'Query Daten'!F:K,"",0)</f>
        <v>176</v>
      </c>
      <c r="I25" s="149" t="str">
        <v>MM</v>
      </c>
      <c r="J25" s="150">
        <v>150</v>
      </c>
      <c r="K25" s="149" t="str">
        <v>MM</v>
      </c>
      <c r="L25" s="150">
        <v>182.3</v>
      </c>
      <c r="M25" s="149" t="str">
        <v>MM</v>
      </c>
      <c r="N25" s="112">
        <f>IFERROR(VLOOKUP(B25,Basis_Preisliste!B:H,7,0),"")</f>
        <v>20</v>
      </c>
      <c r="O25" s="149" t="str">
        <f>IFERROR(VLOOKUP(B25,'Query Daten'!A:R,16,0),"")</f>
        <v>ST</v>
      </c>
      <c r="P25" s="241">
        <f t="shared" si="3"/>
        <v>19.600000000000001</v>
      </c>
      <c r="Q25" s="149" t="str">
        <f t="shared" si="4"/>
        <v>KG</v>
      </c>
      <c r="R25" s="151">
        <f>IFERROR(VLOOKUP(B25,MLGN!A:J,8,0),"")</f>
        <v>480</v>
      </c>
      <c r="S25" s="149" t="str">
        <f>IFERROR(VLOOKUP(B25,'Query Daten'!A:R,16,0),"")</f>
        <v>ST</v>
      </c>
      <c r="T25" s="243">
        <f t="shared" si="5"/>
        <v>470.4</v>
      </c>
      <c r="U25" s="149" t="str">
        <f t="shared" si="6"/>
        <v>KG</v>
      </c>
      <c r="V25" s="112" t="str">
        <f>_xlfn.XLOOKUP(B25,'Query Daten'!A:A,'Query Daten'!Q:Q,"",0)</f>
        <v>73089098</v>
      </c>
      <c r="W25" s="78" t="str">
        <f>IFERROR(VLOOKUP(B25,'Language Articles'!A:K,11,0),"")</f>
        <v>VA quality, welded, web arrangement symmetrical, pre-assembled, 35 mm / 1.38 inches leg height for low battening. A rotatable multi-adapter allows the roof hook to be combined with the profiles of the ProLine series as well as with the classic Schletter modular system.</v>
      </c>
      <c r="X25" s="135"/>
      <c r="Y25" s="63" t="b">
        <v>1</v>
      </c>
      <c r="Z25" s="63" t="e">
        <f>#REF!&lt;&gt;$Z$1</f>
        <v>#REF!</v>
      </c>
      <c r="AA25" s="63">
        <f t="shared" si="7"/>
        <v>25</v>
      </c>
      <c r="AB25" s="63" t="e">
        <f t="shared" si="2"/>
        <v>#REF!</v>
      </c>
      <c r="AC25" s="63" t="e">
        <f>_xlfn.AGGREGATE(15,6,$AB$7:$AB$681,ROW(A18))</f>
        <v>#NUM!</v>
      </c>
    </row>
    <row r="26" spans="2:29">
      <c r="B26" s="136" t="s">
        <v>28</v>
      </c>
      <c r="C26" s="52" t="str">
        <f>VLOOKUP(B26,'Language Articles'!A:B,2,FALSE)</f>
        <v>Roof hook Rapid 2+Pro Universal</v>
      </c>
      <c r="D26" s="112" t="str">
        <f>VLOOKUP(B26,'Language Portfolio'!A:B,2,0)</f>
        <v>Roof hooks</v>
      </c>
      <c r="E26" s="216" t="str">
        <f>VLOOKUP(B26,'Language Portfolio'!A:K,11,0)</f>
        <v>Roof hook Rapid2+</v>
      </c>
      <c r="F26" s="148" cm="1">
        <f t="array" ref="F26:G26">_xlfn.XLOOKUP(B26,'Query Daten'!A:A,'Query Daten'!D:E,"",0)</f>
        <v>1.3720000000000001</v>
      </c>
      <c r="G26" s="149" t="str">
        <v>KG</v>
      </c>
      <c r="H26" s="238" cm="1">
        <f t="array" ref="H26:M26">_xlfn.XLOOKUP(B26,'Query Daten'!A:A,'Query Daten'!F:K,"",0)</f>
        <v>190</v>
      </c>
      <c r="I26" s="149" t="str">
        <v>MM</v>
      </c>
      <c r="J26" s="150">
        <v>150</v>
      </c>
      <c r="K26" s="149" t="str">
        <v>MM</v>
      </c>
      <c r="L26" s="150">
        <v>195.9</v>
      </c>
      <c r="M26" s="149" t="str">
        <v>MM</v>
      </c>
      <c r="N26" s="112">
        <f>IFERROR(VLOOKUP(B26,Basis_Preisliste!B:H,7,0),"")</f>
        <v>10</v>
      </c>
      <c r="O26" s="149" t="str">
        <f>IFERROR(VLOOKUP(B26,'Query Daten'!A:R,16,0),"")</f>
        <v>ST</v>
      </c>
      <c r="P26" s="241">
        <f t="shared" si="3"/>
        <v>13.72</v>
      </c>
      <c r="Q26" s="149" t="str">
        <f t="shared" si="4"/>
        <v>KG</v>
      </c>
      <c r="R26" s="151">
        <f>IFERROR(VLOOKUP(B26,MLGN!A:J,8,0),"")</f>
        <v>240</v>
      </c>
      <c r="S26" s="149" t="str">
        <f>IFERROR(VLOOKUP(B26,'Query Daten'!A:R,16,0),"")</f>
        <v>ST</v>
      </c>
      <c r="T26" s="243">
        <f t="shared" si="5"/>
        <v>329.28000000000003</v>
      </c>
      <c r="U26" s="149" t="str">
        <f t="shared" si="6"/>
        <v>KG</v>
      </c>
      <c r="V26" s="112" t="str">
        <f>_xlfn.XLOOKUP(B26,'Query Daten'!A:A,'Query Daten'!Q:Q,"",0)</f>
        <v>73089098</v>
      </c>
      <c r="W26" s="78" t="str">
        <f>IFERROR(VLOOKUP(B26,'Language Articles'!A:K,11,0),"")</f>
        <v>VA quality, bar arrangement variable, front and rear adjustable, center bar can be used in three positions, pre-assembled, universal adjustable, for vertical rail mounting. By means of a rotatable multi-adapter, the roof hook can be combined with the profiles of the ProLine series as well as with the classic Schletter modular system.</v>
      </c>
      <c r="X26" s="135"/>
      <c r="Y26" s="63" t="b">
        <v>1</v>
      </c>
      <c r="Z26" s="63" t="e">
        <f>#REF!&lt;&gt;$Z$1</f>
        <v>#REF!</v>
      </c>
      <c r="AA26" s="63">
        <f t="shared" si="7"/>
        <v>26</v>
      </c>
      <c r="AB26" s="63" t="e">
        <f t="shared" si="2"/>
        <v>#REF!</v>
      </c>
      <c r="AC26" s="63" t="e">
        <f>_xlfn.AGGREGATE(15,6,$AB$7:$AB$681,ROW(A19))</f>
        <v>#NUM!</v>
      </c>
    </row>
    <row r="27" spans="2:29">
      <c r="B27" s="136" t="s">
        <v>30</v>
      </c>
      <c r="C27" s="52" t="str">
        <f>VLOOKUP(B27,'Language Articles'!A:B,2,FALSE)</f>
        <v>Roof hook Rapid2+Pro Max</v>
      </c>
      <c r="D27" s="112" t="str">
        <f>VLOOKUP(B27,'Language Portfolio'!A:B,2,0)</f>
        <v>Roof hooks</v>
      </c>
      <c r="E27" s="216" t="str">
        <f>VLOOKUP(B27,'Language Portfolio'!A:K,11,0)</f>
        <v>Roof hook Rapid2+</v>
      </c>
      <c r="F27" s="148" cm="1">
        <f t="array" ref="F27:G27">_xlfn.XLOOKUP(B27,'Query Daten'!A:A,'Query Daten'!D:E,"",0)</f>
        <v>1.466</v>
      </c>
      <c r="G27" s="149" t="str">
        <v>KG</v>
      </c>
      <c r="H27" s="238" cm="1">
        <f t="array" ref="H27:M27">_xlfn.XLOOKUP(B27,'Query Daten'!A:A,'Query Daten'!F:K,"",0)</f>
        <v>195</v>
      </c>
      <c r="I27" s="149" t="str">
        <v>MM</v>
      </c>
      <c r="J27" s="150">
        <v>150</v>
      </c>
      <c r="K27" s="149" t="str">
        <v>MM</v>
      </c>
      <c r="L27" s="150">
        <v>200</v>
      </c>
      <c r="M27" s="149" t="str">
        <v>MM</v>
      </c>
      <c r="N27" s="112">
        <f>IFERROR(VLOOKUP(B27,Basis_Preisliste!B:H,7,0),"")</f>
        <v>10</v>
      </c>
      <c r="O27" s="149" t="str">
        <f>IFERROR(VLOOKUP(B27,'Query Daten'!A:R,16,0),"")</f>
        <v>ST</v>
      </c>
      <c r="P27" s="241">
        <f t="shared" si="3"/>
        <v>14.66</v>
      </c>
      <c r="Q27" s="149" t="str">
        <f t="shared" si="4"/>
        <v>KG</v>
      </c>
      <c r="R27" s="151">
        <f>IFERROR(VLOOKUP(B27,MLGN!A:J,8,0),"")</f>
        <v>240</v>
      </c>
      <c r="S27" s="149" t="str">
        <f>IFERROR(VLOOKUP(B27,'Query Daten'!A:R,16,0),"")</f>
        <v>ST</v>
      </c>
      <c r="T27" s="243">
        <f t="shared" si="5"/>
        <v>351.84</v>
      </c>
      <c r="U27" s="149" t="str">
        <f t="shared" si="6"/>
        <v>KG</v>
      </c>
      <c r="V27" s="112" t="str">
        <f>_xlfn.XLOOKUP(B27,'Query Daten'!A:A,'Query Daten'!Q:Q,"",0)</f>
        <v>73089098</v>
      </c>
      <c r="W27" s="78" t="str">
        <f>IFERROR(VLOOKUP(B27,'Language Articles'!A:K,11,0),"")</f>
        <v>VA quality, welded, web arrangement symmetrical, pre-assembled, web 35 x 8 mm / 1.38 x 0.31 inches for high snow loads. By means of a rotatable multi-adapter, the roof hook can be combined with the profiles of the ProLine series as well as with the classic Schletter modular system.</v>
      </c>
      <c r="X27" s="135"/>
      <c r="Y27" s="63" t="b">
        <v>1</v>
      </c>
      <c r="Z27" s="63" t="e">
        <f>#REF!&lt;&gt;$Z$1</f>
        <v>#REF!</v>
      </c>
      <c r="AA27" s="63">
        <f t="shared" si="7"/>
        <v>27</v>
      </c>
      <c r="AB27" s="63" t="e">
        <f t="shared" si="2"/>
        <v>#REF!</v>
      </c>
      <c r="AC27" s="63" t="e">
        <f>_xlfn.AGGREGATE(15,6,$AB$7:$AB$681,ROW(A21))</f>
        <v>#NUM!</v>
      </c>
    </row>
    <row r="28" spans="2:29">
      <c r="B28" s="136" t="s">
        <v>32</v>
      </c>
      <c r="C28" s="52" t="str">
        <f>VLOOKUP(B28,'Language Articles'!A:B,2,FALSE)</f>
        <v>Roof hook Rapid2+Pro Max 150</v>
      </c>
      <c r="D28" s="112" t="str">
        <f>VLOOKUP(B28,'Language Portfolio'!A:B,2,0)</f>
        <v>Roof hooks</v>
      </c>
      <c r="E28" s="216" t="str">
        <f>VLOOKUP(B28,'Language Portfolio'!A:K,11,0)</f>
        <v>Roof hook Rapid2+</v>
      </c>
      <c r="F28" s="148" cm="1">
        <f t="array" ref="F28:G28">_xlfn.XLOOKUP(B28,'Query Daten'!A:A,'Query Daten'!D:E,"",0)</f>
        <v>1.593</v>
      </c>
      <c r="G28" s="149" t="str">
        <v>KG</v>
      </c>
      <c r="H28" s="238" cm="1">
        <f t="array" ref="H28:M28">_xlfn.XLOOKUP(B28,'Query Daten'!A:A,'Query Daten'!F:K,"",0)</f>
        <v>225</v>
      </c>
      <c r="I28" s="149" t="str">
        <v>MM</v>
      </c>
      <c r="J28" s="150">
        <v>150</v>
      </c>
      <c r="K28" s="149" t="str">
        <v>MM</v>
      </c>
      <c r="L28" s="150">
        <v>200</v>
      </c>
      <c r="M28" s="149" t="str">
        <v>MM</v>
      </c>
      <c r="N28" s="112">
        <f>IFERROR(VLOOKUP(B28,Basis_Preisliste!B:H,7,0),"")</f>
        <v>10</v>
      </c>
      <c r="O28" s="149" t="str">
        <f>IFERROR(VLOOKUP(B28,'Query Daten'!A:R,16,0),"")</f>
        <v>ST</v>
      </c>
      <c r="P28" s="241">
        <f t="shared" si="3"/>
        <v>15.93</v>
      </c>
      <c r="Q28" s="149" t="str">
        <f t="shared" si="4"/>
        <v>KG</v>
      </c>
      <c r="R28" s="151">
        <f>IFERROR(VLOOKUP(B28,MLGN!A:J,8,0),"")</f>
        <v>240</v>
      </c>
      <c r="S28" s="149" t="str">
        <f>IFERROR(VLOOKUP(B28,'Query Daten'!A:R,16,0),"")</f>
        <v>ST</v>
      </c>
      <c r="T28" s="243">
        <f t="shared" si="5"/>
        <v>382.32</v>
      </c>
      <c r="U28" s="149" t="str">
        <f t="shared" si="6"/>
        <v>KG</v>
      </c>
      <c r="V28" s="112" t="str">
        <f>_xlfn.XLOOKUP(B28,'Query Daten'!A:A,'Query Daten'!Q:Q,"",0)</f>
        <v>73089098</v>
      </c>
      <c r="W28" s="78" t="str">
        <f>IFERROR(VLOOKUP(B28,'Language Articles'!A:K,11,0),"")</f>
        <v>As 101005-000, but dimension b 150 mm. Stainless steel quality, welded, web arrangement symmetrical, pre-assembled, web thickness 8mm. By means of a rotatable multi-adapter, the roof hook can be combined with the profiles of the ProLine series as well as with the classic Schletter modular system.</v>
      </c>
      <c r="X28" s="135"/>
      <c r="Y28" s="63" t="b">
        <v>1</v>
      </c>
      <c r="Z28" s="63" t="e">
        <f>#REF!&lt;&gt;$Z$1</f>
        <v>#REF!</v>
      </c>
      <c r="AA28" s="63">
        <f t="shared" si="7"/>
        <v>28</v>
      </c>
      <c r="AB28" s="63" t="e">
        <f t="shared" si="2"/>
        <v>#REF!</v>
      </c>
      <c r="AC28" s="63" t="e">
        <f>_xlfn.AGGREGATE(15,6,$AB$7:$AB$681,ROW(A8))</f>
        <v>#NUM!</v>
      </c>
    </row>
    <row r="29" spans="2:29">
      <c r="B29" s="136" t="s">
        <v>34</v>
      </c>
      <c r="C29" s="52" t="str">
        <f>VLOOKUP(B29,'Language Articles'!A:B,2,FALSE)</f>
        <v>Roof hook Rapid2+Pro Max HSL</v>
      </c>
      <c r="D29" s="112" t="str">
        <f>VLOOKUP(B29,'Language Portfolio'!A:B,2,0)</f>
        <v>Roof hooks</v>
      </c>
      <c r="E29" s="216" t="str">
        <f>VLOOKUP(B29,'Language Portfolio'!A:K,11,0)</f>
        <v>Roof hook Rapid2+</v>
      </c>
      <c r="F29" s="148" cm="1">
        <f t="array" ref="F29:G29">_xlfn.XLOOKUP(B29,'Query Daten'!A:A,'Query Daten'!D:E,"",0)</f>
        <v>1.4910000000000001</v>
      </c>
      <c r="G29" s="149" t="str">
        <v>KG</v>
      </c>
      <c r="H29" s="238" cm="1">
        <f t="array" ref="H29:M29">_xlfn.XLOOKUP(B29,'Query Daten'!A:A,'Query Daten'!F:K,"",0)</f>
        <v>150</v>
      </c>
      <c r="I29" s="149" t="str">
        <v>MM</v>
      </c>
      <c r="J29" s="150">
        <v>205</v>
      </c>
      <c r="K29" s="149" t="str">
        <v>MM</v>
      </c>
      <c r="L29" s="150">
        <v>205</v>
      </c>
      <c r="M29" s="149" t="str">
        <v>MM</v>
      </c>
      <c r="N29" s="112">
        <f>IFERROR(VLOOKUP(B29,Basis_Preisliste!B:H,7,0),"")</f>
        <v>10</v>
      </c>
      <c r="O29" s="149" t="str">
        <f>IFERROR(VLOOKUP(B29,'Query Daten'!A:R,16,0),"")</f>
        <v>ST</v>
      </c>
      <c r="P29" s="241">
        <f t="shared" si="3"/>
        <v>14.91</v>
      </c>
      <c r="Q29" s="149" t="str">
        <f t="shared" si="4"/>
        <v>KG</v>
      </c>
      <c r="R29" s="151">
        <f>IFERROR(VLOOKUP(B29,MLGN!A:J,8,0),"")</f>
        <v>240</v>
      </c>
      <c r="S29" s="149" t="str">
        <f>IFERROR(VLOOKUP(B29,'Query Daten'!A:R,16,0),"")</f>
        <v>ST</v>
      </c>
      <c r="T29" s="243">
        <f t="shared" si="5"/>
        <v>357.84000000000003</v>
      </c>
      <c r="U29" s="149" t="str">
        <f t="shared" si="6"/>
        <v>KG</v>
      </c>
      <c r="V29" s="112" t="str">
        <f>_xlfn.XLOOKUP(B29,'Query Daten'!A:A,'Query Daten'!Q:Q,"",0)</f>
        <v>73089098</v>
      </c>
      <c r="W29" s="78" t="str">
        <f>IFERROR(VLOOKUP(B29,'Language Articles'!A:K,11,0),"")</f>
        <v>Material: High-strength steel, welded, zinc lamella coated surface, web arrangement symmetrical, pre-assembled, web thickness 8mm. By means of a rotatable multi-adapter, the roof hook can be combined with the profiles of the ProLine series as well as with the classic Schletter modular system.</v>
      </c>
      <c r="X29" s="135"/>
      <c r="Y29" s="63" t="b">
        <v>1</v>
      </c>
      <c r="Z29" s="63" t="e">
        <f>#REF!&lt;&gt;$Z$1</f>
        <v>#REF!</v>
      </c>
      <c r="AA29" s="63">
        <f t="shared" si="7"/>
        <v>29</v>
      </c>
      <c r="AB29" s="63" t="e">
        <f t="shared" si="2"/>
        <v>#REF!</v>
      </c>
      <c r="AC29" s="63" t="e">
        <f>_xlfn.AGGREGATE(15,6,$AB$7:$AB$681,ROW(A22))</f>
        <v>#NUM!</v>
      </c>
    </row>
    <row r="30" spans="2:29">
      <c r="B30" s="136" t="s">
        <v>36</v>
      </c>
      <c r="C30" s="52" t="str">
        <f>VLOOKUP(B30,'Language Articles'!A:B,2,FALSE)</f>
        <v>Roof hook Rapid2+Pro MaxV</v>
      </c>
      <c r="D30" s="112" t="str">
        <f>VLOOKUP(B30,'Language Portfolio'!A:B,2,0)</f>
        <v>Roof hooks</v>
      </c>
      <c r="E30" s="216" t="str">
        <f>VLOOKUP(B30,'Language Portfolio'!A:K,11,0)</f>
        <v>Roof hook Rapid2+</v>
      </c>
      <c r="F30" s="148" cm="1">
        <f t="array" ref="F30:G30">_xlfn.XLOOKUP(B30,'Query Daten'!A:A,'Query Daten'!D:E,"",0)</f>
        <v>1.55</v>
      </c>
      <c r="G30" s="149" t="str">
        <v>KG</v>
      </c>
      <c r="H30" s="238" cm="1">
        <f t="array" ref="H30:M30">_xlfn.XLOOKUP(B30,'Query Daten'!A:A,'Query Daten'!F:K,"",0)</f>
        <v>195</v>
      </c>
      <c r="I30" s="149" t="str">
        <v>MM</v>
      </c>
      <c r="J30" s="150">
        <v>150</v>
      </c>
      <c r="K30" s="149" t="str">
        <v>MM</v>
      </c>
      <c r="L30" s="150">
        <v>208.9</v>
      </c>
      <c r="M30" s="149" t="str">
        <v>MM</v>
      </c>
      <c r="N30" s="112">
        <f>IFERROR(VLOOKUP(B30,Basis_Preisliste!B:H,7,0),"")</f>
        <v>10</v>
      </c>
      <c r="O30" s="149" t="str">
        <f>IFERROR(VLOOKUP(B30,'Query Daten'!A:R,16,0),"")</f>
        <v>ST</v>
      </c>
      <c r="P30" s="241">
        <f t="shared" si="3"/>
        <v>15.5</v>
      </c>
      <c r="Q30" s="149" t="str">
        <f t="shared" si="4"/>
        <v>KG</v>
      </c>
      <c r="R30" s="151">
        <f>IFERROR(VLOOKUP(B30,MLGN!A:J,8,0),"")</f>
        <v>240</v>
      </c>
      <c r="S30" s="149" t="str">
        <f>IFERROR(VLOOKUP(B30,'Query Daten'!A:R,16,0),"")</f>
        <v>ST</v>
      </c>
      <c r="T30" s="243">
        <f t="shared" si="5"/>
        <v>372</v>
      </c>
      <c r="U30" s="149" t="str">
        <f t="shared" si="6"/>
        <v>KG</v>
      </c>
      <c r="V30" s="112" t="str">
        <f>_xlfn.XLOOKUP(B30,'Query Daten'!A:A,'Query Daten'!Q:Q,"",0)</f>
        <v>73089098</v>
      </c>
      <c r="W30" s="78" t="str">
        <f>IFERROR(VLOOKUP(B30,'Language Articles'!A:K,11,0),"")</f>
        <v>VA quality, welded, web arrangement symmetrical, pre-assembled, web 35 x 8 mm / 1.38 x 0.31 inches for high snow loads, for vertical rail mounting. By means of a rotatable multi-adapter, the roof hook can be combined with the profiles of the ProLine series as well as with the classic Schletter modular system.</v>
      </c>
      <c r="X30" s="135"/>
      <c r="Y30" s="63" t="b">
        <v>1</v>
      </c>
      <c r="Z30" s="63" t="e">
        <f>#REF!&lt;&gt;$Z$1</f>
        <v>#REF!</v>
      </c>
      <c r="AA30" s="63">
        <f t="shared" si="7"/>
        <v>30</v>
      </c>
      <c r="AB30" s="63" t="e">
        <f t="shared" si="2"/>
        <v>#REF!</v>
      </c>
      <c r="AC30" s="63" t="e">
        <f>_xlfn.AGGREGATE(15,6,$AB$7:$AB$681,ROW(A23))</f>
        <v>#NUM!</v>
      </c>
    </row>
    <row r="31" spans="2:29">
      <c r="B31" s="136" t="s">
        <v>44</v>
      </c>
      <c r="C31" s="52" t="str">
        <f>VLOOKUP(B31,'Language Articles'!A:B,2,FALSE)</f>
        <v>Roof hook RapidA Pro 2L</v>
      </c>
      <c r="D31" s="112" t="str">
        <f>VLOOKUP(B31,'Language Portfolio'!A:B,2,0)</f>
        <v>Roof hooks</v>
      </c>
      <c r="E31" s="216" t="str">
        <f>VLOOKUP(B31,'Language Portfolio'!A:K,11,0)</f>
        <v>ProLine</v>
      </c>
      <c r="F31" s="148" cm="1">
        <f t="array" ref="F31:G31">_xlfn.XLOOKUP(B31,'Query Daten'!A:A,'Query Daten'!D:E,"",0)</f>
        <v>0.32400000000000001</v>
      </c>
      <c r="G31" s="149" t="str">
        <v>KG</v>
      </c>
      <c r="H31" s="238" cm="1">
        <f t="array" ref="H31:M31">_xlfn.XLOOKUP(B31,'Query Daten'!A:A,'Query Daten'!F:K,"",0)</f>
        <v>213.1</v>
      </c>
      <c r="I31" s="149" t="str">
        <v>MM</v>
      </c>
      <c r="J31" s="150">
        <v>35.4</v>
      </c>
      <c r="K31" s="149" t="str">
        <v>MM</v>
      </c>
      <c r="L31" s="150">
        <v>139</v>
      </c>
      <c r="M31" s="149" t="str">
        <v>MM</v>
      </c>
      <c r="N31" s="112">
        <f>IFERROR(VLOOKUP(B31,Basis_Preisliste!B:H,7,0),"")</f>
        <v>30</v>
      </c>
      <c r="O31" s="149" t="str">
        <f>IFERROR(VLOOKUP(B31,'Query Daten'!A:R,16,0),"")</f>
        <v>ST</v>
      </c>
      <c r="P31" s="241">
        <f t="shared" si="3"/>
        <v>9.7200000000000006</v>
      </c>
      <c r="Q31" s="149" t="str">
        <f t="shared" si="4"/>
        <v>KG</v>
      </c>
      <c r="R31" s="151">
        <f>IFERROR(VLOOKUP(B31,MLGN!A:J,8,0),"")</f>
        <v>720</v>
      </c>
      <c r="S31" s="149" t="str">
        <f>IFERROR(VLOOKUP(B31,'Query Daten'!A:R,16,0),"")</f>
        <v>ST</v>
      </c>
      <c r="T31" s="243">
        <f t="shared" si="5"/>
        <v>233.28</v>
      </c>
      <c r="U31" s="149" t="str">
        <f t="shared" si="6"/>
        <v>KG</v>
      </c>
      <c r="V31" s="112" t="str">
        <f>_xlfn.XLOOKUP(B31,'Query Daten'!A:A,'Query Daten'!Q:Q,"",0)</f>
        <v>76109090</v>
      </c>
      <c r="W31" s="78" t="str">
        <f>IFERROR(VLOOKUP(B31,'Language Articles'!A:K,11,0),"")</f>
        <v>Roof hook for system roofs made of insulated roof elements. Due to a rotatable multi-adapter, the roof hook can be combined with the profiles of the ProLine series as well as with the classic Schletter modular system.</v>
      </c>
      <c r="X31" s="135"/>
      <c r="Y31" s="63" t="b">
        <v>1</v>
      </c>
      <c r="Z31" s="63" t="e">
        <f>#REF!&lt;&gt;$Z$1</f>
        <v>#REF!</v>
      </c>
      <c r="AA31" s="63">
        <f t="shared" si="7"/>
        <v>31</v>
      </c>
      <c r="AB31" s="63" t="e">
        <f t="shared" si="2"/>
        <v>#REF!</v>
      </c>
      <c r="AC31" s="63" t="e">
        <f>_xlfn.AGGREGATE(15,6,$AB$7:$AB$681,ROW(A24))</f>
        <v>#NUM!</v>
      </c>
    </row>
    <row r="32" spans="2:29">
      <c r="B32" s="136" t="s">
        <v>113</v>
      </c>
      <c r="C32" s="52" t="str">
        <f>VLOOKUP(B32,'Language Articles'!A:B,2,FALSE)</f>
        <v>Roof hook Pro-N  </v>
      </c>
      <c r="D32" s="112" t="str">
        <f>VLOOKUP(B32,'Language Portfolio'!A:B,2,0)</f>
        <v>Roof hooks</v>
      </c>
      <c r="E32" s="216" t="str">
        <f>VLOOKUP(B32,'Language Portfolio'!A:K,11,0)</f>
        <v>ProLine</v>
      </c>
      <c r="F32" s="148" cm="1">
        <f t="array" ref="F32:G32">_xlfn.XLOOKUP(B32,'Query Daten'!A:A,'Query Daten'!D:E,"",0)</f>
        <v>0.29599999999999999</v>
      </c>
      <c r="G32" s="149" t="str">
        <v>KG</v>
      </c>
      <c r="H32" s="238" cm="1">
        <f t="array" ref="H32:M32">_xlfn.XLOOKUP(B32,'Query Daten'!A:A,'Query Daten'!F:K,"",0)</f>
        <v>156.5</v>
      </c>
      <c r="I32" s="149" t="str">
        <v>MM</v>
      </c>
      <c r="J32" s="150">
        <v>35</v>
      </c>
      <c r="K32" s="149" t="str">
        <v>MM</v>
      </c>
      <c r="L32" s="150">
        <v>192</v>
      </c>
      <c r="M32" s="149" t="str">
        <v>MM</v>
      </c>
      <c r="N32" s="112">
        <f>IFERROR(VLOOKUP(B32,Basis_Preisliste!B:H,7,0),"")</f>
        <v>30</v>
      </c>
      <c r="O32" s="149" t="str">
        <f>IFERROR(VLOOKUP(B32,'Query Daten'!A:R,16,0),"")</f>
        <v>ST</v>
      </c>
      <c r="P32" s="241">
        <f t="shared" si="3"/>
        <v>8.879999999999999</v>
      </c>
      <c r="Q32" s="149" t="str">
        <f t="shared" si="4"/>
        <v>KG</v>
      </c>
      <c r="R32" s="151">
        <f>IFERROR(VLOOKUP(B32,MLGN!A:J,8,0),"")</f>
        <v>720</v>
      </c>
      <c r="S32" s="149" t="str">
        <f>IFERROR(VLOOKUP(B32,'Query Daten'!A:R,16,0),"")</f>
        <v>ST</v>
      </c>
      <c r="T32" s="243">
        <f t="shared" si="5"/>
        <v>213.11999999999998</v>
      </c>
      <c r="U32" s="149" t="str">
        <f t="shared" si="6"/>
        <v>KG</v>
      </c>
      <c r="V32" s="112" t="str">
        <f>_xlfn.XLOOKUP(B32,'Query Daten'!A:A,'Query Daten'!Q:Q,"",0)</f>
        <v>76109090</v>
      </c>
      <c r="W32" s="78" t="str">
        <f>IFERROR(VLOOKUP(B32,'Language Articles'!A:K,11,0),"")</f>
        <v>The aluminum roof hook covers applications on tiled roofs. It allows a quick and flexible installation by hooking and clamping to the roof batten. Due to a rotatable multi-adapter, the roof hook can be combined with the profiles of the ProLine series as well as with the classic Schletter modular system and has a height adjustment at the upper connection as well as a corresponding quick mounting adapter.</v>
      </c>
      <c r="X32" s="135"/>
    </row>
    <row r="33" spans="2:29">
      <c r="B33" s="136" t="s">
        <v>103</v>
      </c>
      <c r="C33" s="52" t="str">
        <f>VLOOKUP(B33,'Language Articles'!A:B,2,FALSE)</f>
        <v>Shingle for Roof hook Rapid2+ Slate125</v>
      </c>
      <c r="D33" s="112" t="str">
        <f>VLOOKUP(B33,'Language Portfolio'!A:B,2,0)</f>
        <v>Roof hooks</v>
      </c>
      <c r="E33" s="216" t="str">
        <f>VLOOKUP(B33,'Language Portfolio'!A:K,11,0)</f>
        <v>Roof hook Rapid2+</v>
      </c>
      <c r="F33" s="148" cm="1">
        <f t="array" ref="F33:G33">_xlfn.XLOOKUP(B33,'Query Daten'!A:A,'Query Daten'!D:E,"",0)</f>
        <v>0.13500000000000001</v>
      </c>
      <c r="G33" s="149" t="str">
        <v>KG</v>
      </c>
      <c r="H33" s="238" cm="1">
        <f t="array" ref="H33:M33">_xlfn.XLOOKUP(B33,'Query Daten'!A:A,'Query Daten'!F:K,"",0)</f>
        <v>360</v>
      </c>
      <c r="I33" s="149" t="str">
        <v>MM</v>
      </c>
      <c r="J33" s="150">
        <v>270</v>
      </c>
      <c r="K33" s="149" t="str">
        <v>MM</v>
      </c>
      <c r="L33" s="150">
        <v>0.5</v>
      </c>
      <c r="M33" s="149" t="str">
        <v>MM</v>
      </c>
      <c r="N33" s="112">
        <f>IFERROR(VLOOKUP(B33,Basis_Preisliste!B:H,7,0),"")</f>
        <v>20</v>
      </c>
      <c r="O33" s="149" t="str">
        <f>IFERROR(VLOOKUP(B33,'Query Daten'!A:R,16,0),"")</f>
        <v>ST</v>
      </c>
      <c r="P33" s="241">
        <f t="shared" si="3"/>
        <v>2.7</v>
      </c>
      <c r="Q33" s="149" t="str">
        <f t="shared" si="4"/>
        <v>KG</v>
      </c>
      <c r="R33" s="151">
        <f>IFERROR(VLOOKUP(B33,MLGN!A:J,8,0),"")</f>
        <v>960</v>
      </c>
      <c r="S33" s="149" t="str">
        <f>IFERROR(VLOOKUP(B33,'Query Daten'!A:R,16,0),"")</f>
        <v>ST</v>
      </c>
      <c r="T33" s="243">
        <f t="shared" si="5"/>
        <v>129.60000000000002</v>
      </c>
      <c r="U33" s="149" t="str">
        <f t="shared" si="6"/>
        <v>KG</v>
      </c>
      <c r="V33" s="112" t="str">
        <f>_xlfn.XLOOKUP(B33,'Query Daten'!A:A,'Query Daten'!Q:Q,"",0)</f>
        <v>76109090</v>
      </c>
      <c r="W33" s="78" t="str">
        <f>IFERROR(VLOOKUP(B33,'Language Articles'!A:K,11,0),"")</f>
        <v>Suitable for many types of shingles, cover plate with flexible corrugated tape, spreads the load on the rafters, for slate overlaps up to 125 mm (in combination with roof hooks Rapid2 + Slate125 (without shingle)</v>
      </c>
      <c r="X33" s="135"/>
      <c r="Y33" s="63" t="b">
        <v>1</v>
      </c>
      <c r="Z33" s="63" t="e">
        <f>#REF!&lt;&gt;$Z$1</f>
        <v>#REF!</v>
      </c>
      <c r="AA33" s="63">
        <f t="shared" ref="AA33:AA49" si="8">ROW(A33)</f>
        <v>33</v>
      </c>
      <c r="AB33" s="63" t="e">
        <f t="shared" si="2"/>
        <v>#REF!</v>
      </c>
      <c r="AC33" s="63" t="e">
        <f t="shared" ref="AC33:AC39" si="9">_xlfn.AGGREGATE(15,6,$AB$7:$AB$681,ROW(A25))</f>
        <v>#NUM!</v>
      </c>
    </row>
    <row r="34" spans="2:29">
      <c r="B34" s="136" t="s">
        <v>111</v>
      </c>
      <c r="C34" s="52" t="str">
        <f>VLOOKUP(B34,'Language Articles'!A:B,2,FALSE)</f>
        <v>Roof hook Rapid2+Pro Slate125</v>
      </c>
      <c r="D34" s="112" t="str">
        <f>VLOOKUP(B34,'Language Portfolio'!A:B,2,0)</f>
        <v>Roof hooks</v>
      </c>
      <c r="E34" s="216" t="str">
        <f>VLOOKUP(B34,'Language Portfolio'!A:K,11,0)</f>
        <v>Roof hook Rapid2+</v>
      </c>
      <c r="F34" s="148" cm="1">
        <f t="array" ref="F34:G34">_xlfn.XLOOKUP(B34,'Query Daten'!A:A,'Query Daten'!D:E,"",0)</f>
        <v>0.41199999999999998</v>
      </c>
      <c r="G34" s="149" t="str">
        <v>KG</v>
      </c>
      <c r="H34" s="238" cm="1">
        <f t="array" ref="H34:M34">_xlfn.XLOOKUP(B34,'Query Daten'!A:A,'Query Daten'!F:K,"",0)</f>
        <v>253</v>
      </c>
      <c r="I34" s="149" t="str">
        <v>MM</v>
      </c>
      <c r="J34" s="150">
        <v>77</v>
      </c>
      <c r="K34" s="149" t="str">
        <v>MM</v>
      </c>
      <c r="L34" s="150">
        <v>118.4</v>
      </c>
      <c r="M34" s="149" t="str">
        <v>MM</v>
      </c>
      <c r="N34" s="112">
        <f>IFERROR(VLOOKUP(B34,Basis_Preisliste!B:H,7,0),"")</f>
        <v>20</v>
      </c>
      <c r="O34" s="149" t="str">
        <f>IFERROR(VLOOKUP(B34,'Query Daten'!A:R,16,0),"")</f>
        <v>ST</v>
      </c>
      <c r="P34" s="241">
        <f t="shared" si="3"/>
        <v>8.24</v>
      </c>
      <c r="Q34" s="149" t="str">
        <f t="shared" si="4"/>
        <v>KG</v>
      </c>
      <c r="R34" s="151">
        <f>IFERROR(VLOOKUP(B34,MLGN!A:J,8,0),"")</f>
        <v>960</v>
      </c>
      <c r="S34" s="149" t="str">
        <f>IFERROR(VLOOKUP(B34,'Query Daten'!A:R,16,0),"")</f>
        <v>ST</v>
      </c>
      <c r="T34" s="243">
        <f t="shared" si="5"/>
        <v>395.52</v>
      </c>
      <c r="U34" s="149" t="str">
        <f t="shared" si="6"/>
        <v>KG</v>
      </c>
      <c r="V34" s="112" t="str">
        <f>_xlfn.XLOOKUP(B34,'Query Daten'!A:A,'Query Daten'!Q:Q,"",0)</f>
        <v>76109090</v>
      </c>
      <c r="W34" s="78" t="str">
        <f>IFERROR(VLOOKUP(B34,'Language Articles'!A:K,11,0),"")</f>
        <v>Suitable for many types of shingles, Cover plate with flexible corrugated strip, Direct load application to the rafters, For slate overlaps up to 125 mm (In combination with shingle to roof hook Rapid2+ Slate125). By means of a rotatable multi-adapter, the roof hook can be combined with the profiles of the ProLine series as well as with the classic Schletter modular system.</v>
      </c>
      <c r="X34" s="135"/>
      <c r="Y34" s="63" t="b">
        <v>1</v>
      </c>
      <c r="Z34" s="63" t="e">
        <f>#REF!&lt;&gt;$Z$1</f>
        <v>#REF!</v>
      </c>
      <c r="AA34" s="63">
        <f t="shared" si="8"/>
        <v>34</v>
      </c>
      <c r="AB34" s="63" t="e">
        <f t="shared" si="2"/>
        <v>#REF!</v>
      </c>
      <c r="AC34" s="63" t="e">
        <f t="shared" si="9"/>
        <v>#NUM!</v>
      </c>
    </row>
    <row r="35" spans="2:29">
      <c r="B35" s="136" t="s">
        <v>46</v>
      </c>
      <c r="C35" s="52" t="str">
        <f>VLOOKUP(B35,'Language Articles'!A:B,2,FALSE)</f>
        <v>Alu-Tile BEZ f. Erlus Falzziegel</v>
      </c>
      <c r="D35" s="112" t="str">
        <f>VLOOKUP(B35,'Language Portfolio'!A:B,2,0)</f>
        <v>Roof hooks</v>
      </c>
      <c r="E35" s="216" t="str">
        <f>VLOOKUP(B35,'Language Portfolio'!A:K,11,0)</f>
        <v>Alu-Tile</v>
      </c>
      <c r="F35" s="148" cm="1">
        <f t="array" ref="F35:G35">_xlfn.XLOOKUP(B35,'Query Daten'!A:A,'Query Daten'!D:E,"",0)</f>
        <v>0.39100000000000001</v>
      </c>
      <c r="G35" s="149" t="str">
        <v>KG</v>
      </c>
      <c r="H35" s="238" cm="1">
        <f t="array" ref="H35:M35">_xlfn.XLOOKUP(B35,'Query Daten'!A:A,'Query Daten'!F:K,"",0)</f>
        <v>430</v>
      </c>
      <c r="I35" s="149" t="str">
        <v>MM</v>
      </c>
      <c r="J35" s="150">
        <v>229</v>
      </c>
      <c r="K35" s="149" t="str">
        <v>MM</v>
      </c>
      <c r="L35" s="150">
        <v>145</v>
      </c>
      <c r="M35" s="149" t="str">
        <v>MM</v>
      </c>
      <c r="N35" s="112">
        <f>IFERROR(VLOOKUP(B35,Basis_Preisliste!B:H,7,0),"")</f>
        <v>10</v>
      </c>
      <c r="O35" s="149" t="str">
        <f>IFERROR(VLOOKUP(B35,'Query Daten'!A:R,16,0),"")</f>
        <v>ST</v>
      </c>
      <c r="P35" s="241">
        <f t="shared" si="3"/>
        <v>3.91</v>
      </c>
      <c r="Q35" s="149" t="str">
        <f t="shared" si="4"/>
        <v>KG</v>
      </c>
      <c r="R35" s="151">
        <f>IFERROR(VLOOKUP(B35,MLGN!A:J,8,0),"")</f>
        <v>250</v>
      </c>
      <c r="S35" s="149" t="str">
        <f>IFERROR(VLOOKUP(B35,'Query Daten'!A:R,16,0),"")</f>
        <v>ST</v>
      </c>
      <c r="T35" s="243">
        <f t="shared" si="5"/>
        <v>97.75</v>
      </c>
      <c r="U35" s="149" t="str">
        <f t="shared" si="6"/>
        <v>KG</v>
      </c>
      <c r="V35" s="112" t="str">
        <f>_xlfn.XLOOKUP(B35,'Query Daten'!A:A,'Query Daten'!Q:Q,"",0)</f>
        <v>76109090</v>
      </c>
      <c r="W35" s="78" t="str">
        <f>IFERROR(VLOOKUP(B35,'Language Articles'!A:K,11,0),"")</f>
        <v>Replaces a complete roof tile. Please order roof hook set separately. Especially for areas with high snow loads. System hook and sheet metal replacement tile in aluminum, screw seal EPDM, load support in plastic with stainless steel screw A2.</v>
      </c>
      <c r="X35" s="135"/>
      <c r="Y35" s="63" t="b">
        <v>1</v>
      </c>
      <c r="Z35" s="63" t="e">
        <f>#REF!&lt;&gt;$Z$1</f>
        <v>#REF!</v>
      </c>
      <c r="AA35" s="63">
        <f t="shared" si="8"/>
        <v>35</v>
      </c>
      <c r="AB35" s="63" t="e">
        <f t="shared" si="2"/>
        <v>#REF!</v>
      </c>
      <c r="AC35" s="63" t="e">
        <f t="shared" si="9"/>
        <v>#NUM!</v>
      </c>
    </row>
    <row r="36" spans="2:29">
      <c r="B36" s="136" t="s">
        <v>48</v>
      </c>
      <c r="C36" s="52" t="str">
        <f>VLOOKUP(B36,'Language Articles'!A:B,2,FALSE)</f>
        <v>Alu-Tile BEZ f. Braas Frankfurter Pfanne</v>
      </c>
      <c r="D36" s="112" t="str">
        <f>VLOOKUP(B36,'Language Portfolio'!A:B,2,0)</f>
        <v>Roof hooks</v>
      </c>
      <c r="E36" s="216" t="str">
        <f>VLOOKUP(B36,'Language Portfolio'!A:K,11,0)</f>
        <v>Alu-Tile</v>
      </c>
      <c r="F36" s="148" cm="1">
        <f t="array" ref="F36:G36">_xlfn.XLOOKUP(B36,'Query Daten'!A:A,'Query Daten'!D:E,"",0)</f>
        <v>0.49</v>
      </c>
      <c r="G36" s="149" t="str">
        <v>KG</v>
      </c>
      <c r="H36" s="238" cm="1">
        <f t="array" ref="H36:M36">_xlfn.XLOOKUP(B36,'Query Daten'!A:A,'Query Daten'!F:K,"",0)</f>
        <v>465</v>
      </c>
      <c r="I36" s="149" t="str">
        <v>MM</v>
      </c>
      <c r="J36" s="150">
        <v>324</v>
      </c>
      <c r="K36" s="149" t="str">
        <v>MM</v>
      </c>
      <c r="L36" s="150">
        <v>75</v>
      </c>
      <c r="M36" s="149" t="str">
        <v>MM</v>
      </c>
      <c r="N36" s="112">
        <f>IFERROR(VLOOKUP(B36,Basis_Preisliste!B:H,7,0),"")</f>
        <v>10</v>
      </c>
      <c r="O36" s="149" t="str">
        <f>IFERROR(VLOOKUP(B36,'Query Daten'!A:R,16,0),"")</f>
        <v>ST</v>
      </c>
      <c r="P36" s="241">
        <f t="shared" si="3"/>
        <v>4.9000000000000004</v>
      </c>
      <c r="Q36" s="149" t="str">
        <f t="shared" si="4"/>
        <v>KG</v>
      </c>
      <c r="R36" s="151">
        <f>IFERROR(VLOOKUP(B36,MLGN!A:J,8,0),"")</f>
        <v>250</v>
      </c>
      <c r="S36" s="149" t="str">
        <f>IFERROR(VLOOKUP(B36,'Query Daten'!A:R,16,0),"")</f>
        <v>ST</v>
      </c>
      <c r="T36" s="243">
        <f t="shared" si="5"/>
        <v>122.5</v>
      </c>
      <c r="U36" s="149" t="str">
        <f t="shared" si="6"/>
        <v>KG</v>
      </c>
      <c r="V36" s="112" t="str">
        <f>_xlfn.XLOOKUP(B36,'Query Daten'!A:A,'Query Daten'!Q:Q,"",0)</f>
        <v>76109090</v>
      </c>
      <c r="W36" s="78" t="str">
        <f>IFERROR(VLOOKUP(B36,'Language Articles'!A:K,11,0),"")</f>
        <v>Replaces a complete roof tile. Please order roof hook set separately. Especially for areas with high snow loads. System hook and sheet metal replacement tile in aluminum, screw seal EPDM, load support in plastic with stainless steel screw A2.</v>
      </c>
      <c r="X36" s="135"/>
      <c r="Y36" s="63" t="b">
        <v>1</v>
      </c>
      <c r="Z36" s="63" t="e">
        <f>#REF!&lt;&gt;$Z$1</f>
        <v>#REF!</v>
      </c>
      <c r="AA36" s="63">
        <f t="shared" si="8"/>
        <v>36</v>
      </c>
      <c r="AB36" s="63" t="e">
        <f t="shared" si="2"/>
        <v>#REF!</v>
      </c>
      <c r="AC36" s="63" t="e">
        <f t="shared" si="9"/>
        <v>#NUM!</v>
      </c>
    </row>
    <row r="37" spans="2:29">
      <c r="B37" s="136" t="s">
        <v>50</v>
      </c>
      <c r="C37" s="52" t="str">
        <f>VLOOKUP(B37,'Language Articles'!A:B,2,FALSE)</f>
        <v>Alu-Tile BEZ f. Meindl Rustico</v>
      </c>
      <c r="D37" s="112" t="str">
        <f>VLOOKUP(B37,'Language Portfolio'!A:B,2,0)</f>
        <v>Roof hooks</v>
      </c>
      <c r="E37" s="216" t="str">
        <f>VLOOKUP(B37,'Language Portfolio'!A:K,11,0)</f>
        <v>Alu-Tile</v>
      </c>
      <c r="F37" s="148" cm="1">
        <f t="array" ref="F37:G37">_xlfn.XLOOKUP(B37,'Query Daten'!A:A,'Query Daten'!D:E,"",0)</f>
        <v>0.35599999999999998</v>
      </c>
      <c r="G37" s="149" t="str">
        <v>KG</v>
      </c>
      <c r="H37" s="238" cm="1">
        <f t="array" ref="H37:M37">_xlfn.XLOOKUP(B37,'Query Daten'!A:A,'Query Daten'!F:K,"",0)</f>
        <v>394</v>
      </c>
      <c r="I37" s="149" t="str">
        <v>MM</v>
      </c>
      <c r="J37" s="150">
        <v>217</v>
      </c>
      <c r="K37" s="149" t="str">
        <v>MM</v>
      </c>
      <c r="L37" s="150">
        <v>140</v>
      </c>
      <c r="M37" s="149" t="str">
        <v>MM</v>
      </c>
      <c r="N37" s="112">
        <f>IFERROR(VLOOKUP(B37,Basis_Preisliste!B:H,7,0),"")</f>
        <v>10</v>
      </c>
      <c r="O37" s="149" t="str">
        <f>IFERROR(VLOOKUP(B37,'Query Daten'!A:R,16,0),"")</f>
        <v>ST</v>
      </c>
      <c r="P37" s="241">
        <f t="shared" si="3"/>
        <v>3.5599999999999996</v>
      </c>
      <c r="Q37" s="149" t="str">
        <f t="shared" si="4"/>
        <v>KG</v>
      </c>
      <c r="R37" s="151">
        <f>IFERROR(VLOOKUP(B37,MLGN!A:J,8,0),"")</f>
        <v>250</v>
      </c>
      <c r="S37" s="149" t="str">
        <f>IFERROR(VLOOKUP(B37,'Query Daten'!A:R,16,0),"")</f>
        <v>ST</v>
      </c>
      <c r="T37" s="243">
        <f t="shared" si="5"/>
        <v>89</v>
      </c>
      <c r="U37" s="149" t="str">
        <f t="shared" si="6"/>
        <v>KG</v>
      </c>
      <c r="V37" s="112" t="str">
        <f>_xlfn.XLOOKUP(B37,'Query Daten'!A:A,'Query Daten'!Q:Q,"",0)</f>
        <v>76109090</v>
      </c>
      <c r="W37" s="78" t="str">
        <f>IFERROR(VLOOKUP(B37,'Language Articles'!A:K,11,0),"")</f>
        <v>Replaces a complete roof tile. Please order roof hook set separately. Especially for areas with high snow loads. System hook and sheet metal replacement tile in aluminum, screw seal EPDM, load support in plastic with stainless steel screw A2.</v>
      </c>
      <c r="X37" s="135"/>
      <c r="Y37" s="63" t="b">
        <v>1</v>
      </c>
      <c r="Z37" s="63" t="e">
        <f>#REF!&lt;&gt;$Z$1</f>
        <v>#REF!</v>
      </c>
      <c r="AA37" s="63">
        <f t="shared" si="8"/>
        <v>37</v>
      </c>
      <c r="AB37" s="63" t="e">
        <f t="shared" si="2"/>
        <v>#REF!</v>
      </c>
      <c r="AC37" s="63" t="e">
        <f t="shared" si="9"/>
        <v>#NUM!</v>
      </c>
    </row>
    <row r="38" spans="2:29">
      <c r="B38" s="136" t="s">
        <v>52</v>
      </c>
      <c r="C38" s="52" t="str">
        <f>VLOOKUP(B38,'Language Articles'!A:B,2,FALSE)</f>
        <v>Alu-Tile BEZ f. Eternit Heidelberger</v>
      </c>
      <c r="D38" s="112" t="str">
        <f>VLOOKUP(B38,'Language Portfolio'!A:B,2,0)</f>
        <v>Roof hooks</v>
      </c>
      <c r="E38" s="216" t="str">
        <f>VLOOKUP(B38,'Language Portfolio'!A:K,11,0)</f>
        <v>Alu-Tile</v>
      </c>
      <c r="F38" s="148" cm="1">
        <f t="array" ref="F38:G38">_xlfn.XLOOKUP(B38,'Query Daten'!A:A,'Query Daten'!D:E,"",0)</f>
        <v>0.495</v>
      </c>
      <c r="G38" s="149" t="str">
        <v>KG</v>
      </c>
      <c r="H38" s="238" cm="1">
        <f t="array" ref="H38:M38">_xlfn.XLOOKUP(B38,'Query Daten'!A:A,'Query Daten'!F:K,"",0)</f>
        <v>439</v>
      </c>
      <c r="I38" s="149" t="str">
        <v>MM</v>
      </c>
      <c r="J38" s="150">
        <v>322</v>
      </c>
      <c r="K38" s="149" t="str">
        <v>MM</v>
      </c>
      <c r="L38" s="150">
        <v>93</v>
      </c>
      <c r="M38" s="149" t="str">
        <v>MM</v>
      </c>
      <c r="N38" s="112">
        <f>IFERROR(VLOOKUP(B38,Basis_Preisliste!B:H,7,0),"")</f>
        <v>10</v>
      </c>
      <c r="O38" s="149" t="str">
        <f>IFERROR(VLOOKUP(B38,'Query Daten'!A:R,16,0),"")</f>
        <v>ST</v>
      </c>
      <c r="P38" s="241">
        <f t="shared" si="3"/>
        <v>4.95</v>
      </c>
      <c r="Q38" s="149" t="str">
        <f t="shared" si="4"/>
        <v>KG</v>
      </c>
      <c r="R38" s="151">
        <f>IFERROR(VLOOKUP(B38,MLGN!A:J,8,0),"")</f>
        <v>250</v>
      </c>
      <c r="S38" s="149" t="str">
        <f>IFERROR(VLOOKUP(B38,'Query Daten'!A:R,16,0),"")</f>
        <v>ST</v>
      </c>
      <c r="T38" s="243">
        <f t="shared" si="5"/>
        <v>123.75</v>
      </c>
      <c r="U38" s="149" t="str">
        <f t="shared" si="6"/>
        <v>KG</v>
      </c>
      <c r="V38" s="112" t="str">
        <f>_xlfn.XLOOKUP(B38,'Query Daten'!A:A,'Query Daten'!Q:Q,"",0)</f>
        <v>76109090</v>
      </c>
      <c r="W38" s="78" t="str">
        <f>IFERROR(VLOOKUP(B38,'Language Articles'!A:K,11,0),"")</f>
        <v>Replaces a complete roof tile. Please order roof hook set separately. Especially for areas with high snow loads. System hook and sheet metal replacement tile in aluminum, screw seal EPDM, load support in plastic with stainless steel screw A2.</v>
      </c>
      <c r="X38" s="135"/>
      <c r="Y38" s="63" t="b">
        <v>1</v>
      </c>
      <c r="Z38" s="63" t="e">
        <f>#REF!&lt;&gt;$Z$1</f>
        <v>#REF!</v>
      </c>
      <c r="AA38" s="63">
        <f t="shared" si="8"/>
        <v>38</v>
      </c>
      <c r="AB38" s="63" t="e">
        <f t="shared" si="2"/>
        <v>#REF!</v>
      </c>
      <c r="AC38" s="63" t="e">
        <f t="shared" si="9"/>
        <v>#NUM!</v>
      </c>
    </row>
    <row r="39" spans="2:29">
      <c r="B39" s="136" t="s">
        <v>54</v>
      </c>
      <c r="C39" s="52" t="str">
        <f>VLOOKUP(B39,'Language Articles'!A:B,2,FALSE)</f>
        <v>Alu-Tile BEZ f. Erlus Großfalzziegel</v>
      </c>
      <c r="D39" s="112" t="str">
        <f>VLOOKUP(B39,'Language Portfolio'!A:B,2,0)</f>
        <v>Roof hooks</v>
      </c>
      <c r="E39" s="216" t="str">
        <f>VLOOKUP(B39,'Language Portfolio'!A:K,11,0)</f>
        <v>Alu-Tile</v>
      </c>
      <c r="F39" s="148" cm="1">
        <f t="array" ref="F39:G39">_xlfn.XLOOKUP(B39,'Query Daten'!A:A,'Query Daten'!D:E,"",0)</f>
        <v>0.42199999999999999</v>
      </c>
      <c r="G39" s="149" t="str">
        <v>KG</v>
      </c>
      <c r="H39" s="238" cm="1">
        <f t="array" ref="H39:M39">_xlfn.XLOOKUP(B39,'Query Daten'!A:A,'Query Daten'!F:K,"",0)</f>
        <v>425</v>
      </c>
      <c r="I39" s="149" t="str">
        <v>MM</v>
      </c>
      <c r="J39" s="150">
        <v>253</v>
      </c>
      <c r="K39" s="149" t="str">
        <v>MM</v>
      </c>
      <c r="L39" s="150">
        <v>132</v>
      </c>
      <c r="M39" s="149" t="str">
        <v>MM</v>
      </c>
      <c r="N39" s="112">
        <f>IFERROR(VLOOKUP(B39,Basis_Preisliste!B:H,7,0),"")</f>
        <v>10</v>
      </c>
      <c r="O39" s="149" t="str">
        <f>IFERROR(VLOOKUP(B39,'Query Daten'!A:R,16,0),"")</f>
        <v>ST</v>
      </c>
      <c r="P39" s="241">
        <f t="shared" si="3"/>
        <v>4.22</v>
      </c>
      <c r="Q39" s="149" t="str">
        <f t="shared" si="4"/>
        <v>KG</v>
      </c>
      <c r="R39" s="151">
        <f>IFERROR(VLOOKUP(B39,MLGN!A:J,8,0),"")</f>
        <v>250</v>
      </c>
      <c r="S39" s="149" t="str">
        <f>IFERROR(VLOOKUP(B39,'Query Daten'!A:R,16,0),"")</f>
        <v>ST</v>
      </c>
      <c r="T39" s="243">
        <f t="shared" si="5"/>
        <v>105.5</v>
      </c>
      <c r="U39" s="149" t="str">
        <f t="shared" si="6"/>
        <v>KG</v>
      </c>
      <c r="V39" s="112" t="str">
        <f>_xlfn.XLOOKUP(B39,'Query Daten'!A:A,'Query Daten'!Q:Q,"",0)</f>
        <v>76109090</v>
      </c>
      <c r="W39" s="78" t="str">
        <f>IFERROR(VLOOKUP(B39,'Language Articles'!A:K,11,0),"")</f>
        <v>Replaces a complete roof tile. Please order roof hook set separately. Especially for areas with high snow loads. System hook and sheet metal replacement tile in aluminum, screw seal EPDM, load support in plastic with stainless steel screw A2.</v>
      </c>
      <c r="X39" s="135"/>
      <c r="Y39" s="63" t="b">
        <v>1</v>
      </c>
      <c r="Z39" s="63" t="e">
        <f>#REF!&lt;&gt;$Z$1</f>
        <v>#REF!</v>
      </c>
      <c r="AA39" s="63">
        <f t="shared" si="8"/>
        <v>39</v>
      </c>
      <c r="AB39" s="63" t="e">
        <f t="shared" si="2"/>
        <v>#REF!</v>
      </c>
      <c r="AC39" s="63" t="e">
        <f t="shared" si="9"/>
        <v>#NUM!</v>
      </c>
    </row>
    <row r="40" spans="2:29">
      <c r="B40" s="136" t="s">
        <v>56</v>
      </c>
      <c r="C40" s="52" t="str">
        <f>VLOOKUP(B40,'Language Articles'!A:B,2,FALSE)</f>
        <v>Alu-Tile BEZ f. Erlus Großfalzziegel XXL</v>
      </c>
      <c r="D40" s="112" t="str">
        <f>VLOOKUP(B40,'Language Portfolio'!A:B,2,0)</f>
        <v>Roof hooks</v>
      </c>
      <c r="E40" s="216" t="str">
        <f>VLOOKUP(B40,'Language Portfolio'!A:K,11,0)</f>
        <v>Alu-Tile</v>
      </c>
      <c r="F40" s="148" cm="1">
        <f t="array" ref="F40:G40">_xlfn.XLOOKUP(B40,'Query Daten'!A:A,'Query Daten'!D:E,"",0)</f>
        <v>0.51600000000000001</v>
      </c>
      <c r="G40" s="149" t="str">
        <v>KG</v>
      </c>
      <c r="H40" s="238" cm="1">
        <f t="array" ref="H40:M40">_xlfn.XLOOKUP(B40,'Query Daten'!A:A,'Query Daten'!F:K,"",0)</f>
        <v>465</v>
      </c>
      <c r="I40" s="149" t="str">
        <v>MM</v>
      </c>
      <c r="J40" s="150">
        <v>289</v>
      </c>
      <c r="K40" s="149" t="str">
        <v>MM</v>
      </c>
      <c r="L40" s="150">
        <v>138</v>
      </c>
      <c r="M40" s="149" t="str">
        <v>MM</v>
      </c>
      <c r="N40" s="112">
        <f>IFERROR(VLOOKUP(B40,Basis_Preisliste!B:H,7,0),"")</f>
        <v>10</v>
      </c>
      <c r="O40" s="149" t="str">
        <f>IFERROR(VLOOKUP(B40,'Query Daten'!A:R,16,0),"")</f>
        <v>ST</v>
      </c>
      <c r="P40" s="241">
        <f t="shared" si="3"/>
        <v>5.16</v>
      </c>
      <c r="Q40" s="149" t="str">
        <f t="shared" si="4"/>
        <v>KG</v>
      </c>
      <c r="R40" s="151">
        <f>IFERROR(VLOOKUP(B40,MLGN!A:J,8,0),"")</f>
        <v>250</v>
      </c>
      <c r="S40" s="149" t="str">
        <f>IFERROR(VLOOKUP(B40,'Query Daten'!A:R,16,0),"")</f>
        <v>ST</v>
      </c>
      <c r="T40" s="243">
        <f t="shared" si="5"/>
        <v>129</v>
      </c>
      <c r="U40" s="149" t="str">
        <f t="shared" si="6"/>
        <v>KG</v>
      </c>
      <c r="V40" s="112" t="str">
        <f>_xlfn.XLOOKUP(B40,'Query Daten'!A:A,'Query Daten'!Q:Q,"",0)</f>
        <v>76109090</v>
      </c>
      <c r="W40" s="78" t="str">
        <f>IFERROR(VLOOKUP(B40,'Language Articles'!A:K,11,0),"")</f>
        <v>Replaces a complete roof tile. Please order roof hook set separately. Especially for areas with high snow loads. System hook and sheet metal replacement tile in aluminum, screw seal EPDM, load support in plastic with stainless steel screw A2.</v>
      </c>
      <c r="X40" s="135"/>
      <c r="Y40" s="63" t="b">
        <v>1</v>
      </c>
      <c r="Z40" s="63" t="e">
        <f>#REF!&lt;&gt;$Z$1</f>
        <v>#REF!</v>
      </c>
      <c r="AA40" s="63">
        <f t="shared" si="8"/>
        <v>40</v>
      </c>
      <c r="AB40" s="63" t="e">
        <f t="shared" si="2"/>
        <v>#REF!</v>
      </c>
      <c r="AC40" s="63" t="e">
        <f t="shared" ref="AC40:AC49" si="10">_xlfn.AGGREGATE(15,6,$AB$7:$AB$681,ROW(A33))</f>
        <v>#NUM!</v>
      </c>
    </row>
    <row r="41" spans="2:29">
      <c r="B41" s="136" t="s">
        <v>58</v>
      </c>
      <c r="C41" s="52" t="str">
        <f>VLOOKUP(B41,'Language Articles'!A:B,2,FALSE)</f>
        <v>Alu-Tile BEZ f. Braas Taunuspfanne</v>
      </c>
      <c r="D41" s="112" t="str">
        <f>VLOOKUP(B41,'Language Portfolio'!A:B,2,0)</f>
        <v>Roof hooks</v>
      </c>
      <c r="E41" s="216" t="str">
        <f>VLOOKUP(B41,'Language Portfolio'!A:K,11,0)</f>
        <v>Alu-Tile</v>
      </c>
      <c r="F41" s="148" cm="1">
        <f t="array" ref="F41:G41">_xlfn.XLOOKUP(B41,'Query Daten'!A:A,'Query Daten'!D:E,"",0)</f>
        <v>0.49399999999999999</v>
      </c>
      <c r="G41" s="149" t="str">
        <v>KG</v>
      </c>
      <c r="H41" s="238" cm="1">
        <f t="array" ref="H41:M41">_xlfn.XLOOKUP(B41,'Query Daten'!A:A,'Query Daten'!F:K,"",0)</f>
        <v>439</v>
      </c>
      <c r="I41" s="149" t="str">
        <v>MM</v>
      </c>
      <c r="J41" s="150">
        <v>325</v>
      </c>
      <c r="K41" s="149" t="str">
        <v>MM</v>
      </c>
      <c r="L41" s="150">
        <v>91</v>
      </c>
      <c r="M41" s="149" t="str">
        <v>MM</v>
      </c>
      <c r="N41" s="112">
        <f>IFERROR(VLOOKUP(B41,Basis_Preisliste!B:H,7,0),"")</f>
        <v>10</v>
      </c>
      <c r="O41" s="149" t="str">
        <f>IFERROR(VLOOKUP(B41,'Query Daten'!A:R,16,0),"")</f>
        <v>ST</v>
      </c>
      <c r="P41" s="241">
        <f t="shared" si="3"/>
        <v>4.9399999999999995</v>
      </c>
      <c r="Q41" s="149" t="str">
        <f t="shared" si="4"/>
        <v>KG</v>
      </c>
      <c r="R41" s="151">
        <f>IFERROR(VLOOKUP(B41,MLGN!A:J,8,0),"")</f>
        <v>250</v>
      </c>
      <c r="S41" s="149" t="str">
        <f>IFERROR(VLOOKUP(B41,'Query Daten'!A:R,16,0),"")</f>
        <v>ST</v>
      </c>
      <c r="T41" s="243">
        <f t="shared" si="5"/>
        <v>123.5</v>
      </c>
      <c r="U41" s="149" t="str">
        <f t="shared" si="6"/>
        <v>KG</v>
      </c>
      <c r="V41" s="112" t="str">
        <f>_xlfn.XLOOKUP(B41,'Query Daten'!A:A,'Query Daten'!Q:Q,"",0)</f>
        <v>76109090</v>
      </c>
      <c r="W41" s="78" t="str">
        <f>IFERROR(VLOOKUP(B41,'Language Articles'!A:K,11,0),"")</f>
        <v>Replaces a complete roof tile. Please order roof hook set separately. Especially for areas with high snow loads. System hook and sheet metal replacement tile in aluminum, screw seal EPDM, load support in plastic with stainless steel screw A2.</v>
      </c>
      <c r="X41" s="135"/>
      <c r="Y41" s="63" t="b">
        <v>1</v>
      </c>
      <c r="Z41" s="63" t="e">
        <f>#REF!&lt;&gt;$Z$1</f>
        <v>#REF!</v>
      </c>
      <c r="AA41" s="63">
        <f t="shared" si="8"/>
        <v>41</v>
      </c>
      <c r="AB41" s="63" t="e">
        <f t="shared" si="2"/>
        <v>#REF!</v>
      </c>
      <c r="AC41" s="63" t="e">
        <f t="shared" si="10"/>
        <v>#NUM!</v>
      </c>
    </row>
    <row r="42" spans="2:29">
      <c r="B42" s="136" t="s">
        <v>60</v>
      </c>
      <c r="C42" s="52" t="str">
        <f>VLOOKUP(B42,'Language Articles'!A:B,2,FALSE)</f>
        <v>Alu-Tile BEZ f. Erlus E59</v>
      </c>
      <c r="D42" s="112" t="str">
        <f>VLOOKUP(B42,'Language Portfolio'!A:B,2,0)</f>
        <v>Roof hooks</v>
      </c>
      <c r="E42" s="216" t="str">
        <f>VLOOKUP(B42,'Language Portfolio'!A:K,11,0)</f>
        <v>Alu-Tile</v>
      </c>
      <c r="F42" s="148" cm="1">
        <f t="array" ref="F42:G42">_xlfn.XLOOKUP(B42,'Query Daten'!A:A,'Query Daten'!D:E,"",0)</f>
        <v>0.40699999999999997</v>
      </c>
      <c r="G42" s="149" t="str">
        <v>KG</v>
      </c>
      <c r="H42" s="238" cm="1">
        <f t="array" ref="H42:M42">_xlfn.XLOOKUP(B42,'Query Daten'!A:A,'Query Daten'!F:K,"",0)</f>
        <v>427</v>
      </c>
      <c r="I42" s="149" t="str">
        <v>MM</v>
      </c>
      <c r="J42" s="150">
        <v>254</v>
      </c>
      <c r="K42" s="149" t="str">
        <v>MM</v>
      </c>
      <c r="L42" s="150">
        <v>122</v>
      </c>
      <c r="M42" s="149" t="str">
        <v>MM</v>
      </c>
      <c r="N42" s="112">
        <f>IFERROR(VLOOKUP(B42,Basis_Preisliste!B:H,7,0),"")</f>
        <v>10</v>
      </c>
      <c r="O42" s="149" t="str">
        <f>IFERROR(VLOOKUP(B42,'Query Daten'!A:R,16,0),"")</f>
        <v>ST</v>
      </c>
      <c r="P42" s="241">
        <f t="shared" si="3"/>
        <v>4.0699999999999994</v>
      </c>
      <c r="Q42" s="149" t="str">
        <f t="shared" si="4"/>
        <v>KG</v>
      </c>
      <c r="R42" s="151">
        <f>IFERROR(VLOOKUP(B42,MLGN!A:J,8,0),"")</f>
        <v>250</v>
      </c>
      <c r="S42" s="149" t="str">
        <f>IFERROR(VLOOKUP(B42,'Query Daten'!A:R,16,0),"")</f>
        <v>ST</v>
      </c>
      <c r="T42" s="243">
        <f t="shared" si="5"/>
        <v>101.75</v>
      </c>
      <c r="U42" s="149" t="str">
        <f t="shared" si="6"/>
        <v>KG</v>
      </c>
      <c r="V42" s="112" t="str">
        <f>_xlfn.XLOOKUP(B42,'Query Daten'!A:A,'Query Daten'!Q:Q,"",0)</f>
        <v>76109090</v>
      </c>
      <c r="W42" s="78" t="str">
        <f>IFERROR(VLOOKUP(B42,'Language Articles'!A:K,11,0),"")</f>
        <v>Replaces a complete roof tile. Please order roof hook set separately. Especially for areas with high snow loads. System hook and sheet metal replacement tile in aluminum, screw seal EPDM, load support in plastic with stainless steel screw A2.</v>
      </c>
      <c r="X42" s="135"/>
      <c r="Y42" s="63" t="b">
        <v>1</v>
      </c>
      <c r="Z42" s="63" t="e">
        <f>#REF!&lt;&gt;$Z$1</f>
        <v>#REF!</v>
      </c>
      <c r="AA42" s="63">
        <f t="shared" si="8"/>
        <v>42</v>
      </c>
      <c r="AB42" s="63" t="e">
        <f t="shared" si="2"/>
        <v>#REF!</v>
      </c>
      <c r="AC42" s="63" t="e">
        <f t="shared" si="10"/>
        <v>#NUM!</v>
      </c>
    </row>
    <row r="43" spans="2:29">
      <c r="B43" s="136" t="s">
        <v>62</v>
      </c>
      <c r="C43" s="52" t="str">
        <f>VLOOKUP(B43,'Language Articles'!A:B,2,FALSE)</f>
        <v>Alu-Tile BEZ f. Braas Harzer Pfanne</v>
      </c>
      <c r="D43" s="112" t="str">
        <f>VLOOKUP(B43,'Language Portfolio'!A:B,2,0)</f>
        <v>Roof hooks</v>
      </c>
      <c r="E43" s="216" t="str">
        <f>VLOOKUP(B43,'Language Portfolio'!A:K,11,0)</f>
        <v>Alu-Tile</v>
      </c>
      <c r="F43" s="148" cm="1">
        <f t="array" ref="F43:G43">_xlfn.XLOOKUP(B43,'Query Daten'!A:A,'Query Daten'!D:E,"",0)</f>
        <v>0.49299999999999999</v>
      </c>
      <c r="G43" s="149" t="str">
        <v>KG</v>
      </c>
      <c r="H43" s="238" cm="1">
        <f t="array" ref="H43:M43">_xlfn.XLOOKUP(B43,'Query Daten'!A:A,'Query Daten'!F:K,"",0)</f>
        <v>439</v>
      </c>
      <c r="I43" s="149" t="str">
        <v>MM</v>
      </c>
      <c r="J43" s="150">
        <v>325</v>
      </c>
      <c r="K43" s="149" t="str">
        <v>MM</v>
      </c>
      <c r="L43" s="150">
        <v>83</v>
      </c>
      <c r="M43" s="149" t="str">
        <v>MM</v>
      </c>
      <c r="N43" s="112">
        <f>IFERROR(VLOOKUP(B43,Basis_Preisliste!B:H,7,0),"")</f>
        <v>10</v>
      </c>
      <c r="O43" s="149" t="str">
        <f>IFERROR(VLOOKUP(B43,'Query Daten'!A:R,16,0),"")</f>
        <v>ST</v>
      </c>
      <c r="P43" s="241">
        <f t="shared" si="3"/>
        <v>4.93</v>
      </c>
      <c r="Q43" s="149" t="str">
        <f t="shared" si="4"/>
        <v>KG</v>
      </c>
      <c r="R43" s="151">
        <f>IFERROR(VLOOKUP(B43,MLGN!A:J,8,0),"")</f>
        <v>250</v>
      </c>
      <c r="S43" s="149" t="str">
        <f>IFERROR(VLOOKUP(B43,'Query Daten'!A:R,16,0),"")</f>
        <v>ST</v>
      </c>
      <c r="T43" s="243">
        <f t="shared" si="5"/>
        <v>123.25</v>
      </c>
      <c r="U43" s="149" t="str">
        <f t="shared" si="6"/>
        <v>KG</v>
      </c>
      <c r="V43" s="112" t="str">
        <f>_xlfn.XLOOKUP(B43,'Query Daten'!A:A,'Query Daten'!Q:Q,"",0)</f>
        <v>76109090</v>
      </c>
      <c r="W43" s="78" t="str">
        <f>IFERROR(VLOOKUP(B43,'Language Articles'!A:K,11,0),"")</f>
        <v>Replaces a complete roof tile. Please order roof hook set separately. Especially for areas with high snow loads. System hook and sheet metal replacement tile in aluminum, screw seal EPDM, load support in plastic with stainless steel screw A2.</v>
      </c>
      <c r="X43" s="135"/>
      <c r="Y43" s="63" t="b">
        <v>1</v>
      </c>
      <c r="Z43" s="63" t="e">
        <f>#REF!&lt;&gt;$Z$1</f>
        <v>#REF!</v>
      </c>
      <c r="AA43" s="63">
        <f t="shared" si="8"/>
        <v>43</v>
      </c>
      <c r="AB43" s="63" t="e">
        <f t="shared" si="2"/>
        <v>#REF!</v>
      </c>
      <c r="AC43" s="63" t="e">
        <f t="shared" si="10"/>
        <v>#NUM!</v>
      </c>
    </row>
    <row r="44" spans="2:29">
      <c r="B44" s="136" t="s">
        <v>64</v>
      </c>
      <c r="C44" s="52" t="str">
        <f>VLOOKUP(B44,'Language Articles'!A:B,2,FALSE)</f>
        <v>Alu-Tile BEZ f. Erlus Forma</v>
      </c>
      <c r="D44" s="112" t="str">
        <f>VLOOKUP(B44,'Language Portfolio'!A:B,2,0)</f>
        <v>Roof hooks</v>
      </c>
      <c r="E44" s="216" t="str">
        <f>VLOOKUP(B44,'Language Portfolio'!A:K,11,0)</f>
        <v>Alu-Tile</v>
      </c>
      <c r="F44" s="148" cm="1">
        <f t="array" ref="F44:G44">_xlfn.XLOOKUP(B44,'Query Daten'!A:A,'Query Daten'!D:E,"",0)</f>
        <v>0.52100000000000002</v>
      </c>
      <c r="G44" s="149" t="str">
        <v>KG</v>
      </c>
      <c r="H44" s="238" cm="1">
        <f t="array" ref="H44:M44">_xlfn.XLOOKUP(B44,'Query Daten'!A:A,'Query Daten'!F:K,"",0)</f>
        <v>465</v>
      </c>
      <c r="I44" s="149" t="str">
        <v>MM</v>
      </c>
      <c r="J44" s="150">
        <v>289</v>
      </c>
      <c r="K44" s="149" t="str">
        <v>MM</v>
      </c>
      <c r="L44" s="150">
        <v>138</v>
      </c>
      <c r="M44" s="149" t="str">
        <v>MM</v>
      </c>
      <c r="N44" s="112">
        <f>IFERROR(VLOOKUP(B44,Basis_Preisliste!B:H,7,0),"")</f>
        <v>10</v>
      </c>
      <c r="O44" s="149" t="str">
        <f>IFERROR(VLOOKUP(B44,'Query Daten'!A:R,16,0),"")</f>
        <v>ST</v>
      </c>
      <c r="P44" s="241">
        <f t="shared" si="3"/>
        <v>5.21</v>
      </c>
      <c r="Q44" s="149" t="str">
        <f t="shared" si="4"/>
        <v>KG</v>
      </c>
      <c r="R44" s="151">
        <f>IFERROR(VLOOKUP(B44,MLGN!A:J,8,0),"")</f>
        <v>250</v>
      </c>
      <c r="S44" s="149" t="str">
        <f>IFERROR(VLOOKUP(B44,'Query Daten'!A:R,16,0),"")</f>
        <v>ST</v>
      </c>
      <c r="T44" s="243">
        <f t="shared" si="5"/>
        <v>130.25</v>
      </c>
      <c r="U44" s="149" t="str">
        <f t="shared" si="6"/>
        <v>KG</v>
      </c>
      <c r="V44" s="112" t="str">
        <f>_xlfn.XLOOKUP(B44,'Query Daten'!A:A,'Query Daten'!Q:Q,"",0)</f>
        <v>76109090</v>
      </c>
      <c r="W44" s="78" t="str">
        <f>IFERROR(VLOOKUP(B44,'Language Articles'!A:K,11,0),"")</f>
        <v>Replaces a complete roof tile. Please order roof hook set separately. Especially for areas with high snow loads. System hook and sheet metal replacement tile in aluminum, screw seal EPDM, load support in plastic with stainless steel screw A2.</v>
      </c>
      <c r="X44" s="135"/>
      <c r="Y44" s="63" t="b">
        <v>1</v>
      </c>
      <c r="Z44" s="63" t="e">
        <f>#REF!&lt;&gt;$Z$1</f>
        <v>#REF!</v>
      </c>
      <c r="AA44" s="63">
        <f t="shared" si="8"/>
        <v>44</v>
      </c>
      <c r="AB44" s="63" t="e">
        <f t="shared" si="2"/>
        <v>#REF!</v>
      </c>
      <c r="AC44" s="63" t="e">
        <f t="shared" si="10"/>
        <v>#NUM!</v>
      </c>
    </row>
    <row r="45" spans="2:29">
      <c r="B45" s="136" t="s">
        <v>66</v>
      </c>
      <c r="C45" s="52" t="str">
        <f>VLOOKUP(B45,'Language Articles'!A:B,2,FALSE)</f>
        <v>Alu-Tile BEZ f. Braas Tegalit</v>
      </c>
      <c r="D45" s="112" t="str">
        <f>VLOOKUP(B45,'Language Portfolio'!A:B,2,0)</f>
        <v>Roof hooks</v>
      </c>
      <c r="E45" s="216" t="str">
        <f>VLOOKUP(B45,'Language Portfolio'!A:K,11,0)</f>
        <v>Alu-Tile</v>
      </c>
      <c r="F45" s="148" cm="1">
        <f t="array" ref="F45:G45">_xlfn.XLOOKUP(B45,'Query Daten'!A:A,'Query Daten'!D:E,"",0)</f>
        <v>0.57299999999999995</v>
      </c>
      <c r="G45" s="149" t="str">
        <v>KG</v>
      </c>
      <c r="H45" s="238" cm="1">
        <f t="array" ref="H45:M45">_xlfn.XLOOKUP(B45,'Query Daten'!A:A,'Query Daten'!F:K,"",0)</f>
        <v>441</v>
      </c>
      <c r="I45" s="149" t="str">
        <v>MM</v>
      </c>
      <c r="J45" s="150">
        <v>324</v>
      </c>
      <c r="K45" s="149" t="str">
        <v>MM</v>
      </c>
      <c r="L45" s="150">
        <v>156</v>
      </c>
      <c r="M45" s="149" t="str">
        <v>MM</v>
      </c>
      <c r="N45" s="112">
        <f>IFERROR(VLOOKUP(B45,Basis_Preisliste!B:H,7,0),"")</f>
        <v>10</v>
      </c>
      <c r="O45" s="149" t="str">
        <f>IFERROR(VLOOKUP(B45,'Query Daten'!A:R,16,0),"")</f>
        <v>ST</v>
      </c>
      <c r="P45" s="241">
        <f t="shared" si="3"/>
        <v>5.7299999999999995</v>
      </c>
      <c r="Q45" s="149" t="str">
        <f t="shared" si="4"/>
        <v>KG</v>
      </c>
      <c r="R45" s="151">
        <f>IFERROR(VLOOKUP(B45,MLGN!A:J,8,0),"")</f>
        <v>250</v>
      </c>
      <c r="S45" s="149" t="str">
        <f>IFERROR(VLOOKUP(B45,'Query Daten'!A:R,16,0),"")</f>
        <v>ST</v>
      </c>
      <c r="T45" s="243">
        <f t="shared" si="5"/>
        <v>143.25</v>
      </c>
      <c r="U45" s="149" t="str">
        <f t="shared" si="6"/>
        <v>KG</v>
      </c>
      <c r="V45" s="112" t="str">
        <f>_xlfn.XLOOKUP(B45,'Query Daten'!A:A,'Query Daten'!Q:Q,"",0)</f>
        <v>76109090</v>
      </c>
      <c r="W45" s="78" t="str">
        <f>IFERROR(VLOOKUP(B45,'Language Articles'!A:K,11,0),"")</f>
        <v>Replaces a complete roof tile. Please order roof hook set separately. Especially for areas with high snow loads. System hook and sheet metal replacement tile in aluminum, screw seal EPDM, load support in plastic with stainless steel screw A2.</v>
      </c>
      <c r="X45" s="135"/>
      <c r="Y45" s="63" t="b">
        <v>1</v>
      </c>
      <c r="Z45" s="63" t="e">
        <f>#REF!&lt;&gt;$Z$1</f>
        <v>#REF!</v>
      </c>
      <c r="AA45" s="63">
        <f t="shared" si="8"/>
        <v>45</v>
      </c>
      <c r="AB45" s="63" t="e">
        <f t="shared" si="2"/>
        <v>#REF!</v>
      </c>
      <c r="AC45" s="63" t="e">
        <f t="shared" si="10"/>
        <v>#NUM!</v>
      </c>
    </row>
    <row r="46" spans="2:29">
      <c r="B46" s="136" t="s">
        <v>68</v>
      </c>
      <c r="C46" s="52" t="str">
        <f>VLOOKUP(B46,'Language Articles'!A:B,2,FALSE)</f>
        <v>Alu-Tile BEZ f. Erlus Linea</v>
      </c>
      <c r="D46" s="112" t="str">
        <f>VLOOKUP(B46,'Language Portfolio'!A:B,2,0)</f>
        <v>Roof hooks</v>
      </c>
      <c r="E46" s="216" t="str">
        <f>VLOOKUP(B46,'Language Portfolio'!A:K,11,0)</f>
        <v>Alu-Tile</v>
      </c>
      <c r="F46" s="148" cm="1">
        <f t="array" ref="F46:G46">_xlfn.XLOOKUP(B46,'Query Daten'!A:A,'Query Daten'!D:E,"",0)</f>
        <v>0.46500000000000002</v>
      </c>
      <c r="G46" s="149" t="str">
        <v>KG</v>
      </c>
      <c r="H46" s="238" cm="1">
        <f t="array" ref="H46:M46">_xlfn.XLOOKUP(B46,'Query Daten'!A:A,'Query Daten'!F:K,"",0)</f>
        <v>486</v>
      </c>
      <c r="I46" s="149" t="str">
        <v>MM</v>
      </c>
      <c r="J46" s="150">
        <v>279</v>
      </c>
      <c r="K46" s="149" t="str">
        <v>MM</v>
      </c>
      <c r="L46" s="150">
        <v>42</v>
      </c>
      <c r="M46" s="149" t="str">
        <v>MM</v>
      </c>
      <c r="N46" s="112">
        <f>IFERROR(VLOOKUP(B46,Basis_Preisliste!B:H,7,0),"")</f>
        <v>10</v>
      </c>
      <c r="O46" s="149" t="str">
        <f>IFERROR(VLOOKUP(B46,'Query Daten'!A:R,16,0),"")</f>
        <v>ST</v>
      </c>
      <c r="P46" s="241">
        <f t="shared" si="3"/>
        <v>4.6500000000000004</v>
      </c>
      <c r="Q46" s="149" t="str">
        <f t="shared" si="4"/>
        <v>KG</v>
      </c>
      <c r="R46" s="151">
        <f>IFERROR(VLOOKUP(B46,MLGN!A:J,8,0),"")</f>
        <v>250</v>
      </c>
      <c r="S46" s="149" t="str">
        <f>IFERROR(VLOOKUP(B46,'Query Daten'!A:R,16,0),"")</f>
        <v>ST</v>
      </c>
      <c r="T46" s="243">
        <f t="shared" si="5"/>
        <v>116.25</v>
      </c>
      <c r="U46" s="149" t="str">
        <f t="shared" si="6"/>
        <v>KG</v>
      </c>
      <c r="V46" s="112" t="str">
        <f>_xlfn.XLOOKUP(B46,'Query Daten'!A:A,'Query Daten'!Q:Q,"",0)</f>
        <v>76109090</v>
      </c>
      <c r="W46" s="78" t="str">
        <f>IFERROR(VLOOKUP(B46,'Language Articles'!A:K,11,0),"")</f>
        <v>Replaces a complete roof tile. Please order roof hook set separately. Especially for areas with high snow loads. System hook and sheet metal replacement tile in aluminum, screw seal EPDM, load support in plastic with stainless steel screw A2.</v>
      </c>
      <c r="X46" s="135"/>
      <c r="Y46" s="63" t="b">
        <v>1</v>
      </c>
      <c r="Z46" s="63" t="e">
        <f>#REF!&lt;&gt;$Z$1</f>
        <v>#REF!</v>
      </c>
      <c r="AA46" s="63">
        <f t="shared" si="8"/>
        <v>46</v>
      </c>
      <c r="AB46" s="63" t="e">
        <f t="shared" si="2"/>
        <v>#REF!</v>
      </c>
      <c r="AC46" s="63" t="e">
        <f t="shared" si="10"/>
        <v>#NUM!</v>
      </c>
    </row>
    <row r="47" spans="2:29">
      <c r="B47" s="136" t="s">
        <v>70</v>
      </c>
      <c r="C47" s="52" t="str">
        <f>VLOOKUP(B47,'Language Articles'!A:B,2,FALSE)</f>
        <v>Alu-Tile BEZ f. Erlus Reformpfanne XXL</v>
      </c>
      <c r="D47" s="112" t="str">
        <f>VLOOKUP(B47,'Language Portfolio'!A:B,2,0)</f>
        <v>Roof hooks</v>
      </c>
      <c r="E47" s="216" t="str">
        <f>VLOOKUP(B47,'Language Portfolio'!A:K,11,0)</f>
        <v>Alu-Tile</v>
      </c>
      <c r="F47" s="148" cm="1">
        <f t="array" ref="F47:G47">_xlfn.XLOOKUP(B47,'Query Daten'!A:A,'Query Daten'!D:E,"",0)</f>
        <v>0.53100000000000003</v>
      </c>
      <c r="G47" s="149" t="str">
        <v>KG</v>
      </c>
      <c r="H47" s="238" cm="1">
        <f t="array" ref="H47:M47">_xlfn.XLOOKUP(B47,'Query Daten'!A:A,'Query Daten'!F:K,"",0)</f>
        <v>467</v>
      </c>
      <c r="I47" s="149" t="str">
        <v>MM</v>
      </c>
      <c r="J47" s="150">
        <v>289</v>
      </c>
      <c r="K47" s="149" t="str">
        <v>MM</v>
      </c>
      <c r="L47" s="150">
        <v>148</v>
      </c>
      <c r="M47" s="149" t="str">
        <v>MM</v>
      </c>
      <c r="N47" s="112">
        <f>IFERROR(VLOOKUP(B47,Basis_Preisliste!B:H,7,0),"")</f>
        <v>10</v>
      </c>
      <c r="O47" s="149" t="str">
        <f>IFERROR(VLOOKUP(B47,'Query Daten'!A:R,16,0),"")</f>
        <v>ST</v>
      </c>
      <c r="P47" s="241">
        <f t="shared" si="3"/>
        <v>5.3100000000000005</v>
      </c>
      <c r="Q47" s="149" t="str">
        <f t="shared" si="4"/>
        <v>KG</v>
      </c>
      <c r="R47" s="151">
        <f>IFERROR(VLOOKUP(B47,MLGN!A:J,8,0),"")</f>
        <v>250</v>
      </c>
      <c r="S47" s="149" t="str">
        <f>IFERROR(VLOOKUP(B47,'Query Daten'!A:R,16,0),"")</f>
        <v>ST</v>
      </c>
      <c r="T47" s="243">
        <f t="shared" si="5"/>
        <v>132.75</v>
      </c>
      <c r="U47" s="149" t="str">
        <f t="shared" si="6"/>
        <v>KG</v>
      </c>
      <c r="V47" s="112" t="str">
        <f>_xlfn.XLOOKUP(B47,'Query Daten'!A:A,'Query Daten'!Q:Q,"",0)</f>
        <v>76109090</v>
      </c>
      <c r="W47" s="78" t="str">
        <f>IFERROR(VLOOKUP(B47,'Language Articles'!A:K,11,0),"")</f>
        <v>Replaces a complete roof tile. Please order roof hook set separately. Especially for areas with high snow loads. System hook and sheet metal replacement tile in aluminum, screw seal EPDM, load support in plastic with stainless steel screw A2.</v>
      </c>
      <c r="X47" s="135"/>
      <c r="Y47" s="63" t="b">
        <v>1</v>
      </c>
      <c r="Z47" s="63" t="e">
        <f>#REF!&lt;&gt;$Z$1</f>
        <v>#REF!</v>
      </c>
      <c r="AA47" s="63">
        <f t="shared" si="8"/>
        <v>47</v>
      </c>
      <c r="AB47" s="63" t="e">
        <f t="shared" si="2"/>
        <v>#REF!</v>
      </c>
      <c r="AC47" s="63" t="e">
        <f t="shared" si="10"/>
        <v>#NUM!</v>
      </c>
    </row>
    <row r="48" spans="2:29" ht="15" customHeight="1">
      <c r="B48" s="136" t="s">
        <v>72</v>
      </c>
      <c r="C48" s="52" t="str">
        <f>VLOOKUP(B48,'Language Articles'!A:B,2,FALSE)</f>
        <v>Alu-Tile BEZ f. Braas TOPAS 13V</v>
      </c>
      <c r="D48" s="112" t="str">
        <f>VLOOKUP(B48,'Language Portfolio'!A:B,2,0)</f>
        <v>Roof hooks</v>
      </c>
      <c r="E48" s="216" t="str">
        <f>VLOOKUP(B48,'Language Portfolio'!A:K,11,0)</f>
        <v>Alu-Tile</v>
      </c>
      <c r="F48" s="148" cm="1">
        <f t="array" ref="F48:G48">_xlfn.XLOOKUP(B48,'Query Daten'!A:A,'Query Daten'!D:E,"",0)</f>
        <v>0.439</v>
      </c>
      <c r="G48" s="149" t="str">
        <v>KG</v>
      </c>
      <c r="H48" s="238" cm="1">
        <f t="array" ref="H48:M48">_xlfn.XLOOKUP(B48,'Query Daten'!A:A,'Query Daten'!F:K,"",0)</f>
        <v>430</v>
      </c>
      <c r="I48" s="149" t="str">
        <v>MM</v>
      </c>
      <c r="J48" s="150">
        <v>254</v>
      </c>
      <c r="K48" s="149" t="str">
        <v>MM</v>
      </c>
      <c r="L48" s="150">
        <v>151</v>
      </c>
      <c r="M48" s="149" t="str">
        <v>MM</v>
      </c>
      <c r="N48" s="112">
        <f>IFERROR(VLOOKUP(B48,Basis_Preisliste!B:H,7,0),"")</f>
        <v>10</v>
      </c>
      <c r="O48" s="149" t="str">
        <f>IFERROR(VLOOKUP(B48,'Query Daten'!A:R,16,0),"")</f>
        <v>ST</v>
      </c>
      <c r="P48" s="241">
        <f t="shared" si="3"/>
        <v>4.3899999999999997</v>
      </c>
      <c r="Q48" s="149" t="str">
        <f t="shared" si="4"/>
        <v>KG</v>
      </c>
      <c r="R48" s="151">
        <f>IFERROR(VLOOKUP(B48,MLGN!A:J,8,0),"")</f>
        <v>250</v>
      </c>
      <c r="S48" s="149" t="str">
        <f>IFERROR(VLOOKUP(B48,'Query Daten'!A:R,16,0),"")</f>
        <v>ST</v>
      </c>
      <c r="T48" s="243">
        <f t="shared" si="5"/>
        <v>109.75</v>
      </c>
      <c r="U48" s="149" t="str">
        <f t="shared" si="6"/>
        <v>KG</v>
      </c>
      <c r="V48" s="112" t="str">
        <f>_xlfn.XLOOKUP(B48,'Query Daten'!A:A,'Query Daten'!Q:Q,"",0)</f>
        <v>76109090</v>
      </c>
      <c r="W48" s="78" t="str">
        <f>IFERROR(VLOOKUP(B48,'Language Articles'!A:K,11,0),"")</f>
        <v>Replaces a complete roof tile. Please order roof hook set separately. Especially for areas with high snow loads. System hook and sheet metal replacement tile in aluminum, screw seal EPDM, load support in plastic with stainless steel screw A2.</v>
      </c>
      <c r="X48" s="135"/>
      <c r="Y48" s="63" t="b">
        <v>1</v>
      </c>
      <c r="Z48" s="63" t="e">
        <f>#REF!&lt;&gt;$Z$1</f>
        <v>#REF!</v>
      </c>
      <c r="AA48" s="63">
        <f t="shared" si="8"/>
        <v>48</v>
      </c>
      <c r="AB48" s="63" t="e">
        <f t="shared" si="2"/>
        <v>#REF!</v>
      </c>
      <c r="AC48" s="63" t="e">
        <f t="shared" si="10"/>
        <v>#NUM!</v>
      </c>
    </row>
    <row r="49" spans="2:29" ht="15" customHeight="1">
      <c r="B49" s="136" t="s">
        <v>74</v>
      </c>
      <c r="C49" s="52" t="str">
        <f>VLOOKUP(B49,'Language Articles'!A:B,2,FALSE)</f>
        <v>Alu-Tile BEZ f. Meindl MZ3 NEU</v>
      </c>
      <c r="D49" s="112" t="str">
        <f>VLOOKUP(B49,'Language Portfolio'!A:B,2,0)</f>
        <v>Roof hooks</v>
      </c>
      <c r="E49" s="216" t="str">
        <f>VLOOKUP(B49,'Language Portfolio'!A:K,11,0)</f>
        <v>Alu-Tile</v>
      </c>
      <c r="F49" s="148" cm="1">
        <f t="array" ref="F49:G49">_xlfn.XLOOKUP(B49,'Query Daten'!A:A,'Query Daten'!D:E,"",0)</f>
        <v>0.42299999999999999</v>
      </c>
      <c r="G49" s="149" t="str">
        <v>KG</v>
      </c>
      <c r="H49" s="238" cm="1">
        <f t="array" ref="H49:M49">_xlfn.XLOOKUP(B49,'Query Daten'!A:A,'Query Daten'!F:K,"",0)</f>
        <v>421</v>
      </c>
      <c r="I49" s="149" t="str">
        <v>MM</v>
      </c>
      <c r="J49" s="150">
        <v>262</v>
      </c>
      <c r="K49" s="149" t="str">
        <v>MM</v>
      </c>
      <c r="L49" s="150">
        <v>161</v>
      </c>
      <c r="M49" s="149" t="str">
        <v>MM</v>
      </c>
      <c r="N49" s="112">
        <f>IFERROR(VLOOKUP(B49,Basis_Preisliste!B:H,7,0),"")</f>
        <v>10</v>
      </c>
      <c r="O49" s="149" t="str">
        <f>IFERROR(VLOOKUP(B49,'Query Daten'!A:R,16,0),"")</f>
        <v>ST</v>
      </c>
      <c r="P49" s="241">
        <f t="shared" si="3"/>
        <v>4.2299999999999995</v>
      </c>
      <c r="Q49" s="149" t="str">
        <f t="shared" si="4"/>
        <v>KG</v>
      </c>
      <c r="R49" s="151">
        <f>IFERROR(VLOOKUP(B49,MLGN!A:J,8,0),"")</f>
        <v>250</v>
      </c>
      <c r="S49" s="149" t="str">
        <f>IFERROR(VLOOKUP(B49,'Query Daten'!A:R,16,0),"")</f>
        <v>ST</v>
      </c>
      <c r="T49" s="243">
        <f t="shared" si="5"/>
        <v>105.75</v>
      </c>
      <c r="U49" s="149" t="str">
        <f t="shared" si="6"/>
        <v>KG</v>
      </c>
      <c r="V49" s="112" t="str">
        <f>_xlfn.XLOOKUP(B49,'Query Daten'!A:A,'Query Daten'!Q:Q,"",0)</f>
        <v>76109090</v>
      </c>
      <c r="W49" s="78" t="str">
        <f>IFERROR(VLOOKUP(B49,'Language Articles'!A:K,11,0),"")</f>
        <v>Replaces a complete roof tile. Please order roof hook set separately. Especially for areas with high snow loads. System hook and sheet metal replacement tile in aluminum, screw seal EPDM, load support in plastic with stainless steel screw A2.</v>
      </c>
      <c r="X49" s="135"/>
      <c r="Y49" s="63" t="b">
        <v>1</v>
      </c>
      <c r="Z49" s="63" t="e">
        <f>#REF!&lt;&gt;$Z$1</f>
        <v>#REF!</v>
      </c>
      <c r="AA49" s="63">
        <f t="shared" si="8"/>
        <v>49</v>
      </c>
      <c r="AB49" s="63" t="e">
        <f t="shared" si="2"/>
        <v>#REF!</v>
      </c>
      <c r="AC49" s="63" t="e">
        <f t="shared" si="10"/>
        <v>#NUM!</v>
      </c>
    </row>
    <row r="50" spans="2:29" ht="15" customHeight="1">
      <c r="B50" s="136" t="s">
        <v>76</v>
      </c>
      <c r="C50" s="52" t="str">
        <f>VLOOKUP(B50,'Language Articles'!A:B,2,FALSE)</f>
        <v>Alu-Tile BEZ f. Meindl MZ3</v>
      </c>
      <c r="D50" s="112" t="str">
        <f>VLOOKUP(B50,'Language Portfolio'!A:B,2,0)</f>
        <v>Roof hooks</v>
      </c>
      <c r="E50" s="216" t="str">
        <f>VLOOKUP(B50,'Language Portfolio'!A:K,11,0)</f>
        <v>Alu-Tile</v>
      </c>
      <c r="F50" s="148" cm="1">
        <f t="array" ref="F50:G50">_xlfn.XLOOKUP(B50,'Query Daten'!A:A,'Query Daten'!D:E,"",0)</f>
        <v>0.42299999999999999</v>
      </c>
      <c r="G50" s="149" t="str">
        <v>KG</v>
      </c>
      <c r="H50" s="238" cm="1">
        <f t="array" ref="H50:M50">_xlfn.XLOOKUP(B50,'Query Daten'!A:A,'Query Daten'!F:K,"",0)</f>
        <v>421</v>
      </c>
      <c r="I50" s="149" t="str">
        <v>MM</v>
      </c>
      <c r="J50" s="150">
        <v>262</v>
      </c>
      <c r="K50" s="149" t="str">
        <v>MM</v>
      </c>
      <c r="L50" s="150">
        <v>161</v>
      </c>
      <c r="M50" s="149" t="str">
        <v>MM</v>
      </c>
      <c r="N50" s="112">
        <f>IFERROR(VLOOKUP(B50,Basis_Preisliste!B:H,7,0),"")</f>
        <v>10</v>
      </c>
      <c r="O50" s="149" t="str">
        <f>IFERROR(VLOOKUP(B50,'Query Daten'!A:R,16,0),"")</f>
        <v>ST</v>
      </c>
      <c r="P50" s="241">
        <f t="shared" si="3"/>
        <v>4.2299999999999995</v>
      </c>
      <c r="Q50" s="149" t="str">
        <f t="shared" si="4"/>
        <v>KG</v>
      </c>
      <c r="R50" s="151">
        <f>IFERROR(VLOOKUP(B50,MLGN!A:J,8,0),"")</f>
        <v>250</v>
      </c>
      <c r="S50" s="149" t="str">
        <f>IFERROR(VLOOKUP(B50,'Query Daten'!A:R,16,0),"")</f>
        <v>ST</v>
      </c>
      <c r="T50" s="243">
        <f t="shared" si="5"/>
        <v>105.75</v>
      </c>
      <c r="U50" s="149" t="str">
        <f t="shared" si="6"/>
        <v>KG</v>
      </c>
      <c r="V50" s="112" t="str">
        <f>_xlfn.XLOOKUP(B50,'Query Daten'!A:A,'Query Daten'!Q:Q,"",0)</f>
        <v>76109090</v>
      </c>
      <c r="W50" s="78" t="str">
        <f>IFERROR(VLOOKUP(B50,'Language Articles'!A:K,11,0),"")</f>
        <v>Replaces a complete roof tile. Please order roof hook set separately. Especially for areas with high snow loads. System hook and sheet metal replacement tile in aluminum, screw seal EPDM, load support in plastic with stainless steel screw A2.</v>
      </c>
      <c r="X50" s="135"/>
    </row>
    <row r="51" spans="2:29" ht="15" customHeight="1">
      <c r="B51" s="136" t="s">
        <v>78</v>
      </c>
      <c r="C51" s="52" t="str">
        <f>VLOOKUP(B51,'Language Articles'!A:B,2,FALSE)</f>
        <v>Alu-Tile Pro Roof hook Kit</v>
      </c>
      <c r="D51" s="112" t="str">
        <f>VLOOKUP(B51,'Language Portfolio'!A:B,2,0)</f>
        <v>Roof hooks</v>
      </c>
      <c r="E51" s="216" t="str">
        <f>VLOOKUP(B51,'Language Portfolio'!A:K,11,0)</f>
        <v>Alu-Tile</v>
      </c>
      <c r="F51" s="148" cm="1">
        <f t="array" ref="F51:G51">_xlfn.XLOOKUP(B51,'Query Daten'!A:A,'Query Daten'!D:E,"",0)</f>
        <v>0.54400000000000004</v>
      </c>
      <c r="G51" s="149" t="str">
        <v>KG</v>
      </c>
      <c r="H51" s="238" cm="1">
        <f t="array" ref="H51:M51">_xlfn.XLOOKUP(B51,'Query Daten'!A:A,'Query Daten'!F:K,"",0)</f>
        <v>144</v>
      </c>
      <c r="I51" s="149" t="str">
        <v>MM</v>
      </c>
      <c r="J51" s="150">
        <v>90</v>
      </c>
      <c r="K51" s="149" t="str">
        <v>MM</v>
      </c>
      <c r="L51" s="150">
        <v>198</v>
      </c>
      <c r="M51" s="149" t="str">
        <v>MM</v>
      </c>
      <c r="N51" s="112">
        <f>IFERROR(VLOOKUP(B51,Basis_Preisliste!B:H,7,0),"")</f>
        <v>10</v>
      </c>
      <c r="O51" s="149" t="str">
        <f>IFERROR(VLOOKUP(B51,'Query Daten'!A:R,16,0),"")</f>
        <v>ST</v>
      </c>
      <c r="P51" s="241">
        <f t="shared" si="3"/>
        <v>5.44</v>
      </c>
      <c r="Q51" s="149" t="str">
        <f t="shared" si="4"/>
        <v>KG</v>
      </c>
      <c r="R51" s="151">
        <f>IFERROR(VLOOKUP(B51,MLGN!A:J,8,0),"")</f>
        <v>480</v>
      </c>
      <c r="S51" s="149" t="str">
        <f>IFERROR(VLOOKUP(B51,'Query Daten'!A:R,16,0),"")</f>
        <v>ST</v>
      </c>
      <c r="T51" s="243">
        <f t="shared" si="5"/>
        <v>261.12</v>
      </c>
      <c r="U51" s="149" t="str">
        <f t="shared" si="6"/>
        <v>KG</v>
      </c>
      <c r="V51" s="112" t="str">
        <f>_xlfn.XLOOKUP(B51,'Query Daten'!A:A,'Query Daten'!Q:Q,"",0)</f>
        <v>76109090</v>
      </c>
      <c r="W51" s="78" t="str">
        <f>IFERROR(VLOOKUP(B51,'Language Articles'!A:K,11,0),"")</f>
        <v>Consisting of system hook, screw seal and load support. Please order sheet metal replacement tiles separately. By means of a rotatable multi-adapter, the roof hook can be combined with the profiles of the ProLine series as well as with the classic Schletter modular system.</v>
      </c>
      <c r="X51" s="135"/>
      <c r="Y51" s="63" t="b">
        <v>1</v>
      </c>
      <c r="Z51" s="63" t="e">
        <f>#REF!&lt;&gt;$Z$1</f>
        <v>#REF!</v>
      </c>
      <c r="AA51" s="63">
        <f t="shared" ref="AA51:AA56" si="11">ROW(A51)</f>
        <v>51</v>
      </c>
      <c r="AB51" s="63" t="e">
        <f t="shared" si="2"/>
        <v>#REF!</v>
      </c>
      <c r="AC51" s="63" t="e">
        <f t="shared" ref="AC51:AC56" si="12">_xlfn.AGGREGATE(15,6,$AB$7:$AB$681,ROW(A43))</f>
        <v>#NUM!</v>
      </c>
    </row>
    <row r="52" spans="2:29" ht="15" customHeight="1">
      <c r="B52" s="136" t="s">
        <v>99</v>
      </c>
      <c r="C52" s="52" t="str">
        <f>VLOOKUP(B52,'Language Articles'!A:B,2,FALSE)</f>
        <v>SlatePlan 270x200x0.5 with seal</v>
      </c>
      <c r="D52" s="112" t="str">
        <f>VLOOKUP(B52,'Language Portfolio'!A:B,2,0)</f>
        <v>Roof hooks</v>
      </c>
      <c r="E52" s="216" t="str">
        <f>VLOOKUP(B52,'Language Portfolio'!A:K,11,0)</f>
        <v>Alu-Tile</v>
      </c>
      <c r="F52" s="148" cm="1">
        <f t="array" ref="F52:G52">_xlfn.XLOOKUP(B52,'Query Daten'!A:A,'Query Daten'!D:E,"",0)</f>
        <v>0.21199999999999999</v>
      </c>
      <c r="G52" s="149" t="str">
        <v>KG</v>
      </c>
      <c r="H52" s="238" cm="1">
        <f t="array" ref="H52:M52">_xlfn.XLOOKUP(B52,'Query Daten'!A:A,'Query Daten'!F:K,"",0)</f>
        <v>270</v>
      </c>
      <c r="I52" s="149" t="str">
        <v>MM</v>
      </c>
      <c r="J52" s="150">
        <v>200</v>
      </c>
      <c r="K52" s="149" t="str">
        <v>MM</v>
      </c>
      <c r="L52" s="150">
        <v>11.1</v>
      </c>
      <c r="M52" s="149" t="str">
        <v>MM</v>
      </c>
      <c r="N52" s="112">
        <f>IFERROR(VLOOKUP(B52,Basis_Preisliste!B:H,7,0),"")</f>
        <v>50</v>
      </c>
      <c r="O52" s="149" t="str">
        <f>IFERROR(VLOOKUP(B52,'Query Daten'!A:R,16,0),"")</f>
        <v>ST</v>
      </c>
      <c r="P52" s="241">
        <f t="shared" si="3"/>
        <v>10.6</v>
      </c>
      <c r="Q52" s="149" t="str">
        <f t="shared" si="4"/>
        <v>KG</v>
      </c>
      <c r="R52" s="151">
        <f>IFERROR(VLOOKUP(B52,MLGN!A:J,8,0),"")</f>
        <v>2400</v>
      </c>
      <c r="S52" s="149" t="str">
        <f>IFERROR(VLOOKUP(B52,'Query Daten'!A:R,16,0),"")</f>
        <v>ST</v>
      </c>
      <c r="T52" s="243">
        <f t="shared" si="5"/>
        <v>508.8</v>
      </c>
      <c r="U52" s="149" t="str">
        <f t="shared" si="6"/>
        <v>KG</v>
      </c>
      <c r="V52" s="112" t="str">
        <f>_xlfn.XLOOKUP(B52,'Query Daten'!A:A,'Query Daten'!Q:Q,"",0)</f>
        <v>73089098</v>
      </c>
      <c r="W52" s="78" t="str">
        <f>IFERROR(VLOOKUP(B52,'Language Articles'!A:K,11,0),"")</f>
        <v xml:space="preserve">SlatePlan can be used on roofs with shingle cover, e.g.
Bitumen, fibre cement or slate can be used to connect hanger bolt systems. Accessories: see hanger bolts </v>
      </c>
      <c r="X52" s="135"/>
      <c r="Y52" s="63" t="b">
        <v>1</v>
      </c>
      <c r="Z52" s="63" t="e">
        <f>#REF!&lt;&gt;$Z$1</f>
        <v>#REF!</v>
      </c>
      <c r="AA52" s="63">
        <f t="shared" si="11"/>
        <v>52</v>
      </c>
      <c r="AB52" s="63" t="e">
        <f t="shared" si="2"/>
        <v>#REF!</v>
      </c>
      <c r="AC52" s="63" t="e">
        <f t="shared" si="12"/>
        <v>#NUM!</v>
      </c>
    </row>
    <row r="53" spans="2:29" ht="15" customHeight="1">
      <c r="B53" s="136" t="s">
        <v>101</v>
      </c>
      <c r="C53" s="52" t="str">
        <f>VLOOKUP(B53,'Language Articles'!A:B,2,FALSE)</f>
        <v>SlatePlan 370x200x0.5 with seal</v>
      </c>
      <c r="D53" s="112" t="str">
        <f>VLOOKUP(B53,'Language Portfolio'!A:B,2,0)</f>
        <v>Roof hooks</v>
      </c>
      <c r="E53" s="216" t="str">
        <f>VLOOKUP(B53,'Language Portfolio'!A:K,11,0)</f>
        <v>Alu-Tile</v>
      </c>
      <c r="F53" s="148" cm="1">
        <f t="array" ref="F53:G53">_xlfn.XLOOKUP(B53,'Query Daten'!A:A,'Query Daten'!D:E,"",0)</f>
        <v>0.29099999999999998</v>
      </c>
      <c r="G53" s="149" t="str">
        <v>KG</v>
      </c>
      <c r="H53" s="238" cm="1">
        <f t="array" ref="H53:M53">_xlfn.XLOOKUP(B53,'Query Daten'!A:A,'Query Daten'!F:K,"",0)</f>
        <v>370</v>
      </c>
      <c r="I53" s="149" t="str">
        <v>MM</v>
      </c>
      <c r="J53" s="150">
        <v>200</v>
      </c>
      <c r="K53" s="149" t="str">
        <v>MM</v>
      </c>
      <c r="L53" s="150">
        <v>8.1</v>
      </c>
      <c r="M53" s="149" t="str">
        <v>MM</v>
      </c>
      <c r="N53" s="112">
        <f>IFERROR(VLOOKUP(B53,Basis_Preisliste!B:H,7,0),"")</f>
        <v>50</v>
      </c>
      <c r="O53" s="149" t="str">
        <f>IFERROR(VLOOKUP(B53,'Query Daten'!A:R,16,0),"")</f>
        <v>ST</v>
      </c>
      <c r="P53" s="241">
        <f t="shared" si="3"/>
        <v>14.549999999999999</v>
      </c>
      <c r="Q53" s="149" t="str">
        <f t="shared" si="4"/>
        <v>KG</v>
      </c>
      <c r="R53" s="151">
        <f>IFERROR(VLOOKUP(B53,MLGN!A:J,8,0),"")</f>
        <v>2400</v>
      </c>
      <c r="S53" s="149" t="str">
        <f>IFERROR(VLOOKUP(B53,'Query Daten'!A:R,16,0),"")</f>
        <v>ST</v>
      </c>
      <c r="T53" s="243">
        <f t="shared" si="5"/>
        <v>698.4</v>
      </c>
      <c r="U53" s="149" t="str">
        <f t="shared" si="6"/>
        <v>KG</v>
      </c>
      <c r="V53" s="112" t="str">
        <f>_xlfn.XLOOKUP(B53,'Query Daten'!A:A,'Query Daten'!Q:Q,"",0)</f>
        <v>73089098</v>
      </c>
      <c r="W53" s="78" t="str">
        <f>IFERROR(VLOOKUP(B53,'Language Articles'!A:K,11,0),"")</f>
        <v xml:space="preserve">SlatePlan can be used on roofs with shingle cover, e.g.
Bitumen, fibre cement or slate can be used to connect hanger bolt systems. Accessories: see hanger bolts </v>
      </c>
      <c r="X53" s="135"/>
      <c r="Y53" s="63" t="b">
        <v>1</v>
      </c>
      <c r="Z53" s="63" t="e">
        <f>#REF!&lt;&gt;$Z$1</f>
        <v>#REF!</v>
      </c>
      <c r="AA53" s="63">
        <f t="shared" si="11"/>
        <v>53</v>
      </c>
      <c r="AB53" s="63" t="e">
        <f t="shared" si="2"/>
        <v>#REF!</v>
      </c>
      <c r="AC53" s="63" t="e">
        <f t="shared" si="12"/>
        <v>#NUM!</v>
      </c>
    </row>
    <row r="54" spans="2:29">
      <c r="B54" s="136" t="s">
        <v>115</v>
      </c>
      <c r="C54" s="52" t="str">
        <f>VLOOKUP(B54,'Language Articles'!A:B,2,FALSE)</f>
        <v>Hanger bolt kit 10x200 assembled</v>
      </c>
      <c r="D54" s="112" t="str">
        <f>VLOOKUP(B54,'Language Portfolio'!A:B,2,0)</f>
        <v>Special fastenings</v>
      </c>
      <c r="E54" s="216" t="str">
        <f>VLOOKUP(B54,'Language Portfolio'!A:K,11,0)</f>
        <v>Hanger bolt</v>
      </c>
      <c r="F54" s="148" cm="1">
        <f t="array" ref="F54:G54">_xlfn.XLOOKUP(B54,'Query Daten'!A:A,'Query Daten'!D:E,"",0)</f>
        <v>0.15</v>
      </c>
      <c r="G54" s="149" t="str">
        <v>KG</v>
      </c>
      <c r="H54" s="238" cm="1">
        <f t="array" ref="H54:M54">_xlfn.XLOOKUP(B54,'Query Daten'!A:A,'Query Daten'!F:K,"",0)</f>
        <v>200</v>
      </c>
      <c r="I54" s="149" t="str">
        <v>MM</v>
      </c>
      <c r="J54" s="150">
        <v>24.2</v>
      </c>
      <c r="K54" s="149" t="str">
        <v>MM</v>
      </c>
      <c r="L54" s="150">
        <v>124</v>
      </c>
      <c r="M54" s="149" t="str">
        <v>MM</v>
      </c>
      <c r="N54" s="112">
        <f>IFERROR(VLOOKUP(B54,Basis_Preisliste!B:H,7,0),"")</f>
        <v>50</v>
      </c>
      <c r="O54" s="149" t="str">
        <f>IFERROR(VLOOKUP(B54,'Query Daten'!A:R,16,0),"")</f>
        <v>ST</v>
      </c>
      <c r="P54" s="241">
        <f t="shared" si="3"/>
        <v>7.5</v>
      </c>
      <c r="Q54" s="149" t="str">
        <f t="shared" si="4"/>
        <v>KG</v>
      </c>
      <c r="R54" s="151">
        <f>IFERROR(VLOOKUP(B54,MLGN!A:J,8,0),"")</f>
        <v>5600</v>
      </c>
      <c r="S54" s="149" t="str">
        <f>IFERROR(VLOOKUP(B54,'Query Daten'!A:R,16,0),"")</f>
        <v>ST</v>
      </c>
      <c r="T54" s="243">
        <f t="shared" si="5"/>
        <v>840</v>
      </c>
      <c r="U54" s="149" t="str">
        <f t="shared" si="6"/>
        <v>KG</v>
      </c>
      <c r="V54" s="112" t="str">
        <f>_xlfn.XLOOKUP(B54,'Query Daten'!A:A,'Query Daten'!Q:Q,"",0)</f>
        <v>73181595</v>
      </c>
      <c r="W54" s="78" t="str">
        <f>IFERROR(VLOOKUP(B54,'Language Articles'!A:K,11,0),"")</f>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X54" s="135"/>
      <c r="Y54" s="63" t="b">
        <v>1</v>
      </c>
      <c r="Z54" s="63" t="e">
        <f>#REF!&lt;&gt;$Z$1</f>
        <v>#REF!</v>
      </c>
      <c r="AA54" s="63">
        <f t="shared" si="11"/>
        <v>54</v>
      </c>
      <c r="AB54" s="63" t="e">
        <f t="shared" si="2"/>
        <v>#REF!</v>
      </c>
      <c r="AC54" s="63" t="e">
        <f t="shared" si="12"/>
        <v>#NUM!</v>
      </c>
    </row>
    <row r="55" spans="2:29">
      <c r="B55" s="136" t="s">
        <v>118</v>
      </c>
      <c r="C55" s="52" t="str">
        <f>VLOOKUP(B55,'Language Articles'!A:B,2,FALSE)</f>
        <v>Hanger bolt kit 12x200 assembled</v>
      </c>
      <c r="D55" s="112" t="str">
        <f>VLOOKUP(B55,'Language Portfolio'!A:B,2,0)</f>
        <v>Special fastenings</v>
      </c>
      <c r="E55" s="216" t="str">
        <f>VLOOKUP(B55,'Language Portfolio'!A:K,11,0)</f>
        <v>Hanger bolt</v>
      </c>
      <c r="F55" s="148" cm="1">
        <f t="array" ref="F55:G55">_xlfn.XLOOKUP(B55,'Query Daten'!A:A,'Query Daten'!D:E,"",0)</f>
        <v>0.22700000000000001</v>
      </c>
      <c r="G55" s="149" t="str">
        <v>KG</v>
      </c>
      <c r="H55" s="238" cm="1">
        <f t="array" ref="H55:M55">_xlfn.XLOOKUP(B55,'Query Daten'!A:A,'Query Daten'!F:K,"",0)</f>
        <v>200</v>
      </c>
      <c r="I55" s="149" t="str">
        <v>MM</v>
      </c>
      <c r="J55" s="150">
        <v>25.6</v>
      </c>
      <c r="K55" s="149" t="str">
        <v>MM</v>
      </c>
      <c r="L55" s="150">
        <v>117.2</v>
      </c>
      <c r="M55" s="149" t="str">
        <v>MM</v>
      </c>
      <c r="N55" s="112">
        <f>IFERROR(VLOOKUP(B55,Basis_Preisliste!B:H,7,0),"")</f>
        <v>50</v>
      </c>
      <c r="O55" s="149" t="str">
        <f>IFERROR(VLOOKUP(B55,'Query Daten'!A:R,16,0),"")</f>
        <v>ST</v>
      </c>
      <c r="P55" s="241">
        <f t="shared" si="3"/>
        <v>11.35</v>
      </c>
      <c r="Q55" s="149" t="str">
        <f t="shared" si="4"/>
        <v>KG</v>
      </c>
      <c r="R55" s="151">
        <f>IFERROR(VLOOKUP(B55,MLGN!A:J,8,0),"")</f>
        <v>5600</v>
      </c>
      <c r="S55" s="149" t="str">
        <f>IFERROR(VLOOKUP(B55,'Query Daten'!A:R,16,0),"")</f>
        <v>ST</v>
      </c>
      <c r="T55" s="243">
        <f t="shared" si="5"/>
        <v>1271.2</v>
      </c>
      <c r="U55" s="149" t="str">
        <f t="shared" si="6"/>
        <v>KG</v>
      </c>
      <c r="V55" s="112" t="str">
        <f>_xlfn.XLOOKUP(B55,'Query Daten'!A:A,'Query Daten'!Q:Q,"",0)</f>
        <v>73181595</v>
      </c>
      <c r="W55" s="78" t="str">
        <f>IFERROR(VLOOKUP(B55,'Language Articles'!A:K,11,0),"")</f>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X55" s="135"/>
      <c r="Y55" s="63" t="b">
        <v>1</v>
      </c>
      <c r="Z55" s="63" t="e">
        <f>#REF!&lt;&gt;$Z$1</f>
        <v>#REF!</v>
      </c>
      <c r="AA55" s="63">
        <f t="shared" si="11"/>
        <v>55</v>
      </c>
      <c r="AB55" s="63" t="e">
        <f t="shared" si="2"/>
        <v>#REF!</v>
      </c>
      <c r="AC55" s="63" t="e">
        <f t="shared" si="12"/>
        <v>#NUM!</v>
      </c>
    </row>
    <row r="56" spans="2:29">
      <c r="B56" s="136" t="s">
        <v>120</v>
      </c>
      <c r="C56" s="52" t="str">
        <f>VLOOKUP(B56,'Language Articles'!A:B,2,FALSE)</f>
        <v>Hanger bolt kit 12x300 assembled</v>
      </c>
      <c r="D56" s="112" t="str">
        <f>VLOOKUP(B56,'Language Portfolio'!A:B,2,0)</f>
        <v>Special fastenings</v>
      </c>
      <c r="E56" s="216" t="str">
        <f>VLOOKUP(B56,'Language Portfolio'!A:K,11,0)</f>
        <v>Hanger bolt</v>
      </c>
      <c r="F56" s="148" cm="1">
        <f t="array" ref="F56:G56">_xlfn.XLOOKUP(B56,'Query Daten'!A:A,'Query Daten'!D:E,"",0)</f>
        <v>0.25700000000000001</v>
      </c>
      <c r="G56" s="149" t="str">
        <v>KG</v>
      </c>
      <c r="H56" s="238" cm="1">
        <f t="array" ref="H56:M56">_xlfn.XLOOKUP(B56,'Query Daten'!A:A,'Query Daten'!F:K,"",0)</f>
        <v>300</v>
      </c>
      <c r="I56" s="149" t="str">
        <v>MM</v>
      </c>
      <c r="J56" s="150">
        <v>25.6</v>
      </c>
      <c r="K56" s="149" t="str">
        <v>MM</v>
      </c>
      <c r="L56" s="150">
        <v>78.099999999999994</v>
      </c>
      <c r="M56" s="149" t="str">
        <v>MM</v>
      </c>
      <c r="N56" s="112">
        <f>IFERROR(VLOOKUP(B56,Basis_Preisliste!B:H,7,0),"")</f>
        <v>50</v>
      </c>
      <c r="O56" s="149" t="str">
        <f>IFERROR(VLOOKUP(B56,'Query Daten'!A:R,16,0),"")</f>
        <v>ST</v>
      </c>
      <c r="P56" s="241">
        <f t="shared" si="3"/>
        <v>12.85</v>
      </c>
      <c r="Q56" s="149" t="str">
        <f t="shared" si="4"/>
        <v>KG</v>
      </c>
      <c r="R56" s="151">
        <f>IFERROR(VLOOKUP(B56,MLGN!A:J,8,0),"")</f>
        <v>2000</v>
      </c>
      <c r="S56" s="149" t="str">
        <f>IFERROR(VLOOKUP(B56,'Query Daten'!A:R,16,0),"")</f>
        <v>ST</v>
      </c>
      <c r="T56" s="243">
        <f t="shared" si="5"/>
        <v>514</v>
      </c>
      <c r="U56" s="149" t="str">
        <f t="shared" si="6"/>
        <v>KG</v>
      </c>
      <c r="V56" s="112" t="str">
        <f>_xlfn.XLOOKUP(B56,'Query Daten'!A:A,'Query Daten'!Q:Q,"",0)</f>
        <v>73181595</v>
      </c>
      <c r="W56" s="78" t="str">
        <f>IFERROR(VLOOKUP(B56,'Language Articles'!A:K,11,0),"")</f>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X56" s="135"/>
      <c r="Y56" s="63" t="b">
        <v>1</v>
      </c>
      <c r="Z56" s="63" t="e">
        <f>#REF!&lt;&gt;$Z$1</f>
        <v>#REF!</v>
      </c>
      <c r="AA56" s="63">
        <f t="shared" si="11"/>
        <v>56</v>
      </c>
      <c r="AB56" s="63" t="e">
        <f t="shared" si="2"/>
        <v>#REF!</v>
      </c>
      <c r="AC56" s="63" t="e">
        <f t="shared" si="12"/>
        <v>#NUM!</v>
      </c>
    </row>
    <row r="57" spans="2:29">
      <c r="B57" s="136" t="s">
        <v>122</v>
      </c>
      <c r="C57" s="52" t="str">
        <f>VLOOKUP(B57,'Language Articles'!A:B,2,FALSE)</f>
        <v>Hanger bolt kit 10x200 assembled</v>
      </c>
      <c r="D57" s="112" t="str">
        <f>VLOOKUP(B57,'Language Portfolio'!A:B,2,0)</f>
        <v>Special fastenings</v>
      </c>
      <c r="E57" s="216" t="str">
        <f>VLOOKUP(B57,'Language Portfolio'!A:K,11,0)</f>
        <v>Hanger bolt</v>
      </c>
      <c r="F57" s="148" cm="1">
        <f t="array" ref="F57:G57">_xlfn.XLOOKUP(B57,'Query Daten'!A:A,'Query Daten'!D:E,"",0)</f>
        <v>0.15</v>
      </c>
      <c r="G57" s="149" t="str">
        <v>KG</v>
      </c>
      <c r="H57" s="238" cm="1">
        <f t="array" ref="H57:M57">_xlfn.XLOOKUP(B57,'Query Daten'!A:A,'Query Daten'!F:K,"",0)</f>
        <v>200</v>
      </c>
      <c r="I57" s="149" t="str">
        <v>MM</v>
      </c>
      <c r="J57" s="150">
        <v>24.2</v>
      </c>
      <c r="K57" s="149" t="str">
        <v>MM</v>
      </c>
      <c r="L57" s="150">
        <v>124</v>
      </c>
      <c r="M57" s="149" t="str">
        <v>MM</v>
      </c>
      <c r="N57" s="112">
        <f>IFERROR(VLOOKUP(B57,Basis_Preisliste!B:H,7,0),"")</f>
        <v>50</v>
      </c>
      <c r="O57" s="149" t="str">
        <f>IFERROR(VLOOKUP(B57,'Query Daten'!A:R,16,0),"")</f>
        <v>ST</v>
      </c>
      <c r="P57" s="241">
        <f t="shared" si="3"/>
        <v>7.5</v>
      </c>
      <c r="Q57" s="149" t="str">
        <f t="shared" si="4"/>
        <v>KG</v>
      </c>
      <c r="R57" s="151">
        <f>IFERROR(VLOOKUP(B57,MLGN!A:J,8,0),"")</f>
        <v>3200</v>
      </c>
      <c r="S57" s="149" t="str">
        <f>IFERROR(VLOOKUP(B57,'Query Daten'!A:R,16,0),"")</f>
        <v>ST</v>
      </c>
      <c r="T57" s="243">
        <f t="shared" si="5"/>
        <v>480</v>
      </c>
      <c r="U57" s="149" t="str">
        <f t="shared" si="6"/>
        <v>KG</v>
      </c>
      <c r="V57" s="112" t="str">
        <f>_xlfn.XLOOKUP(B57,'Query Daten'!A:A,'Query Daten'!Q:Q,"",0)</f>
        <v>73181595</v>
      </c>
      <c r="W57" s="78" t="str">
        <f>IFERROR(VLOOKUP(B57,'Language Articles'!A:K,11,0),"")</f>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X57" s="135"/>
    </row>
    <row r="58" spans="2:29">
      <c r="B58" s="136" t="s">
        <v>123</v>
      </c>
      <c r="C58" s="52" t="str">
        <f>VLOOKUP(B58,'Language Articles'!A:B,2,FALSE)</f>
        <v>Hanger bolt kit 12x200 assembled</v>
      </c>
      <c r="D58" s="112" t="str">
        <f>VLOOKUP(B58,'Language Portfolio'!A:B,2,0)</f>
        <v>Special fastenings</v>
      </c>
      <c r="E58" s="216" t="str">
        <f>VLOOKUP(B58,'Language Portfolio'!A:K,11,0)</f>
        <v>Hanger bolt</v>
      </c>
      <c r="F58" s="148" cm="1">
        <f t="array" ref="F58:G58">_xlfn.XLOOKUP(B58,'Query Daten'!A:A,'Query Daten'!D:E,"",0)</f>
        <v>0.22700000000000001</v>
      </c>
      <c r="G58" s="149" t="str">
        <v>KG</v>
      </c>
      <c r="H58" s="238" cm="1">
        <f t="array" ref="H58:M58">_xlfn.XLOOKUP(B58,'Query Daten'!A:A,'Query Daten'!F:K,"",0)</f>
        <v>200</v>
      </c>
      <c r="I58" s="149" t="str">
        <v>MM</v>
      </c>
      <c r="J58" s="150">
        <v>25.6</v>
      </c>
      <c r="K58" s="149" t="str">
        <v>MM</v>
      </c>
      <c r="L58" s="150">
        <v>117.2</v>
      </c>
      <c r="M58" s="149" t="str">
        <v>MM</v>
      </c>
      <c r="N58" s="112">
        <f>IFERROR(VLOOKUP(B58,Basis_Preisliste!B:H,7,0),"")</f>
        <v>50</v>
      </c>
      <c r="O58" s="149" t="str">
        <f>IFERROR(VLOOKUP(B58,'Query Daten'!A:R,16,0),"")</f>
        <v>ST</v>
      </c>
      <c r="P58" s="241">
        <f t="shared" si="3"/>
        <v>11.35</v>
      </c>
      <c r="Q58" s="149" t="str">
        <f t="shared" si="4"/>
        <v>KG</v>
      </c>
      <c r="R58" s="151">
        <f>IFERROR(VLOOKUP(B58,MLGN!A:J,8,0),"")</f>
        <v>3200</v>
      </c>
      <c r="S58" s="149" t="str">
        <f>IFERROR(VLOOKUP(B58,'Query Daten'!A:R,16,0),"")</f>
        <v>ST</v>
      </c>
      <c r="T58" s="243">
        <f t="shared" si="5"/>
        <v>726.4</v>
      </c>
      <c r="U58" s="149" t="str">
        <f t="shared" si="6"/>
        <v>KG</v>
      </c>
      <c r="V58" s="112" t="str">
        <f>_xlfn.XLOOKUP(B58,'Query Daten'!A:A,'Query Daten'!Q:Q,"",0)</f>
        <v>73181595</v>
      </c>
      <c r="W58" s="78" t="str">
        <f>IFERROR(VLOOKUP(B58,'Language Articles'!A:K,11,0),"")</f>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X58" s="135"/>
    </row>
    <row r="59" spans="2:29">
      <c r="B59" s="136" t="s">
        <v>124</v>
      </c>
      <c r="C59" s="52" t="str">
        <f>VLOOKUP(B59,'Language Articles'!A:B,2,FALSE)</f>
        <v>Hanger bolt kit 12x300 assembled</v>
      </c>
      <c r="D59" s="112" t="str">
        <f>VLOOKUP(B59,'Language Portfolio'!A:B,2,0)</f>
        <v>Special fastenings</v>
      </c>
      <c r="E59" s="216" t="str">
        <f>VLOOKUP(B59,'Language Portfolio'!A:K,11,0)</f>
        <v>Hanger bolt</v>
      </c>
      <c r="F59" s="148" cm="1">
        <f t="array" ref="F59:G59">_xlfn.XLOOKUP(B59,'Query Daten'!A:A,'Query Daten'!D:E,"",0)</f>
        <v>0.25700000000000001</v>
      </c>
      <c r="G59" s="149" t="str">
        <v>KG</v>
      </c>
      <c r="H59" s="238" cm="1">
        <f t="array" ref="H59:M59">_xlfn.XLOOKUP(B59,'Query Daten'!A:A,'Query Daten'!F:K,"",0)</f>
        <v>300</v>
      </c>
      <c r="I59" s="149" t="str">
        <v>MM</v>
      </c>
      <c r="J59" s="150">
        <v>25.6</v>
      </c>
      <c r="K59" s="149" t="str">
        <v>MM</v>
      </c>
      <c r="L59" s="150">
        <v>78.099999999999994</v>
      </c>
      <c r="M59" s="149" t="str">
        <v>MM</v>
      </c>
      <c r="N59" s="112">
        <f>IFERROR(VLOOKUP(B59,Basis_Preisliste!B:H,7,0),"")</f>
        <v>50</v>
      </c>
      <c r="O59" s="149" t="str">
        <f>IFERROR(VLOOKUP(B59,'Query Daten'!A:R,16,0),"")</f>
        <v>ST</v>
      </c>
      <c r="P59" s="241">
        <f t="shared" si="3"/>
        <v>12.85</v>
      </c>
      <c r="Q59" s="149" t="str">
        <f t="shared" si="4"/>
        <v>KG</v>
      </c>
      <c r="R59" s="151">
        <f>IFERROR(VLOOKUP(B59,MLGN!A:J,8,0),"")</f>
        <v>1600</v>
      </c>
      <c r="S59" s="149" t="str">
        <f>IFERROR(VLOOKUP(B59,'Query Daten'!A:R,16,0),"")</f>
        <v>ST</v>
      </c>
      <c r="T59" s="243">
        <f t="shared" si="5"/>
        <v>411.2</v>
      </c>
      <c r="U59" s="149" t="str">
        <f t="shared" si="6"/>
        <v>KG</v>
      </c>
      <c r="V59" s="112" t="str">
        <f>_xlfn.XLOOKUP(B59,'Query Daten'!A:A,'Query Daten'!Q:Q,"",0)</f>
        <v>73181595</v>
      </c>
      <c r="W59" s="78" t="str">
        <f>IFERROR(VLOOKUP(B59,'Language Articles'!A:K,11,0),"")</f>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X59" s="135"/>
    </row>
    <row r="60" spans="2:29">
      <c r="B60" s="136" t="s">
        <v>191</v>
      </c>
      <c r="C60" s="52" t="str">
        <f>VLOOKUP(B60,'Language Articles'!A:B,2,FALSE)</f>
        <v>Universal-Adapter M10/M12</v>
      </c>
      <c r="D60" s="112" t="str">
        <f>VLOOKUP(B60,'Language Portfolio'!A:B,2,0)</f>
        <v>Special fastenings</v>
      </c>
      <c r="E60" s="216" t="str">
        <f>VLOOKUP(B60,'Language Portfolio'!A:K,11,0)</f>
        <v>Hanger bolt</v>
      </c>
      <c r="F60" s="148" cm="1">
        <f t="array" ref="F60:G60">_xlfn.XLOOKUP(B60,'Query Daten'!A:A,'Query Daten'!D:E,"",0)</f>
        <v>0.08</v>
      </c>
      <c r="G60" s="149" t="str">
        <v>KG</v>
      </c>
      <c r="H60" s="238" cm="1">
        <f t="array" ref="H60:M60">_xlfn.XLOOKUP(B60,'Query Daten'!A:A,'Query Daten'!F:K,"",0)</f>
        <v>104</v>
      </c>
      <c r="I60" s="149" t="str">
        <v>MM</v>
      </c>
      <c r="J60" s="150">
        <v>50</v>
      </c>
      <c r="K60" s="149" t="str">
        <v>MM</v>
      </c>
      <c r="L60" s="150">
        <v>50</v>
      </c>
      <c r="M60" s="149" t="str">
        <v>MM</v>
      </c>
      <c r="N60" s="112">
        <f>IFERROR(VLOOKUP(B60,Basis_Preisliste!B:H,7,0),"")</f>
        <v>50</v>
      </c>
      <c r="O60" s="149" t="str">
        <f>IFERROR(VLOOKUP(B60,'Query Daten'!A:R,16,0),"")</f>
        <v>ST</v>
      </c>
      <c r="P60" s="241">
        <f t="shared" si="3"/>
        <v>4</v>
      </c>
      <c r="Q60" s="149" t="str">
        <f t="shared" si="4"/>
        <v>KG</v>
      </c>
      <c r="R60" s="151">
        <f>IFERROR(VLOOKUP(B60,MLGN!A:J,8,0),"")</f>
        <v>2400</v>
      </c>
      <c r="S60" s="149" t="str">
        <f>IFERROR(VLOOKUP(B60,'Query Daten'!A:R,16,0),"")</f>
        <v>ST</v>
      </c>
      <c r="T60" s="243">
        <f t="shared" si="5"/>
        <v>192</v>
      </c>
      <c r="U60" s="149" t="str">
        <f t="shared" si="6"/>
        <v>KG</v>
      </c>
      <c r="V60" s="112" t="str">
        <f>_xlfn.XLOOKUP(B60,'Query Daten'!A:A,'Query Daten'!Q:Q,"",0)</f>
        <v>76109090</v>
      </c>
      <c r="W60" s="78" t="str">
        <f>IFERROR(VLOOKUP(B60,'Language Articles'!A:K,11,0),"")</f>
        <v>For hanger bolts M10 / M12, aluminum, Rapid cross connector must be ordered separately.</v>
      </c>
      <c r="X60" s="135"/>
      <c r="Y60" s="63" t="b">
        <v>1</v>
      </c>
      <c r="Z60" s="63" t="e">
        <f>#REF!&lt;&gt;$Z$1</f>
        <v>#REF!</v>
      </c>
      <c r="AA60" s="63">
        <f t="shared" ref="AA60:AA77" si="13">ROW(A60)</f>
        <v>60</v>
      </c>
      <c r="AB60" s="63" t="e">
        <f t="shared" si="2"/>
        <v>#REF!</v>
      </c>
      <c r="AC60" s="63" t="e">
        <f>_xlfn.AGGREGATE(15,6,$AB$7:$AB$681,ROW(A49))</f>
        <v>#NUM!</v>
      </c>
    </row>
    <row r="61" spans="2:29">
      <c r="B61" s="136" t="s">
        <v>193</v>
      </c>
      <c r="C61" s="52" t="str">
        <f>VLOOKUP(B61,'Language Articles'!A:B,2,FALSE)</f>
        <v>Universal-Adapter M8</v>
      </c>
      <c r="D61" s="112" t="str">
        <f>VLOOKUP(B61,'Language Portfolio'!A:B,2,0)</f>
        <v>Special fastenings</v>
      </c>
      <c r="E61" s="216" t="str">
        <f>VLOOKUP(B61,'Language Portfolio'!A:K,11,0)</f>
        <v>Hanger bolt</v>
      </c>
      <c r="F61" s="148" cm="1">
        <f t="array" ref="F61:G61">_xlfn.XLOOKUP(B61,'Query Daten'!A:A,'Query Daten'!D:E,"",0)</f>
        <v>8.2000000000000003E-2</v>
      </c>
      <c r="G61" s="149" t="str">
        <v>KG</v>
      </c>
      <c r="H61" s="238" cm="1">
        <f t="array" ref="H61:M61">_xlfn.XLOOKUP(B61,'Query Daten'!A:A,'Query Daten'!F:K,"",0)</f>
        <v>104</v>
      </c>
      <c r="I61" s="149" t="str">
        <v>MM</v>
      </c>
      <c r="J61" s="150">
        <v>50</v>
      </c>
      <c r="K61" s="149" t="str">
        <v>MM</v>
      </c>
      <c r="L61" s="150">
        <v>50</v>
      </c>
      <c r="M61" s="149" t="str">
        <v>MM</v>
      </c>
      <c r="N61" s="112">
        <f>IFERROR(VLOOKUP(B61,Basis_Preisliste!B:H,7,0),"")</f>
        <v>50</v>
      </c>
      <c r="O61" s="149" t="str">
        <f>IFERROR(VLOOKUP(B61,'Query Daten'!A:R,16,0),"")</f>
        <v>ST</v>
      </c>
      <c r="P61" s="241">
        <f t="shared" si="3"/>
        <v>4.1000000000000005</v>
      </c>
      <c r="Q61" s="149" t="str">
        <f t="shared" si="4"/>
        <v>KG</v>
      </c>
      <c r="R61" s="151">
        <f>IFERROR(VLOOKUP(B61,MLGN!A:J,8,0),"")</f>
        <v>2400</v>
      </c>
      <c r="S61" s="149" t="str">
        <f>IFERROR(VLOOKUP(B61,'Query Daten'!A:R,16,0),"")</f>
        <v>ST</v>
      </c>
      <c r="T61" s="243">
        <f t="shared" si="5"/>
        <v>196.8</v>
      </c>
      <c r="U61" s="149" t="str">
        <f t="shared" si="6"/>
        <v>KG</v>
      </c>
      <c r="V61" s="112" t="str">
        <f>_xlfn.XLOOKUP(B61,'Query Daten'!A:A,'Query Daten'!Q:Q,"",0)</f>
        <v>76109090</v>
      </c>
      <c r="W61" s="78" t="str">
        <f>IFERROR(VLOOKUP(B61,'Language Articles'!A:K,11,0),"")</f>
        <v>For threaded screw, self-tapping, VA, Rapid cross connector must be ordered separately.</v>
      </c>
      <c r="X61" s="135"/>
      <c r="Y61" s="63" t="b">
        <v>1</v>
      </c>
      <c r="Z61" s="63" t="e">
        <f>#REF!&lt;&gt;$Z$1</f>
        <v>#REF!</v>
      </c>
      <c r="AA61" s="63">
        <f t="shared" si="13"/>
        <v>61</v>
      </c>
      <c r="AB61" s="63" t="e">
        <f t="shared" si="2"/>
        <v>#REF!</v>
      </c>
      <c r="AC61" s="63" t="e">
        <f t="shared" ref="AC61:AC66" si="14">_xlfn.AGGREGATE(15,6,$AB$7:$AB$681,ROW(A51))</f>
        <v>#NUM!</v>
      </c>
    </row>
    <row r="62" spans="2:29">
      <c r="B62" s="136" t="s">
        <v>195</v>
      </c>
      <c r="C62" s="52" t="str">
        <f>VLOOKUP(B62,'Language Articles'!A:B,2,FALSE)</f>
        <v>Universal-Adapter Duo M10/M12</v>
      </c>
      <c r="D62" s="112" t="str">
        <f>VLOOKUP(B62,'Language Portfolio'!A:B,2,0)</f>
        <v>Special fastenings</v>
      </c>
      <c r="E62" s="216" t="str">
        <f>VLOOKUP(B62,'Language Portfolio'!A:K,11,0)</f>
        <v>Hanger bolt</v>
      </c>
      <c r="F62" s="148" cm="1">
        <f t="array" ref="F62:G62">_xlfn.XLOOKUP(B62,'Query Daten'!A:A,'Query Daten'!D:E,"",0)</f>
        <v>0.374</v>
      </c>
      <c r="G62" s="149" t="str">
        <v>KG</v>
      </c>
      <c r="H62" s="238" cm="1">
        <f t="array" ref="H62:M62">_xlfn.XLOOKUP(B62,'Query Daten'!A:A,'Query Daten'!F:K,"",0)</f>
        <v>104</v>
      </c>
      <c r="I62" s="149" t="str">
        <v>MM</v>
      </c>
      <c r="J62" s="150">
        <v>50</v>
      </c>
      <c r="K62" s="149" t="str">
        <v>MM</v>
      </c>
      <c r="L62" s="150">
        <v>230</v>
      </c>
      <c r="M62" s="149" t="str">
        <v>MM</v>
      </c>
      <c r="N62" s="112">
        <f>IFERROR(VLOOKUP(B62,Basis_Preisliste!B:H,7,0),"")</f>
        <v>50</v>
      </c>
      <c r="O62" s="149" t="str">
        <f>IFERROR(VLOOKUP(B62,'Query Daten'!A:R,16,0),"")</f>
        <v>ST</v>
      </c>
      <c r="P62" s="241">
        <f t="shared" si="3"/>
        <v>18.7</v>
      </c>
      <c r="Q62" s="149" t="str">
        <f t="shared" si="4"/>
        <v>KG</v>
      </c>
      <c r="R62" s="151">
        <f>IFERROR(VLOOKUP(B62,MLGN!A:J,8,0),"")</f>
        <v>400</v>
      </c>
      <c r="S62" s="149" t="str">
        <f>IFERROR(VLOOKUP(B62,'Query Daten'!A:R,16,0),"")</f>
        <v>ST</v>
      </c>
      <c r="T62" s="243">
        <f t="shared" si="5"/>
        <v>149.6</v>
      </c>
      <c r="U62" s="149" t="str">
        <f t="shared" si="6"/>
        <v>KG</v>
      </c>
      <c r="V62" s="112" t="str">
        <f>_xlfn.XLOOKUP(B62,'Query Daten'!A:A,'Query Daten'!Q:Q,"",0)</f>
        <v>76109090</v>
      </c>
      <c r="W62" s="78" t="str">
        <f>IFERROR(VLOOKUP(B62,'Language Articles'!A:K,11,0),"")</f>
        <v>For hanger bolts M10 / M12, aluminum</v>
      </c>
      <c r="X62" s="135"/>
      <c r="Y62" s="63" t="b">
        <v>1</v>
      </c>
      <c r="Z62" s="63" t="e">
        <f>#REF!&lt;&gt;$Z$1</f>
        <v>#REF!</v>
      </c>
      <c r="AA62" s="63">
        <f t="shared" si="13"/>
        <v>62</v>
      </c>
      <c r="AB62" s="63" t="e">
        <f t="shared" si="2"/>
        <v>#REF!</v>
      </c>
      <c r="AC62" s="63" t="e">
        <f t="shared" si="14"/>
        <v>#NUM!</v>
      </c>
    </row>
    <row r="63" spans="2:29">
      <c r="B63" s="136" t="s">
        <v>125</v>
      </c>
      <c r="C63" s="52" t="str">
        <f>VLOOKUP(B63,'Language Articles'!A:B,2,FALSE)</f>
        <v>Seam clamp 503 VA for standing seam roof</v>
      </c>
      <c r="D63" s="112" t="str">
        <f>VLOOKUP(B63,'Language Portfolio'!A:B,2,0)</f>
        <v>Special fastenings</v>
      </c>
      <c r="E63" s="216" t="str">
        <f>VLOOKUP(B63,'Language Portfolio'!A:K,11,0)</f>
        <v>Standing seam clamps</v>
      </c>
      <c r="F63" s="148" cm="1">
        <f t="array" ref="F63:G63">_xlfn.XLOOKUP(B63,'Query Daten'!A:A,'Query Daten'!D:E,"",0)</f>
        <v>0.222</v>
      </c>
      <c r="G63" s="149" t="str">
        <v>KG</v>
      </c>
      <c r="H63" s="238" cm="1">
        <f t="array" ref="H63:M63">_xlfn.XLOOKUP(B63,'Query Daten'!A:A,'Query Daten'!F:K,"",0)</f>
        <v>100</v>
      </c>
      <c r="I63" s="149" t="str">
        <v>MM</v>
      </c>
      <c r="J63" s="150">
        <v>40</v>
      </c>
      <c r="K63" s="149" t="str">
        <v>MM</v>
      </c>
      <c r="L63" s="150">
        <v>60</v>
      </c>
      <c r="M63" s="149" t="str">
        <v>MM</v>
      </c>
      <c r="N63" s="112">
        <f>IFERROR(VLOOKUP(B63,Basis_Preisliste!B:H,7,0),"")</f>
        <v>50</v>
      </c>
      <c r="O63" s="149" t="str">
        <f>IFERROR(VLOOKUP(B63,'Query Daten'!A:R,16,0),"")</f>
        <v>ST</v>
      </c>
      <c r="P63" s="241">
        <f t="shared" si="3"/>
        <v>11.1</v>
      </c>
      <c r="Q63" s="149" t="str">
        <f t="shared" si="4"/>
        <v>KG</v>
      </c>
      <c r="R63" s="151">
        <f>IFERROR(VLOOKUP(B63,MLGN!A:J,8,0),"")</f>
        <v>5600</v>
      </c>
      <c r="S63" s="149" t="str">
        <f>IFERROR(VLOOKUP(B63,'Query Daten'!A:R,16,0),"")</f>
        <v>ST</v>
      </c>
      <c r="T63" s="243">
        <f t="shared" si="5"/>
        <v>1243.2</v>
      </c>
      <c r="U63" s="149" t="str">
        <f t="shared" si="6"/>
        <v>KG</v>
      </c>
      <c r="V63" s="112" t="str">
        <f>_xlfn.XLOOKUP(B63,'Query Daten'!A:A,'Query Daten'!Q:Q,"",0)</f>
        <v>73089098</v>
      </c>
      <c r="W63" s="78" t="str">
        <f>IFERROR(VLOOKUP(B63,'Language Articles'!A:K,11,0),"")</f>
        <v>Please note: The tightening torque must be limited so that the sheet seams are not deformed and the thermal expansion of the sheets is not prevented! In the case of titanium zinc sheets, check whether the folds can be loaded!</v>
      </c>
      <c r="X63" s="135"/>
      <c r="Y63" s="63" t="b">
        <v>1</v>
      </c>
      <c r="Z63" s="63" t="e">
        <f>#REF!&lt;&gt;$Z$1</f>
        <v>#REF!</v>
      </c>
      <c r="AA63" s="63">
        <f t="shared" si="13"/>
        <v>63</v>
      </c>
      <c r="AB63" s="63" t="e">
        <f t="shared" si="2"/>
        <v>#REF!</v>
      </c>
      <c r="AC63" s="63" t="e">
        <f t="shared" si="14"/>
        <v>#NUM!</v>
      </c>
    </row>
    <row r="64" spans="2:29">
      <c r="B64" s="136" t="s">
        <v>131</v>
      </c>
      <c r="C64" s="52" t="str">
        <f>VLOOKUP(B64,'Language Articles'!A:B,2,FALSE)</f>
        <v>Seam clamp Pro503 for standing seam roof</v>
      </c>
      <c r="D64" s="112" t="str">
        <f>VLOOKUP(B64,'Language Portfolio'!A:B,2,0)</f>
        <v>Special fastenings</v>
      </c>
      <c r="E64" s="216" t="str">
        <f>VLOOKUP(B64,'Language Portfolio'!A:K,11,0)</f>
        <v>Standing seam clamps</v>
      </c>
      <c r="F64" s="148" cm="1">
        <f t="array" ref="F64:G64">_xlfn.XLOOKUP(B64,'Query Daten'!A:A,'Query Daten'!D:E,"",0)</f>
        <v>0.121</v>
      </c>
      <c r="G64" s="149" t="str">
        <v>KG</v>
      </c>
      <c r="H64" s="238" cm="1">
        <f t="array" ref="H64:M64">_xlfn.XLOOKUP(B64,'Query Daten'!A:A,'Query Daten'!F:K,"",0)</f>
        <v>80</v>
      </c>
      <c r="I64" s="149" t="str">
        <v>MM</v>
      </c>
      <c r="J64" s="150">
        <v>69.7</v>
      </c>
      <c r="K64" s="149" t="str">
        <v>MM</v>
      </c>
      <c r="L64" s="150">
        <v>46.2</v>
      </c>
      <c r="M64" s="149" t="str">
        <v>MM</v>
      </c>
      <c r="N64" s="112">
        <f>IFERROR(VLOOKUP(B64,Basis_Preisliste!B:H,7,0),"")</f>
        <v>50</v>
      </c>
      <c r="O64" s="149" t="str">
        <f>IFERROR(VLOOKUP(B64,'Query Daten'!A:R,16,0),"")</f>
        <v>ST</v>
      </c>
      <c r="P64" s="241">
        <f t="shared" si="3"/>
        <v>6.05</v>
      </c>
      <c r="Q64" s="149" t="str">
        <f t="shared" si="4"/>
        <v>KG</v>
      </c>
      <c r="R64" s="151">
        <f>IFERROR(VLOOKUP(B64,MLGN!A:J,8,0),"")</f>
        <v>2400</v>
      </c>
      <c r="S64" s="149" t="str">
        <f>IFERROR(VLOOKUP(B64,'Query Daten'!A:R,16,0),"")</f>
        <v>ST</v>
      </c>
      <c r="T64" s="243">
        <f t="shared" si="5"/>
        <v>290.39999999999998</v>
      </c>
      <c r="U64" s="149" t="str">
        <f t="shared" si="6"/>
        <v>KG</v>
      </c>
      <c r="V64" s="112" t="str">
        <f>_xlfn.XLOOKUP(B64,'Query Daten'!A:A,'Query Daten'!Q:Q,"",0)</f>
        <v>76109090</v>
      </c>
      <c r="W64" s="78" t="str">
        <f>IFERROR(VLOOKUP(B64,'Language Articles'!A:K,11,0),"")</f>
        <v>Please note: The tightening torque must be limited so that the sheet metal seams are not deformed and thermal expansion of the sheets is not prevented! Only suitable in conjunction with ProLine module clamps.</v>
      </c>
      <c r="X64" s="135"/>
      <c r="Y64" s="63" t="b">
        <v>1</v>
      </c>
      <c r="Z64" s="63" t="e">
        <f>#REF!&lt;&gt;$Z$1</f>
        <v>#REF!</v>
      </c>
      <c r="AA64" s="63">
        <f t="shared" si="13"/>
        <v>64</v>
      </c>
      <c r="AB64" s="63" t="e">
        <f t="shared" si="2"/>
        <v>#REF!</v>
      </c>
      <c r="AC64" s="63" t="e">
        <f t="shared" si="14"/>
        <v>#NUM!</v>
      </c>
    </row>
    <row r="65" spans="2:29">
      <c r="B65" s="136" t="s">
        <v>127</v>
      </c>
      <c r="C65" s="52" t="str">
        <f>VLOOKUP(B65,'Language Articles'!A:B,2,FALSE)</f>
        <v>Seam clamp 503 Rapid for standing seam roof</v>
      </c>
      <c r="D65" s="112" t="str">
        <f>VLOOKUP(B65,'Language Portfolio'!A:B,2,0)</f>
        <v>Special fastenings</v>
      </c>
      <c r="E65" s="216" t="str">
        <f>VLOOKUP(B65,'Language Portfolio'!A:K,11,0)</f>
        <v>Standing seam clamps</v>
      </c>
      <c r="F65" s="148" cm="1">
        <f t="array" ref="F65:G65">_xlfn.XLOOKUP(B65,'Query Daten'!A:A,'Query Daten'!D:E,"",0)</f>
        <v>0.121</v>
      </c>
      <c r="G65" s="149" t="str">
        <v>KG</v>
      </c>
      <c r="H65" s="238" cm="1">
        <f t="array" ref="H65:M65">_xlfn.XLOOKUP(B65,'Query Daten'!A:A,'Query Daten'!F:K,"",0)</f>
        <v>80</v>
      </c>
      <c r="I65" s="149" t="str">
        <v>MM</v>
      </c>
      <c r="J65" s="150">
        <v>69.7</v>
      </c>
      <c r="K65" s="149" t="str">
        <v>MM</v>
      </c>
      <c r="L65" s="150">
        <v>46.2</v>
      </c>
      <c r="M65" s="149" t="str">
        <v>MM</v>
      </c>
      <c r="N65" s="112">
        <f>IFERROR(VLOOKUP(B65,Basis_Preisliste!B:H,7,0),"")</f>
        <v>50</v>
      </c>
      <c r="O65" s="149" t="str">
        <f>IFERROR(VLOOKUP(B65,'Query Daten'!A:R,16,0),"")</f>
        <v>ST</v>
      </c>
      <c r="P65" s="241">
        <f t="shared" si="3"/>
        <v>6.05</v>
      </c>
      <c r="Q65" s="149" t="str">
        <f t="shared" si="4"/>
        <v>KG</v>
      </c>
      <c r="R65" s="151">
        <f>IFERROR(VLOOKUP(B65,MLGN!A:J,8,0),"")</f>
        <v>2400</v>
      </c>
      <c r="S65" s="149" t="str">
        <f>IFERROR(VLOOKUP(B65,'Query Daten'!A:R,16,0),"")</f>
        <v>ST</v>
      </c>
      <c r="T65" s="243">
        <f t="shared" si="5"/>
        <v>290.39999999999998</v>
      </c>
      <c r="U65" s="149" t="str">
        <f t="shared" si="6"/>
        <v>KG</v>
      </c>
      <c r="V65" s="112" t="str">
        <f>_xlfn.XLOOKUP(B65,'Query Daten'!A:A,'Query Daten'!Q:Q,"",0)</f>
        <v>76109090</v>
      </c>
      <c r="W65" s="78" t="str">
        <f>IFERROR(VLOOKUP(B65,'Language Articles'!A:K,11,0),"")</f>
        <v>Please note: The tightening torque must be limited so that the sheet seams are not deformed and the thermal expansion of the sheets is not prevented!</v>
      </c>
      <c r="X65" s="135"/>
      <c r="Y65" s="63" t="b">
        <v>1</v>
      </c>
      <c r="Z65" s="63" t="e">
        <f>#REF!&lt;&gt;$Z$1</f>
        <v>#REF!</v>
      </c>
      <c r="AA65" s="63">
        <f t="shared" si="13"/>
        <v>65</v>
      </c>
      <c r="AB65" s="63" t="e">
        <f t="shared" si="2"/>
        <v>#REF!</v>
      </c>
      <c r="AC65" s="63" t="e">
        <f t="shared" si="14"/>
        <v>#NUM!</v>
      </c>
    </row>
    <row r="66" spans="2:29">
      <c r="B66" s="136" t="s">
        <v>133</v>
      </c>
      <c r="C66" s="52" t="str">
        <f>VLOOKUP(B66,'Language Articles'!A:B,2,FALSE)</f>
        <v>Seam clamp Pro504 for standing seam roof</v>
      </c>
      <c r="D66" s="112" t="str">
        <f>VLOOKUP(B66,'Language Portfolio'!A:B,2,0)</f>
        <v>Special fastenings</v>
      </c>
      <c r="E66" s="216" t="str">
        <f>VLOOKUP(B66,'Language Portfolio'!A:K,11,0)</f>
        <v>Standing seam clamps</v>
      </c>
      <c r="F66" s="148" cm="1">
        <f t="array" ref="F66:G66">_xlfn.XLOOKUP(B66,'Query Daten'!A:A,'Query Daten'!D:E,"",0)</f>
        <v>0.17399999999999999</v>
      </c>
      <c r="G66" s="149" t="str">
        <v>KG</v>
      </c>
      <c r="H66" s="238" cm="1">
        <f t="array" ref="H66:M66">_xlfn.XLOOKUP(B66,'Query Daten'!A:A,'Query Daten'!F:K,"",0)</f>
        <v>111.2</v>
      </c>
      <c r="I66" s="149" t="str">
        <v>MM</v>
      </c>
      <c r="J66" s="150">
        <v>35</v>
      </c>
      <c r="K66" s="149" t="str">
        <v>MM</v>
      </c>
      <c r="L66" s="150">
        <v>154.19999999999999</v>
      </c>
      <c r="M66" s="149" t="str">
        <v>MM</v>
      </c>
      <c r="N66" s="112">
        <f>IFERROR(VLOOKUP(B66,Basis_Preisliste!B:H,7,0),"")</f>
        <v>50</v>
      </c>
      <c r="O66" s="149" t="str">
        <f>IFERROR(VLOOKUP(B66,'Query Daten'!A:R,16,0),"")</f>
        <v>ST</v>
      </c>
      <c r="P66" s="241">
        <f t="shared" si="3"/>
        <v>8.6999999999999993</v>
      </c>
      <c r="Q66" s="149" t="str">
        <f t="shared" si="4"/>
        <v>KG</v>
      </c>
      <c r="R66" s="151">
        <f>IFERROR(VLOOKUP(B66,MLGN!A:J,8,0),"")</f>
        <v>2400</v>
      </c>
      <c r="S66" s="149" t="str">
        <f>IFERROR(VLOOKUP(B66,'Query Daten'!A:R,16,0),"")</f>
        <v>ST</v>
      </c>
      <c r="T66" s="243">
        <f t="shared" si="5"/>
        <v>417.59999999999997</v>
      </c>
      <c r="U66" s="149" t="str">
        <f t="shared" si="6"/>
        <v>KG</v>
      </c>
      <c r="V66" s="112" t="str">
        <f>_xlfn.XLOOKUP(B66,'Query Daten'!A:A,'Query Daten'!Q:Q,"",0)</f>
        <v>76109090</v>
      </c>
      <c r="W66" s="78" t="str">
        <f>IFERROR(VLOOKUP(B66,'Language Articles'!A:K,11,0),"")</f>
        <v>Especially also suitable for double standing seam roofs made of titanium zinc sheet. Possible dimensions of the seaming h = 11-13 mm, b1 = 4-6 mm, b2 = max. 3 mm. The 504 seam clamp was developed together with Rheinzink for use on double standing seam roofs made of titanium zinc sheet and was approved by Rheinzink. Profiles mounted on the standing seam clamps must not exceed a length of approx. 3 m without thermal separation. Only suitable in conjunction with ProLine module clamps.</v>
      </c>
      <c r="X66" s="135"/>
      <c r="Y66" s="63" t="b">
        <v>1</v>
      </c>
      <c r="Z66" s="63" t="e">
        <f>#REF!&lt;&gt;$Z$1</f>
        <v>#REF!</v>
      </c>
      <c r="AA66" s="63">
        <f t="shared" si="13"/>
        <v>66</v>
      </c>
      <c r="AB66" s="63" t="e">
        <f t="shared" si="2"/>
        <v>#REF!</v>
      </c>
      <c r="AC66" s="63" t="e">
        <f t="shared" si="14"/>
        <v>#NUM!</v>
      </c>
    </row>
    <row r="67" spans="2:29">
      <c r="B67" s="136" t="s">
        <v>135</v>
      </c>
      <c r="C67" s="52" t="str">
        <f>VLOOKUP(B67,'Language Articles'!A:B,2,FALSE)</f>
        <v>Seam clamp Pro504-F for standing seam roof</v>
      </c>
      <c r="D67" s="112" t="str">
        <f>VLOOKUP(B67,'Language Portfolio'!A:B,2,0)</f>
        <v>Special fastenings</v>
      </c>
      <c r="E67" s="216" t="str">
        <f>VLOOKUP(B67,'Language Portfolio'!A:K,11,0)</f>
        <v>Standing seam clamps</v>
      </c>
      <c r="F67" s="148" cm="1">
        <f t="array" ref="F67:G67">_xlfn.XLOOKUP(B67,'Query Daten'!A:A,'Query Daten'!D:E,"",0)</f>
        <v>0.153</v>
      </c>
      <c r="G67" s="149" t="str">
        <v>KG</v>
      </c>
      <c r="H67" s="238" cm="1">
        <f t="array" ref="H67:M67">_xlfn.XLOOKUP(B67,'Query Daten'!A:A,'Query Daten'!F:K,"",0)</f>
        <v>110</v>
      </c>
      <c r="I67" s="149" t="str">
        <v>MM</v>
      </c>
      <c r="J67" s="150">
        <v>30</v>
      </c>
      <c r="K67" s="149" t="str">
        <v>MM</v>
      </c>
      <c r="L67" s="150">
        <v>55</v>
      </c>
      <c r="M67" s="149" t="str">
        <v>MM</v>
      </c>
      <c r="N67" s="112">
        <f>IFERROR(VLOOKUP(B67,Basis_Preisliste!B:H,7,0),"")</f>
        <v>50</v>
      </c>
      <c r="O67" s="149" t="str">
        <f>IFERROR(VLOOKUP(B67,'Query Daten'!A:R,16,0),"")</f>
        <v>ST</v>
      </c>
      <c r="P67" s="241">
        <f>IFERROR(F67*N67,"")</f>
        <v>7.6499999999999995</v>
      </c>
      <c r="Q67" s="149" t="str">
        <f t="shared" si="4"/>
        <v>KG</v>
      </c>
      <c r="R67" s="151">
        <f>IFERROR(VLOOKUP(B67,MLGN!A:J,8,0),"")</f>
        <v>2400</v>
      </c>
      <c r="S67" s="149" t="str">
        <f>IFERROR(VLOOKUP(B67,'Query Daten'!A:R,16,0),"")</f>
        <v>ST</v>
      </c>
      <c r="T67" s="243">
        <f>IFERROR(F67*R67,"")</f>
        <v>367.2</v>
      </c>
      <c r="U67" s="149" t="str">
        <f t="shared" si="6"/>
        <v>KG</v>
      </c>
      <c r="V67" s="112" t="str">
        <f>_xlfn.XLOOKUP(B67,'Query Daten'!A:A,'Query Daten'!Q:Q,"",0)</f>
        <v>76109090</v>
      </c>
      <c r="W67" s="78" t="str">
        <f>IFERROR(VLOOKUP(B67,'Language Articles'!A:K,11,0),"")</f>
        <v>Especially also suitable for double standing seam roofs made of titanium zinc sheet, ass are usually installed in France. Possible dimensions of the seaming h = 10-12 mm, b1 = 4-6 mm, b2 = max. 3 mm. The 504 seam clamp was developed together with Rheinzink for use on double standing seam roofs made of titanium zinc sheet and was approved by Rheinzink. Profiles mounted on the standing seam clamps must not exceed a length of approx. 3 m without thermal separation. Only suitable in conjunction with ProLine module clamps.</v>
      </c>
      <c r="X67" s="135"/>
    </row>
    <row r="68" spans="2:29">
      <c r="B68" s="136" t="s">
        <v>129</v>
      </c>
      <c r="C68" s="52" t="str">
        <f>VLOOKUP(B68,'Language Articles'!A:B,2,FALSE)</f>
        <v>Seam clamp 504 AL KK for standing seam roof</v>
      </c>
      <c r="D68" s="112" t="str">
        <f>VLOOKUP(B68,'Language Portfolio'!A:B,2,0)</f>
        <v>Special fastenings</v>
      </c>
      <c r="E68" s="216" t="str">
        <f>VLOOKUP(B68,'Language Portfolio'!A:K,11,0)</f>
        <v>Standing seam clamps</v>
      </c>
      <c r="F68" s="148" cm="1">
        <f t="array" ref="F68:G68">_xlfn.XLOOKUP(B68,'Query Daten'!A:A,'Query Daten'!D:E,"",0)</f>
        <v>0.17399999999999999</v>
      </c>
      <c r="G68" s="149" t="str">
        <v>KG</v>
      </c>
      <c r="H68" s="238" cm="1">
        <f t="array" ref="H68:M68">_xlfn.XLOOKUP(B68,'Query Daten'!A:A,'Query Daten'!F:K,"",0)</f>
        <v>111.2</v>
      </c>
      <c r="I68" s="149" t="str">
        <v>MM</v>
      </c>
      <c r="J68" s="150">
        <v>35</v>
      </c>
      <c r="K68" s="149" t="str">
        <v>MM</v>
      </c>
      <c r="L68" s="150">
        <v>154.19999999999999</v>
      </c>
      <c r="M68" s="149" t="str">
        <v>MM</v>
      </c>
      <c r="N68" s="112">
        <f>IFERROR(VLOOKUP(B68,Basis_Preisliste!B:H,7,0),"")</f>
        <v>50</v>
      </c>
      <c r="O68" s="149" t="str">
        <f>IFERROR(VLOOKUP(B68,'Query Daten'!A:R,16,0),"")</f>
        <v>ST</v>
      </c>
      <c r="P68" s="241">
        <f t="shared" si="3"/>
        <v>8.6999999999999993</v>
      </c>
      <c r="Q68" s="149" t="str">
        <f t="shared" si="4"/>
        <v>KG</v>
      </c>
      <c r="R68" s="151">
        <f>IFERROR(VLOOKUP(B68,MLGN!A:J,8,0),"")</f>
        <v>2400</v>
      </c>
      <c r="S68" s="149" t="str">
        <f>IFERROR(VLOOKUP(B68,'Query Daten'!A:R,16,0),"")</f>
        <v>ST</v>
      </c>
      <c r="T68" s="243">
        <f t="shared" si="5"/>
        <v>417.59999999999997</v>
      </c>
      <c r="U68" s="149" t="str">
        <f t="shared" si="6"/>
        <v>KG</v>
      </c>
      <c r="V68" s="112" t="str">
        <f>_xlfn.XLOOKUP(B68,'Query Daten'!A:A,'Query Daten'!Q:Q,"",0)</f>
        <v>76109090</v>
      </c>
      <c r="W68" s="78" t="str">
        <f>IFERROR(VLOOKUP(B68,'Language Articles'!A:K,11,0),"")</f>
        <v>Particularly suitable for double standing seam roofs made of titanium zinc sheet. The joint clamp 504 was developed together with the Rheinzink company for use on double standing seam roofs made of titanium zinc sheet . Profiles mounted on the standing seam clamps must not exceed a length of approx. 3m without thermal separation.</v>
      </c>
      <c r="X68" s="135"/>
      <c r="Y68" s="63" t="b">
        <v>1</v>
      </c>
      <c r="Z68" s="63" t="e">
        <f>#REF!&lt;&gt;$Z$1</f>
        <v>#REF!</v>
      </c>
      <c r="AA68" s="63">
        <f t="shared" si="13"/>
        <v>68</v>
      </c>
      <c r="AB68" s="63" t="e">
        <f t="shared" si="2"/>
        <v>#REF!</v>
      </c>
      <c r="AC68" s="63" t="e">
        <f t="shared" ref="AC68:AC74" si="15">_xlfn.AGGREGATE(15,6,$AB$7:$AB$681,ROW(A60))</f>
        <v>#NUM!</v>
      </c>
    </row>
    <row r="69" spans="2:29">
      <c r="B69" s="136" t="s">
        <v>137</v>
      </c>
      <c r="C69" s="52" t="str">
        <f>VLOOKUP(B69,'Language Articles'!A:B,2,FALSE)</f>
        <v>Seam clamp 510 Rapid for KalZip a.s.</v>
      </c>
      <c r="D69" s="112" t="str">
        <f>VLOOKUP(B69,'Language Portfolio'!A:B,2,0)</f>
        <v>Special fastenings</v>
      </c>
      <c r="E69" s="216" t="str">
        <f>VLOOKUP(B69,'Language Portfolio'!A:K,11,0)</f>
        <v>Standing seam clamps</v>
      </c>
      <c r="F69" s="148" cm="1">
        <f t="array" ref="F69:G69">_xlfn.XLOOKUP(B69,'Query Daten'!A:A,'Query Daten'!D:E,"",0)</f>
        <v>0.125</v>
      </c>
      <c r="G69" s="149" t="str">
        <v>KG</v>
      </c>
      <c r="H69" s="238" cm="1">
        <f t="array" ref="H69:M69">_xlfn.XLOOKUP(B69,'Query Daten'!A:A,'Query Daten'!F:K,"",0)</f>
        <v>80</v>
      </c>
      <c r="I69" s="149" t="str">
        <v>MM</v>
      </c>
      <c r="J69" s="150">
        <v>70.400000000000006</v>
      </c>
      <c r="K69" s="149" t="str">
        <v>MM</v>
      </c>
      <c r="L69" s="150">
        <v>46.2</v>
      </c>
      <c r="M69" s="149" t="str">
        <v>MM</v>
      </c>
      <c r="N69" s="112">
        <f>IFERROR(VLOOKUP(B69,Basis_Preisliste!B:H,7,0),"")</f>
        <v>50</v>
      </c>
      <c r="O69" s="149" t="str">
        <f>IFERROR(VLOOKUP(B69,'Query Daten'!A:R,16,0),"")</f>
        <v>ST</v>
      </c>
      <c r="P69" s="241">
        <f t="shared" si="3"/>
        <v>6.25</v>
      </c>
      <c r="Q69" s="149" t="str">
        <f t="shared" si="4"/>
        <v>KG</v>
      </c>
      <c r="R69" s="151">
        <f>IFERROR(VLOOKUP(B69,MLGN!A:J,8,0),"")</f>
        <v>2400</v>
      </c>
      <c r="S69" s="149" t="str">
        <f>IFERROR(VLOOKUP(B69,'Query Daten'!A:R,16,0),"")</f>
        <v>ST</v>
      </c>
      <c r="T69" s="243">
        <f t="shared" si="5"/>
        <v>300</v>
      </c>
      <c r="U69" s="149" t="str">
        <f t="shared" si="6"/>
        <v>KG</v>
      </c>
      <c r="V69" s="112" t="str">
        <f>_xlfn.XLOOKUP(B69,'Query Daten'!A:A,'Query Daten'!Q:Q,"",0)</f>
        <v>76109090</v>
      </c>
      <c r="W69" s="78" t="str">
        <f>IFERROR(VLOOKUP(B69,'Language Articles'!A:K,11,0),"")</f>
        <v>Please note: The tightening torque must be limited so that the sheet seams are not deformed and the thermal expansion of the sheets is not prevented!</v>
      </c>
      <c r="X69" s="135"/>
      <c r="Y69" s="63" t="b">
        <v>1</v>
      </c>
      <c r="Z69" s="63" t="e">
        <f>#REF!&lt;&gt;$Z$1</f>
        <v>#REF!</v>
      </c>
      <c r="AA69" s="63">
        <f t="shared" si="13"/>
        <v>69</v>
      </c>
      <c r="AB69" s="63" t="e">
        <f t="shared" si="2"/>
        <v>#REF!</v>
      </c>
      <c r="AC69" s="63" t="e">
        <f t="shared" si="15"/>
        <v>#NUM!</v>
      </c>
    </row>
    <row r="70" spans="2:29">
      <c r="B70" s="136" t="s">
        <v>139</v>
      </c>
      <c r="C70" s="52" t="str">
        <f>VLOOKUP(B70,'Language Articles'!A:B,2,FALSE)</f>
        <v>Seam clamp Pro510 f. round seam a.sim.</v>
      </c>
      <c r="D70" s="112" t="str">
        <f>VLOOKUP(B70,'Language Portfolio'!A:B,2,0)</f>
        <v>Special fastenings</v>
      </c>
      <c r="E70" s="216" t="str">
        <f>VLOOKUP(B70,'Language Portfolio'!A:K,11,0)</f>
        <v>Standing seam clamps</v>
      </c>
      <c r="F70" s="148" cm="1">
        <f t="array" ref="F70:G70">_xlfn.XLOOKUP(B70,'Query Daten'!A:A,'Query Daten'!D:E,"",0)</f>
        <v>0.125</v>
      </c>
      <c r="G70" s="149" t="str">
        <v>KG</v>
      </c>
      <c r="H70" s="238" cm="1">
        <f t="array" ref="H70:M70">_xlfn.XLOOKUP(B70,'Query Daten'!A:A,'Query Daten'!F:K,"",0)</f>
        <v>80</v>
      </c>
      <c r="I70" s="149" t="str">
        <v>MM</v>
      </c>
      <c r="J70" s="150">
        <v>70.400000000000006</v>
      </c>
      <c r="K70" s="149" t="str">
        <v>MM</v>
      </c>
      <c r="L70" s="150">
        <v>46.2</v>
      </c>
      <c r="M70" s="149" t="str">
        <v>MM</v>
      </c>
      <c r="N70" s="112">
        <f>IFERROR(VLOOKUP(B70,Basis_Preisliste!B:H,7,0),"")</f>
        <v>50</v>
      </c>
      <c r="O70" s="149" t="str">
        <f>IFERROR(VLOOKUP(B70,'Query Daten'!A:R,16,0),"")</f>
        <v>ST</v>
      </c>
      <c r="P70" s="241">
        <f t="shared" si="3"/>
        <v>6.25</v>
      </c>
      <c r="Q70" s="149" t="str">
        <f t="shared" si="4"/>
        <v>KG</v>
      </c>
      <c r="R70" s="151">
        <f>IFERROR(VLOOKUP(B70,MLGN!A:J,8,0),"")</f>
        <v>2400</v>
      </c>
      <c r="S70" s="149" t="str">
        <f>IFERROR(VLOOKUP(B70,'Query Daten'!A:R,16,0),"")</f>
        <v>ST</v>
      </c>
      <c r="T70" s="243">
        <f t="shared" si="5"/>
        <v>300</v>
      </c>
      <c r="U70" s="149" t="str">
        <f t="shared" si="6"/>
        <v>KG</v>
      </c>
      <c r="V70" s="112" t="str">
        <f>_xlfn.XLOOKUP(B70,'Query Daten'!A:A,'Query Daten'!Q:Q,"",0)</f>
        <v>76109090</v>
      </c>
      <c r="W70" s="78" t="str">
        <f>IFERROR(VLOOKUP(B70,'Language Articles'!A:K,11,0),"")</f>
        <v>Please note: The tightening torque must be limited so that the sheet metal seams are not deformed and thermal expansion of the sheets is not prevented! Only suitable in conjunction with ProLine module clamps.</v>
      </c>
      <c r="X70" s="135"/>
      <c r="Y70" s="63" t="b">
        <v>1</v>
      </c>
      <c r="Z70" s="63" t="e">
        <f>#REF!&lt;&gt;$Z$1</f>
        <v>#REF!</v>
      </c>
      <c r="AA70" s="63">
        <f t="shared" si="13"/>
        <v>70</v>
      </c>
      <c r="AB70" s="63" t="e">
        <f t="shared" si="2"/>
        <v>#REF!</v>
      </c>
      <c r="AC70" s="63" t="e">
        <f t="shared" si="15"/>
        <v>#NUM!</v>
      </c>
    </row>
    <row r="71" spans="2:29">
      <c r="B71" s="136" t="s">
        <v>141</v>
      </c>
      <c r="C71" s="52" t="str">
        <f>VLOOKUP(B71,'Language Articles'!A:B,2,FALSE)</f>
        <v>Seam clamp 520 Rapid Zambelli RibRoof 465 a.s.</v>
      </c>
      <c r="D71" s="112" t="str">
        <f>VLOOKUP(B71,'Language Portfolio'!A:B,2,0)</f>
        <v>Special fastenings</v>
      </c>
      <c r="E71" s="216" t="str">
        <f>VLOOKUP(B71,'Language Portfolio'!A:K,11,0)</f>
        <v>Standing seam clamps</v>
      </c>
      <c r="F71" s="148" cm="1">
        <f t="array" ref="F71:G71">_xlfn.XLOOKUP(B71,'Query Daten'!A:A,'Query Daten'!D:E,"",0)</f>
        <v>0.13600000000000001</v>
      </c>
      <c r="G71" s="149" t="str">
        <v>KG</v>
      </c>
      <c r="H71" s="238" cm="1">
        <f t="array" ref="H71:M71">_xlfn.XLOOKUP(B71,'Query Daten'!A:A,'Query Daten'!F:K,"",0)</f>
        <v>80</v>
      </c>
      <c r="I71" s="149" t="str">
        <v>MM</v>
      </c>
      <c r="J71" s="150">
        <v>82</v>
      </c>
      <c r="K71" s="149" t="str">
        <v>MM</v>
      </c>
      <c r="L71" s="150">
        <v>46.2</v>
      </c>
      <c r="M71" s="149" t="str">
        <v>MM</v>
      </c>
      <c r="N71" s="112">
        <f>IFERROR(VLOOKUP(B71,Basis_Preisliste!B:H,7,0),"")</f>
        <v>50</v>
      </c>
      <c r="O71" s="149" t="str">
        <f>IFERROR(VLOOKUP(B71,'Query Daten'!A:R,16,0),"")</f>
        <v>ST</v>
      </c>
      <c r="P71" s="241">
        <f t="shared" si="3"/>
        <v>6.8000000000000007</v>
      </c>
      <c r="Q71" s="149" t="str">
        <f t="shared" si="4"/>
        <v>KG</v>
      </c>
      <c r="R71" s="151">
        <f>IFERROR(VLOOKUP(B71,MLGN!A:J,8,0),"")</f>
        <v>2400</v>
      </c>
      <c r="S71" s="149" t="str">
        <f>IFERROR(VLOOKUP(B71,'Query Daten'!A:R,16,0),"")</f>
        <v>ST</v>
      </c>
      <c r="T71" s="243">
        <f t="shared" si="5"/>
        <v>326.40000000000003</v>
      </c>
      <c r="U71" s="149" t="str">
        <f t="shared" si="6"/>
        <v>KG</v>
      </c>
      <c r="V71" s="112" t="str">
        <f>_xlfn.XLOOKUP(B71,'Query Daten'!A:A,'Query Daten'!Q:Q,"",0)</f>
        <v>76109090</v>
      </c>
      <c r="W71" s="78" t="str">
        <f>IFERROR(VLOOKUP(B71,'Language Articles'!A:K,11,0),"")</f>
        <v>Please note: The tightening torque must be limited so that the sheet seams are not deformed and the thermal expansion of the sheets is not prevented!</v>
      </c>
      <c r="X71" s="135"/>
      <c r="Y71" s="63" t="b">
        <v>1</v>
      </c>
      <c r="Z71" s="63" t="e">
        <f>#REF!&lt;&gt;$Z$1</f>
        <v>#REF!</v>
      </c>
      <c r="AA71" s="63">
        <f t="shared" si="13"/>
        <v>71</v>
      </c>
      <c r="AB71" s="63" t="e">
        <f t="shared" si="2"/>
        <v>#REF!</v>
      </c>
      <c r="AC71" s="63" t="e">
        <f t="shared" si="15"/>
        <v>#NUM!</v>
      </c>
    </row>
    <row r="72" spans="2:29">
      <c r="B72" s="136" t="s">
        <v>143</v>
      </c>
      <c r="C72" s="52" t="str">
        <f>VLOOKUP(B72,'Language Articles'!A:B,2,FALSE)</f>
        <v>Seam cl. Pro520 f.Zamb.RibRoof465 a.sim.</v>
      </c>
      <c r="D72" s="112" t="str">
        <f>VLOOKUP(B72,'Language Portfolio'!A:B,2,0)</f>
        <v>Special fastenings</v>
      </c>
      <c r="E72" s="216" t="str">
        <f>VLOOKUP(B72,'Language Portfolio'!A:K,11,0)</f>
        <v>Standing seam clamps</v>
      </c>
      <c r="F72" s="148" cm="1">
        <f t="array" ref="F72:G72">_xlfn.XLOOKUP(B72,'Query Daten'!A:A,'Query Daten'!D:E,"",0)</f>
        <v>0.13600000000000001</v>
      </c>
      <c r="G72" s="149" t="str">
        <v>KG</v>
      </c>
      <c r="H72" s="238" cm="1">
        <f t="array" ref="H72:M72">_xlfn.XLOOKUP(B72,'Query Daten'!A:A,'Query Daten'!F:K,"",0)</f>
        <v>80</v>
      </c>
      <c r="I72" s="149" t="str">
        <v>MM</v>
      </c>
      <c r="J72" s="150">
        <v>82</v>
      </c>
      <c r="K72" s="149" t="str">
        <v>MM</v>
      </c>
      <c r="L72" s="150">
        <v>46.2</v>
      </c>
      <c r="M72" s="149" t="str">
        <v>MM</v>
      </c>
      <c r="N72" s="112">
        <f>IFERROR(VLOOKUP(B72,Basis_Preisliste!B:H,7,0),"")</f>
        <v>50</v>
      </c>
      <c r="O72" s="149" t="str">
        <f>IFERROR(VLOOKUP(B72,'Query Daten'!A:R,16,0),"")</f>
        <v>ST</v>
      </c>
      <c r="P72" s="241">
        <f t="shared" si="3"/>
        <v>6.8000000000000007</v>
      </c>
      <c r="Q72" s="149" t="str">
        <f t="shared" ref="Q72:Q141" si="16">G72</f>
        <v>KG</v>
      </c>
      <c r="R72" s="151">
        <f>IFERROR(VLOOKUP(B72,MLGN!A:J,8,0),"")</f>
        <v>1200</v>
      </c>
      <c r="S72" s="149" t="str">
        <f>IFERROR(VLOOKUP(B72,'Query Daten'!A:R,16,0),"")</f>
        <v>ST</v>
      </c>
      <c r="T72" s="243">
        <f t="shared" si="5"/>
        <v>163.20000000000002</v>
      </c>
      <c r="U72" s="149" t="str">
        <f t="shared" ref="U72:U141" si="17">G72</f>
        <v>KG</v>
      </c>
      <c r="V72" s="112" t="str">
        <f>_xlfn.XLOOKUP(B72,'Query Daten'!A:A,'Query Daten'!Q:Q,"",0)</f>
        <v>76109090</v>
      </c>
      <c r="W72" s="78" t="str">
        <f>IFERROR(VLOOKUP(B72,'Language Articles'!A:K,11,0),"")</f>
        <v>Please note: The tightening torque must be limited so that the sheet metal seams are not deformed and thermal expansion of the sheets is not prevented! Only suitable in conjunction with ProLine module clamps.</v>
      </c>
      <c r="X72" s="135"/>
      <c r="Y72" s="63" t="b">
        <v>1</v>
      </c>
      <c r="Z72" s="63" t="e">
        <f>#REF!&lt;&gt;$Z$1</f>
        <v>#REF!</v>
      </c>
      <c r="AA72" s="63">
        <f t="shared" si="13"/>
        <v>72</v>
      </c>
      <c r="AB72" s="63" t="e">
        <f t="shared" si="2"/>
        <v>#REF!</v>
      </c>
      <c r="AC72" s="63" t="e">
        <f t="shared" si="15"/>
        <v>#NUM!</v>
      </c>
    </row>
    <row r="73" spans="2:29">
      <c r="B73" s="136" t="s">
        <v>145</v>
      </c>
      <c r="C73" s="52" t="str">
        <f>VLOOKUP(B73,'Language Articles'!A:B,2,FALSE)</f>
        <v>Seam clamp 522 Rapid Zambelli RibRoof 500 a.s.</v>
      </c>
      <c r="D73" s="112" t="str">
        <f>VLOOKUP(B73,'Language Portfolio'!A:B,2,0)</f>
        <v>Special fastenings</v>
      </c>
      <c r="E73" s="216" t="str">
        <f>VLOOKUP(B73,'Language Portfolio'!A:K,11,0)</f>
        <v>Standing seam clamps</v>
      </c>
      <c r="F73" s="148" cm="1">
        <f t="array" ref="F73:G73">_xlfn.XLOOKUP(B73,'Query Daten'!A:A,'Query Daten'!D:E,"",0)</f>
        <v>0.14499999999999999</v>
      </c>
      <c r="G73" s="149" t="str">
        <v>KG</v>
      </c>
      <c r="H73" s="238" cm="1">
        <f t="array" ref="H73:M73">_xlfn.XLOOKUP(B73,'Query Daten'!A:A,'Query Daten'!F:K,"",0)</f>
        <v>80</v>
      </c>
      <c r="I73" s="149" t="str">
        <v>MM</v>
      </c>
      <c r="J73" s="150">
        <v>89.8</v>
      </c>
      <c r="K73" s="149" t="str">
        <v>MM</v>
      </c>
      <c r="L73" s="150">
        <v>46.2</v>
      </c>
      <c r="M73" s="149" t="str">
        <v>MM</v>
      </c>
      <c r="N73" s="112">
        <f>IFERROR(VLOOKUP(B73,Basis_Preisliste!B:H,7,0),"")</f>
        <v>50</v>
      </c>
      <c r="O73" s="149" t="str">
        <f>IFERROR(VLOOKUP(B73,'Query Daten'!A:R,16,0),"")</f>
        <v>ST</v>
      </c>
      <c r="P73" s="241">
        <f t="shared" ref="P73:P142" si="18">IFERROR(F73*N73,"")</f>
        <v>7.2499999999999991</v>
      </c>
      <c r="Q73" s="149" t="str">
        <f t="shared" si="16"/>
        <v>KG</v>
      </c>
      <c r="R73" s="151">
        <f>IFERROR(VLOOKUP(B73,MLGN!A:J,8,0),"")</f>
        <v>2400</v>
      </c>
      <c r="S73" s="149" t="str">
        <f>IFERROR(VLOOKUP(B73,'Query Daten'!A:R,16,0),"")</f>
        <v>ST</v>
      </c>
      <c r="T73" s="243">
        <f t="shared" ref="T73:T142" si="19">IFERROR(F73*R73,"")</f>
        <v>348</v>
      </c>
      <c r="U73" s="149" t="str">
        <f t="shared" si="17"/>
        <v>KG</v>
      </c>
      <c r="V73" s="112" t="str">
        <f>_xlfn.XLOOKUP(B73,'Query Daten'!A:A,'Query Daten'!Q:Q,"",0)</f>
        <v>76109090</v>
      </c>
      <c r="W73" s="78" t="str">
        <f>IFERROR(VLOOKUP(B73,'Language Articles'!A:K,11,0),"")</f>
        <v>Please note: The tightening torque must be limited so that the sheet seams are not deformed and the thermal expansion of the sheets is not prevented!</v>
      </c>
      <c r="X73" s="135"/>
      <c r="Y73" s="63" t="b">
        <v>1</v>
      </c>
      <c r="Z73" s="63" t="e">
        <f>#REF!&lt;&gt;$Z$1</f>
        <v>#REF!</v>
      </c>
      <c r="AA73" s="63">
        <f t="shared" si="13"/>
        <v>73</v>
      </c>
      <c r="AB73" s="63" t="e">
        <f t="shared" si="2"/>
        <v>#REF!</v>
      </c>
      <c r="AC73" s="63" t="e">
        <f t="shared" si="15"/>
        <v>#NUM!</v>
      </c>
    </row>
    <row r="74" spans="2:29">
      <c r="B74" s="136" t="s">
        <v>147</v>
      </c>
      <c r="C74" s="52" t="str">
        <f>VLOOKUP(B74,'Language Articles'!A:B,2,FALSE)</f>
        <v>Seam cl. Pro522 f.Zamb.RibRoof500 a.sim.</v>
      </c>
      <c r="D74" s="112" t="str">
        <f>VLOOKUP(B74,'Language Portfolio'!A:B,2,0)</f>
        <v>Special fastenings</v>
      </c>
      <c r="E74" s="216" t="str">
        <f>VLOOKUP(B74,'Language Portfolio'!A:K,11,0)</f>
        <v>Standing seam clamps</v>
      </c>
      <c r="F74" s="148" cm="1">
        <f t="array" ref="F74:G74">_xlfn.XLOOKUP(B74,'Query Daten'!A:A,'Query Daten'!D:E,"",0)</f>
        <v>0.14499999999999999</v>
      </c>
      <c r="G74" s="149" t="str">
        <v>KG</v>
      </c>
      <c r="H74" s="238" cm="1">
        <f t="array" ref="H74:M74">_xlfn.XLOOKUP(B74,'Query Daten'!A:A,'Query Daten'!F:K,"",0)</f>
        <v>80</v>
      </c>
      <c r="I74" s="149" t="str">
        <v>MM</v>
      </c>
      <c r="J74" s="150">
        <v>89.8</v>
      </c>
      <c r="K74" s="149" t="str">
        <v>MM</v>
      </c>
      <c r="L74" s="150">
        <v>46.2</v>
      </c>
      <c r="M74" s="149" t="str">
        <v>MM</v>
      </c>
      <c r="N74" s="112">
        <f>IFERROR(VLOOKUP(B74,Basis_Preisliste!B:H,7,0),"")</f>
        <v>50</v>
      </c>
      <c r="O74" s="149" t="str">
        <f>IFERROR(VLOOKUP(B74,'Query Daten'!A:R,16,0),"")</f>
        <v>ST</v>
      </c>
      <c r="P74" s="241">
        <f t="shared" si="18"/>
        <v>7.2499999999999991</v>
      </c>
      <c r="Q74" s="149" t="str">
        <f t="shared" si="16"/>
        <v>KG</v>
      </c>
      <c r="R74" s="151">
        <f>IFERROR(VLOOKUP(B74,MLGN!A:J,8,0),"")</f>
        <v>1200</v>
      </c>
      <c r="S74" s="149" t="str">
        <f>IFERROR(VLOOKUP(B74,'Query Daten'!A:R,16,0),"")</f>
        <v>ST</v>
      </c>
      <c r="T74" s="243">
        <f t="shared" si="19"/>
        <v>174</v>
      </c>
      <c r="U74" s="149" t="str">
        <f t="shared" si="17"/>
        <v>KG</v>
      </c>
      <c r="V74" s="112" t="str">
        <f>_xlfn.XLOOKUP(B74,'Query Daten'!A:A,'Query Daten'!Q:Q,"",0)</f>
        <v>76109090</v>
      </c>
      <c r="W74" s="78" t="str">
        <f>IFERROR(VLOOKUP(B74,'Language Articles'!A:K,11,0),"")</f>
        <v>Please note: The tightening torque must be limited so that the sheet metal seams are not deformed and thermal expansion of the sheets is not prevented! Only suitable in conjunction with ProLine module clamps.</v>
      </c>
      <c r="X74" s="135"/>
      <c r="Y74" s="63" t="b">
        <v>1</v>
      </c>
      <c r="Z74" s="63" t="e">
        <f>#REF!&lt;&gt;$Z$1</f>
        <v>#REF!</v>
      </c>
      <c r="AA74" s="63">
        <f t="shared" si="13"/>
        <v>74</v>
      </c>
      <c r="AB74" s="63" t="e">
        <f t="shared" si="2"/>
        <v>#REF!</v>
      </c>
      <c r="AC74" s="63" t="e">
        <f t="shared" si="15"/>
        <v>#NUM!</v>
      </c>
    </row>
    <row r="75" spans="2:29">
      <c r="B75" s="136" t="s">
        <v>149</v>
      </c>
      <c r="C75" s="52" t="str">
        <f>VLOOKUP(B75,'Language Articles'!A:B,2,FALSE)</f>
        <v>Seam clamp 524 Rapid Fischer KlipTec a.s.</v>
      </c>
      <c r="D75" s="112" t="str">
        <f>VLOOKUP(B75,'Language Portfolio'!A:B,2,0)</f>
        <v>Special fastenings</v>
      </c>
      <c r="E75" s="216" t="str">
        <f>VLOOKUP(B75,'Language Portfolio'!A:K,11,0)</f>
        <v>Standing seam clamps</v>
      </c>
      <c r="F75" s="148" cm="1">
        <f t="array" ref="F75:G75">_xlfn.XLOOKUP(B75,'Query Daten'!A:A,'Query Daten'!D:E,"",0)</f>
        <v>0.13500000000000001</v>
      </c>
      <c r="G75" s="149" t="str">
        <v>KG</v>
      </c>
      <c r="H75" s="238" cm="1">
        <f t="array" ref="H75:M75">_xlfn.XLOOKUP(B75,'Query Daten'!A:A,'Query Daten'!F:K,"",0)</f>
        <v>80</v>
      </c>
      <c r="I75" s="149" t="str">
        <v>MM</v>
      </c>
      <c r="J75" s="150">
        <v>82</v>
      </c>
      <c r="K75" s="149" t="str">
        <v>MM</v>
      </c>
      <c r="L75" s="150">
        <v>46.2</v>
      </c>
      <c r="M75" s="149" t="str">
        <v>MM</v>
      </c>
      <c r="N75" s="112">
        <f>IFERROR(VLOOKUP(B75,Basis_Preisliste!B:H,7,0),"")</f>
        <v>50</v>
      </c>
      <c r="O75" s="149" t="str">
        <f>IFERROR(VLOOKUP(B75,'Query Daten'!A:R,16,0),"")</f>
        <v>ST</v>
      </c>
      <c r="P75" s="241">
        <f t="shared" si="18"/>
        <v>6.75</v>
      </c>
      <c r="Q75" s="149" t="str">
        <f t="shared" si="16"/>
        <v>KG</v>
      </c>
      <c r="R75" s="151">
        <f>IFERROR(VLOOKUP(B75,MLGN!A:J,8,0),"")</f>
        <v>2400</v>
      </c>
      <c r="S75" s="149" t="str">
        <f>IFERROR(VLOOKUP(B75,'Query Daten'!A:R,16,0),"")</f>
        <v>ST</v>
      </c>
      <c r="T75" s="243">
        <f t="shared" si="19"/>
        <v>324</v>
      </c>
      <c r="U75" s="149" t="str">
        <f t="shared" si="17"/>
        <v>KG</v>
      </c>
      <c r="V75" s="112" t="str">
        <f>_xlfn.XLOOKUP(B75,'Query Daten'!A:A,'Query Daten'!Q:Q,"",0)</f>
        <v>76109090</v>
      </c>
      <c r="W75" s="78" t="str">
        <f>IFERROR(VLOOKUP(B75,'Language Articles'!A:K,11,0),"")</f>
        <v>Please note: The tightening torque must be limited so that the sheet seams are not deformed and the thermal expansion of the sheets is not prevented!</v>
      </c>
      <c r="X75" s="135"/>
      <c r="Y75" s="63" t="b">
        <v>1</v>
      </c>
      <c r="Z75" s="63" t="e">
        <f>#REF!&lt;&gt;$Z$1</f>
        <v>#REF!</v>
      </c>
      <c r="AA75" s="63">
        <f t="shared" si="13"/>
        <v>75</v>
      </c>
      <c r="AB75" s="63" t="e">
        <f t="shared" si="2"/>
        <v>#REF!</v>
      </c>
      <c r="AC75" s="63" t="e">
        <f>_xlfn.AGGREGATE(15,6,$AB$7:$AB$681,ROW(A68))</f>
        <v>#NUM!</v>
      </c>
    </row>
    <row r="76" spans="2:29">
      <c r="B76" s="136" t="s">
        <v>151</v>
      </c>
      <c r="C76" s="52" t="str">
        <f>VLOOKUP(B76,'Language Articles'!A:B,2,FALSE)</f>
        <v>Seam cl. Pro524 f.Fischer KlipTec a.sim.</v>
      </c>
      <c r="D76" s="112" t="str">
        <f>VLOOKUP(B76,'Language Portfolio'!A:B,2,0)</f>
        <v>Special fastenings</v>
      </c>
      <c r="E76" s="216" t="str">
        <f>VLOOKUP(B76,'Language Portfolio'!A:K,11,0)</f>
        <v>Standing seam clamps</v>
      </c>
      <c r="F76" s="148" cm="1">
        <f t="array" ref="F76:G76">_xlfn.XLOOKUP(B76,'Query Daten'!A:A,'Query Daten'!D:E,"",0)</f>
        <v>0.13500000000000001</v>
      </c>
      <c r="G76" s="149" t="str">
        <v>KG</v>
      </c>
      <c r="H76" s="238" cm="1">
        <f t="array" ref="H76:M76">_xlfn.XLOOKUP(B76,'Query Daten'!A:A,'Query Daten'!F:K,"",0)</f>
        <v>80</v>
      </c>
      <c r="I76" s="149" t="str">
        <v>MM</v>
      </c>
      <c r="J76" s="150">
        <v>82</v>
      </c>
      <c r="K76" s="149" t="str">
        <v>MM</v>
      </c>
      <c r="L76" s="150">
        <v>46.2</v>
      </c>
      <c r="M76" s="149" t="str">
        <v>MM</v>
      </c>
      <c r="N76" s="112">
        <f>IFERROR(VLOOKUP(B76,Basis_Preisliste!B:H,7,0),"")</f>
        <v>50</v>
      </c>
      <c r="O76" s="149" t="str">
        <f>IFERROR(VLOOKUP(B76,'Query Daten'!A:R,16,0),"")</f>
        <v>ST</v>
      </c>
      <c r="P76" s="241">
        <f t="shared" si="18"/>
        <v>6.75</v>
      </c>
      <c r="Q76" s="149" t="str">
        <f t="shared" si="16"/>
        <v>KG</v>
      </c>
      <c r="R76" s="151">
        <f>IFERROR(VLOOKUP(B76,MLGN!A:J,8,0),"")</f>
        <v>1200</v>
      </c>
      <c r="S76" s="149" t="str">
        <f>IFERROR(VLOOKUP(B76,'Query Daten'!A:R,16,0),"")</f>
        <v>ST</v>
      </c>
      <c r="T76" s="243">
        <f t="shared" si="19"/>
        <v>162</v>
      </c>
      <c r="U76" s="149" t="str">
        <f t="shared" si="17"/>
        <v>KG</v>
      </c>
      <c r="V76" s="112" t="str">
        <f>_xlfn.XLOOKUP(B76,'Query Daten'!A:A,'Query Daten'!Q:Q,"",0)</f>
        <v>76109090</v>
      </c>
      <c r="W76" s="78" t="str">
        <f>IFERROR(VLOOKUP(B76,'Language Articles'!A:K,11,0),"")</f>
        <v>Please note: The tightening torque must be limited so that the sheet metal seams are not deformed and thermal expansion of the sheets is not prevented! Only suitable in conjunction with ProLine module clamps.</v>
      </c>
      <c r="X76" s="135"/>
      <c r="Y76" s="63" t="b">
        <v>1</v>
      </c>
      <c r="Z76" s="63" t="e">
        <f>#REF!&lt;&gt;$Z$1</f>
        <v>#REF!</v>
      </c>
      <c r="AA76" s="63">
        <f t="shared" si="13"/>
        <v>76</v>
      </c>
      <c r="AB76" s="63" t="e">
        <f t="shared" si="2"/>
        <v>#REF!</v>
      </c>
      <c r="AC76" s="63" t="e">
        <f>_xlfn.AGGREGATE(15,6,$AB$7:$AB$681,ROW(A69))</f>
        <v>#NUM!</v>
      </c>
    </row>
    <row r="77" spans="2:29">
      <c r="B77" s="136" t="s">
        <v>153</v>
      </c>
      <c r="C77" s="52" t="str">
        <f>VLOOKUP(B77,'Language Articles'!A:B,2,FALSE)</f>
        <v>Seam clamp 525 VA for Domico Domitec</v>
      </c>
      <c r="D77" s="112" t="str">
        <f>VLOOKUP(B77,'Language Portfolio'!A:B,2,0)</f>
        <v>Special fastenings</v>
      </c>
      <c r="E77" s="216" t="str">
        <f>VLOOKUP(B77,'Language Portfolio'!A:K,11,0)</f>
        <v>Standing seam clamps</v>
      </c>
      <c r="F77" s="148" cm="1">
        <f t="array" ref="F77:G77">_xlfn.XLOOKUP(B77,'Query Daten'!A:A,'Query Daten'!D:E,"",0)</f>
        <v>0.40400000000000003</v>
      </c>
      <c r="G77" s="149" t="str">
        <v>KG</v>
      </c>
      <c r="H77" s="238" cm="1">
        <f t="array" ref="H77:M77">_xlfn.XLOOKUP(B77,'Query Daten'!A:A,'Query Daten'!F:K,"",0)</f>
        <v>100</v>
      </c>
      <c r="I77" s="149" t="str">
        <v>MM</v>
      </c>
      <c r="J77" s="150">
        <v>54.7</v>
      </c>
      <c r="K77" s="149" t="str">
        <v>MM</v>
      </c>
      <c r="L77" s="150">
        <v>109.7</v>
      </c>
      <c r="M77" s="149" t="str">
        <v>MM</v>
      </c>
      <c r="N77" s="112">
        <f>IFERROR(VLOOKUP(B77,Basis_Preisliste!B:H,7,0),"")</f>
        <v>50</v>
      </c>
      <c r="O77" s="149" t="str">
        <f>IFERROR(VLOOKUP(B77,'Query Daten'!A:R,16,0),"")</f>
        <v>ST</v>
      </c>
      <c r="P77" s="241">
        <f t="shared" si="18"/>
        <v>20.200000000000003</v>
      </c>
      <c r="Q77" s="149" t="str">
        <f t="shared" si="16"/>
        <v>KG</v>
      </c>
      <c r="R77" s="151">
        <f>IFERROR(VLOOKUP(B77,MLGN!A:J,8,0),"")</f>
        <v>1200</v>
      </c>
      <c r="S77" s="149" t="str">
        <f>IFERROR(VLOOKUP(B77,'Query Daten'!A:R,16,0),"")</f>
        <v>ST</v>
      </c>
      <c r="T77" s="243">
        <f t="shared" si="19"/>
        <v>484.8</v>
      </c>
      <c r="U77" s="149" t="str">
        <f t="shared" si="17"/>
        <v>KG</v>
      </c>
      <c r="V77" s="112" t="str">
        <f>_xlfn.XLOOKUP(B77,'Query Daten'!A:A,'Query Daten'!Q:Q,"",0)</f>
        <v>73089098</v>
      </c>
      <c r="W77" s="78" t="str">
        <f>IFERROR(VLOOKUP(B77,'Language Articles'!A:K,11,0),"")</f>
        <v>For Domico and similar. Please note: The tightening torque must be limited so that the sheet seams are not deformed and the thermal expansion of the sheets is not prevented!</v>
      </c>
      <c r="X77" s="135"/>
      <c r="Y77" s="63" t="b">
        <v>1</v>
      </c>
      <c r="Z77" s="63" t="e">
        <f>#REF!&lt;&gt;$Z$1</f>
        <v>#REF!</v>
      </c>
      <c r="AA77" s="63">
        <f t="shared" si="13"/>
        <v>77</v>
      </c>
      <c r="AB77" s="63" t="e">
        <f t="shared" si="2"/>
        <v>#REF!</v>
      </c>
      <c r="AC77" s="63" t="e">
        <f>_xlfn.AGGREGATE(15,6,$AB$7:$AB$681,ROW(A70))</f>
        <v>#NUM!</v>
      </c>
    </row>
    <row r="78" spans="2:29">
      <c r="B78" s="136" t="s">
        <v>155</v>
      </c>
      <c r="C78" s="52" t="str">
        <f>VLOOKUP(B78,'Language Articles'!A:B,2,FALSE)</f>
        <v>Seam clamp Pro562 universal</v>
      </c>
      <c r="D78" s="112" t="str">
        <f>VLOOKUP(B78,'Language Portfolio'!A:B,2,0)</f>
        <v>Special fastenings</v>
      </c>
      <c r="E78" s="216" t="str">
        <f>VLOOKUP(B78,'Language Portfolio'!A:K,11,0)</f>
        <v>Standing seam clamps</v>
      </c>
      <c r="F78" s="148" cm="1">
        <f t="array" ref="F78:G78">_xlfn.XLOOKUP(B78,'Query Daten'!A:A,'Query Daten'!D:E,"",0)</f>
        <v>0.2</v>
      </c>
      <c r="G78" s="149" t="str">
        <v>KG</v>
      </c>
      <c r="H78" s="238" cm="1">
        <f t="array" ref="H78:M78">_xlfn.XLOOKUP(B78,'Query Daten'!A:A,'Query Daten'!F:K,"",0)</f>
        <v>80</v>
      </c>
      <c r="I78" s="149" t="str">
        <v>MM</v>
      </c>
      <c r="J78" s="150">
        <v>53.6</v>
      </c>
      <c r="K78" s="149" t="str">
        <v>MM</v>
      </c>
      <c r="L78" s="150">
        <v>85.6</v>
      </c>
      <c r="M78" s="149" t="str">
        <v>MM</v>
      </c>
      <c r="N78" s="112">
        <f>IFERROR(VLOOKUP(B78,Basis_Preisliste!B:H,7,0),"")</f>
        <v>50</v>
      </c>
      <c r="O78" s="149" t="str">
        <f>IFERROR(VLOOKUP(B78,'Query Daten'!A:R,16,0),"")</f>
        <v>ST</v>
      </c>
      <c r="P78" s="241">
        <f t="shared" si="18"/>
        <v>10</v>
      </c>
      <c r="Q78" s="149" t="str">
        <f t="shared" si="16"/>
        <v>KG</v>
      </c>
      <c r="R78" s="151">
        <f>IFERROR(VLOOKUP(B78,MLGN!A:J,8,0),"")</f>
        <v>1600</v>
      </c>
      <c r="S78" s="149" t="str">
        <f>IFERROR(VLOOKUP(B78,'Query Daten'!A:R,16,0),"")</f>
        <v>ST</v>
      </c>
      <c r="T78" s="243">
        <f t="shared" si="19"/>
        <v>320</v>
      </c>
      <c r="U78" s="149" t="str">
        <f t="shared" si="17"/>
        <v>KG</v>
      </c>
      <c r="V78" s="112" t="str">
        <f>_xlfn.XLOOKUP(B78,'Query Daten'!A:A,'Query Daten'!Q:Q,"",0)</f>
        <v>76109090</v>
      </c>
      <c r="W78" s="78" t="str">
        <f>IFERROR(VLOOKUP(B78,'Language Articles'!A:K,11,0),"")</f>
        <v>Please note: The tightening torque must be limited so that the sheet metal seams are not deformed and thermal expansion of the sheets is not prevented! Only suitable in conjunction with ProLine module clamps.</v>
      </c>
      <c r="X78" s="135"/>
    </row>
    <row r="79" spans="2:29">
      <c r="B79" s="136" t="s">
        <v>159</v>
      </c>
      <c r="C79" s="52" t="str">
        <f>VLOOKUP(B79,'Language Articles'!A:B,2,FALSE)</f>
        <v>EcoRapid</v>
      </c>
      <c r="D79" s="112" t="str">
        <f>VLOOKUP(B79,'Language Portfolio'!A:B,2,0)</f>
        <v>Special fastenings</v>
      </c>
      <c r="E79" s="216" t="str">
        <f>VLOOKUP(B79,'Language Portfolio'!A:K,11,0)</f>
        <v>System EcoRapid</v>
      </c>
      <c r="F79" s="148" cm="1">
        <f t="array" ref="F79:G79">_xlfn.XLOOKUP(B79,'Query Daten'!A:A,'Query Daten'!D:E,"",0)</f>
        <v>8.3000000000000004E-2</v>
      </c>
      <c r="G79" s="149" t="str">
        <v>KG</v>
      </c>
      <c r="H79" s="238" cm="1">
        <f t="array" ref="H79:M79">_xlfn.XLOOKUP(B79,'Query Daten'!A:A,'Query Daten'!F:K,"",0)</f>
        <v>127</v>
      </c>
      <c r="I79" s="149" t="str">
        <v>MM</v>
      </c>
      <c r="J79" s="150">
        <v>20.9</v>
      </c>
      <c r="K79" s="149" t="str">
        <v>MM</v>
      </c>
      <c r="L79" s="150">
        <v>56.5</v>
      </c>
      <c r="M79" s="149" t="str">
        <v>MM</v>
      </c>
      <c r="N79" s="112">
        <f>IFERROR(VLOOKUP(B79,Basis_Preisliste!B:H,7,0),"")</f>
        <v>200</v>
      </c>
      <c r="O79" s="149" t="str">
        <f>IFERROR(VLOOKUP(B79,'Query Daten'!A:R,16,0),"")</f>
        <v>ST</v>
      </c>
      <c r="P79" s="241">
        <f t="shared" si="18"/>
        <v>16.600000000000001</v>
      </c>
      <c r="Q79" s="149" t="str">
        <f t="shared" si="16"/>
        <v>KG</v>
      </c>
      <c r="R79" s="151">
        <f>IFERROR(VLOOKUP(B79,MLGN!A:J,8,0),"")</f>
        <v>4800</v>
      </c>
      <c r="S79" s="149" t="str">
        <f>IFERROR(VLOOKUP(B79,'Query Daten'!A:R,16,0),"")</f>
        <v>ST</v>
      </c>
      <c r="T79" s="243">
        <f t="shared" si="19"/>
        <v>398.40000000000003</v>
      </c>
      <c r="U79" s="149" t="str">
        <f t="shared" si="17"/>
        <v>KG</v>
      </c>
      <c r="V79" s="112" t="str">
        <f>_xlfn.XLOOKUP(B79,'Query Daten'!A:A,'Query Daten'!Q:Q,"",0)</f>
        <v>73089098</v>
      </c>
      <c r="W79" s="78" t="str">
        <f>IFERROR(VLOOKUP(B79,'Language Articles'!A:K,11,0),"")</f>
        <v>Clamping directly on the frame, for bead heights from 22 mm, screws must be ordered separately as required. EcoRapid on the module field edge: 2 screws, EcoRapid in the middle of the module field: 1 screw.</v>
      </c>
      <c r="X79" s="135"/>
      <c r="Y79" s="63" t="b">
        <v>1</v>
      </c>
      <c r="Z79" s="63" t="e">
        <f>#REF!&lt;&gt;$Z$1</f>
        <v>#REF!</v>
      </c>
      <c r="AA79" s="63">
        <f t="shared" ref="AA79:AA107" si="20">ROW(A79)</f>
        <v>79</v>
      </c>
      <c r="AB79" s="63" t="e">
        <f t="shared" ref="AB79:AB174" si="21">AA79/Z79</f>
        <v>#REF!</v>
      </c>
      <c r="AC79" s="63" t="e">
        <f t="shared" ref="AC79:AC85" si="22">_xlfn.AGGREGATE(15,6,$AB$7:$AB$681,ROW(A71))</f>
        <v>#NUM!</v>
      </c>
    </row>
    <row r="80" spans="2:29">
      <c r="B80" s="136" t="s">
        <v>169</v>
      </c>
      <c r="C80" s="52" t="str">
        <f>VLOOKUP(B80,'Language Articles'!A:B,2,FALSE)</f>
        <v>Spacer alu 20 1m</v>
      </c>
      <c r="D80" s="112" t="str">
        <f>VLOOKUP(B80,'Language Portfolio'!A:B,2,0)</f>
        <v>Special fastenings</v>
      </c>
      <c r="E80" s="216" t="str">
        <f>VLOOKUP(B80,'Language Portfolio'!A:K,11,0)</f>
        <v>FixE FixT</v>
      </c>
      <c r="F80" s="148" cm="1">
        <f t="array" ref="F80:G80">_xlfn.XLOOKUP(B80,'Query Daten'!A:A,'Query Daten'!D:E,"",0)</f>
        <v>0.63600000000000001</v>
      </c>
      <c r="G80" s="149" t="str">
        <v>KG</v>
      </c>
      <c r="H80" s="238" cm="1">
        <f t="array" ref="H80:M80">_xlfn.XLOOKUP(B80,'Query Daten'!A:A,'Query Daten'!F:K,"",0)</f>
        <v>1000</v>
      </c>
      <c r="I80" s="149" t="str">
        <v>MM</v>
      </c>
      <c r="J80" s="150">
        <v>20</v>
      </c>
      <c r="K80" s="149" t="str">
        <v>MM</v>
      </c>
      <c r="L80" s="150">
        <v>20</v>
      </c>
      <c r="M80" s="149" t="str">
        <v>MM</v>
      </c>
      <c r="N80" s="112">
        <f>IFERROR(VLOOKUP(B80,Basis_Preisliste!B:H,7,0),"")</f>
        <v>30</v>
      </c>
      <c r="O80" s="149" t="str">
        <f>IFERROR(VLOOKUP(B80,'Query Daten'!A:R,16,0),"")</f>
        <v>ST</v>
      </c>
      <c r="P80" s="241">
        <f t="shared" si="18"/>
        <v>19.080000000000002</v>
      </c>
      <c r="Q80" s="149" t="str">
        <f t="shared" si="16"/>
        <v>KG</v>
      </c>
      <c r="R80" s="151">
        <f>IFERROR(VLOOKUP(B80,MLGN!A:J,8,0),"")</f>
        <v>600</v>
      </c>
      <c r="S80" s="149" t="str">
        <f>IFERROR(VLOOKUP(B80,'Query Daten'!A:R,16,0),"")</f>
        <v>ST</v>
      </c>
      <c r="T80" s="243">
        <f t="shared" si="19"/>
        <v>381.6</v>
      </c>
      <c r="U80" s="149" t="str">
        <f t="shared" si="17"/>
        <v>KG</v>
      </c>
      <c r="V80" s="112" t="str">
        <f>_xlfn.XLOOKUP(B80,'Query Daten'!A:A,'Query Daten'!Q:Q,"",0)</f>
        <v>76109090</v>
      </c>
      <c r="W80" s="78" t="str">
        <f>IFERROR(VLOOKUP(B80,'Language Articles'!A:K,11,0),"")</f>
        <v>For the different profile heights, these must be cut to size on site.</v>
      </c>
      <c r="X80" s="135"/>
      <c r="Y80" s="63" t="b">
        <v>1</v>
      </c>
      <c r="Z80" s="63" t="e">
        <f>#REF!&lt;&gt;$Z$1</f>
        <v>#REF!</v>
      </c>
      <c r="AA80" s="63">
        <f t="shared" si="20"/>
        <v>80</v>
      </c>
      <c r="AB80" s="63" t="e">
        <f t="shared" si="21"/>
        <v>#REF!</v>
      </c>
      <c r="AC80" s="63" t="e">
        <f t="shared" si="22"/>
        <v>#NUM!</v>
      </c>
    </row>
    <row r="81" spans="2:29">
      <c r="B81" s="136" t="s">
        <v>171</v>
      </c>
      <c r="C81" s="52" t="str">
        <f>VLOOKUP(B81,'Language Articles'!A:B,2,FALSE)</f>
        <v>Sealing cap 5/6/8</v>
      </c>
      <c r="D81" s="112" t="str">
        <f>VLOOKUP(B81,'Language Portfolio'!A:B,2,0)</f>
        <v>Special fastenings</v>
      </c>
      <c r="E81" s="216" t="str">
        <f>VLOOKUP(B81,'Language Portfolio'!A:K,11,0)</f>
        <v>FixE FixT</v>
      </c>
      <c r="F81" s="148" cm="1">
        <f t="array" ref="F81:G81">_xlfn.XLOOKUP(B81,'Query Daten'!A:A,'Query Daten'!D:E,"",0)</f>
        <v>1.2999999999999999E-2</v>
      </c>
      <c r="G81" s="149" t="str">
        <v>KG</v>
      </c>
      <c r="H81" s="238" cm="1">
        <f t="array" ref="H81:M81">_xlfn.XLOOKUP(B81,'Query Daten'!A:A,'Query Daten'!F:K,"",0)</f>
        <v>60</v>
      </c>
      <c r="I81" s="149" t="str">
        <v>MM</v>
      </c>
      <c r="J81" s="150">
        <v>60</v>
      </c>
      <c r="K81" s="149" t="str">
        <v>MM</v>
      </c>
      <c r="L81" s="150">
        <v>30</v>
      </c>
      <c r="M81" s="149" t="str">
        <v>MM</v>
      </c>
      <c r="N81" s="112">
        <f>IFERROR(VLOOKUP(B81,Basis_Preisliste!B:H,7,0),"")</f>
        <v>50</v>
      </c>
      <c r="O81" s="149" t="str">
        <f>IFERROR(VLOOKUP(B81,'Query Daten'!A:R,16,0),"")</f>
        <v>ST</v>
      </c>
      <c r="P81" s="241">
        <f t="shared" si="18"/>
        <v>0.65</v>
      </c>
      <c r="Q81" s="149" t="str">
        <f t="shared" si="16"/>
        <v>KG</v>
      </c>
      <c r="R81" s="151">
        <f>IFERROR(VLOOKUP(B81,MLGN!A:J,8,0),"")</f>
        <v>4000</v>
      </c>
      <c r="S81" s="149" t="str">
        <f>IFERROR(VLOOKUP(B81,'Query Daten'!A:R,16,0),"")</f>
        <v>ST</v>
      </c>
      <c r="T81" s="243">
        <f t="shared" si="19"/>
        <v>52</v>
      </c>
      <c r="U81" s="149" t="str">
        <f t="shared" si="17"/>
        <v>KG</v>
      </c>
      <c r="V81" s="112" t="str">
        <f>_xlfn.XLOOKUP(B81,'Query Daten'!A:A,'Query Daten'!Q:Q,"",0)</f>
        <v>40081900</v>
      </c>
      <c r="W81" s="78" t="str">
        <f>IFERROR(VLOOKUP(B81,'Language Articles'!A:K,11,0),"")</f>
        <v>For sealing, for roofing from corrugated roof.</v>
      </c>
      <c r="X81" s="135"/>
      <c r="Y81" s="63" t="b">
        <v>1</v>
      </c>
      <c r="Z81" s="63" t="e">
        <f>#REF!&lt;&gt;$Z$1</f>
        <v>#REF!</v>
      </c>
      <c r="AA81" s="63">
        <f t="shared" si="20"/>
        <v>81</v>
      </c>
      <c r="AB81" s="63" t="e">
        <f t="shared" si="21"/>
        <v>#REF!</v>
      </c>
      <c r="AC81" s="63" t="e">
        <f t="shared" si="22"/>
        <v>#NUM!</v>
      </c>
    </row>
    <row r="82" spans="2:29">
      <c r="B82" s="136" t="s">
        <v>173</v>
      </c>
      <c r="C82" s="52" t="str">
        <f>VLOOKUP(B82,'Language Articles'!A:B,2,FALSE)</f>
        <v>Universal Calotte with EPDM</v>
      </c>
      <c r="D82" s="112" t="str">
        <f>VLOOKUP(B82,'Language Portfolio'!A:B,2,0)</f>
        <v>Special fastenings</v>
      </c>
      <c r="E82" s="216" t="str">
        <f>VLOOKUP(B82,'Language Portfolio'!A:K,11,0)</f>
        <v>FixE FixT</v>
      </c>
      <c r="F82" s="148" cm="1">
        <f t="array" ref="F82:G82">_xlfn.XLOOKUP(B82,'Query Daten'!A:A,'Query Daten'!D:E,"",0)</f>
        <v>1.0999999999999999E-2</v>
      </c>
      <c r="G82" s="149" t="str">
        <v>KG</v>
      </c>
      <c r="H82" s="238" cm="1">
        <f t="array" ref="H82:M82">_xlfn.XLOOKUP(B82,'Query Daten'!A:A,'Query Daten'!F:K,"",0)</f>
        <v>74</v>
      </c>
      <c r="I82" s="149" t="str">
        <v>MM</v>
      </c>
      <c r="J82" s="150">
        <v>40</v>
      </c>
      <c r="K82" s="149" t="str">
        <v>MM</v>
      </c>
      <c r="L82" s="150">
        <v>6.5</v>
      </c>
      <c r="M82" s="149" t="str">
        <v>MM</v>
      </c>
      <c r="N82" s="112">
        <f>IFERROR(VLOOKUP(B82,Basis_Preisliste!B:H,7,0),"")</f>
        <v>50</v>
      </c>
      <c r="O82" s="149" t="str">
        <f>IFERROR(VLOOKUP(B82,'Query Daten'!A:R,16,0),"")</f>
        <v>ST</v>
      </c>
      <c r="P82" s="241">
        <f t="shared" si="18"/>
        <v>0.54999999999999993</v>
      </c>
      <c r="Q82" s="149" t="str">
        <f t="shared" si="16"/>
        <v>KG</v>
      </c>
      <c r="R82" s="151">
        <f>IFERROR(VLOOKUP(B82,MLGN!A:J,8,0),"")</f>
        <v>19200</v>
      </c>
      <c r="S82" s="149" t="str">
        <f>IFERROR(VLOOKUP(B82,'Query Daten'!A:R,16,0),"")</f>
        <v>ST</v>
      </c>
      <c r="T82" s="243">
        <f t="shared" si="19"/>
        <v>211.2</v>
      </c>
      <c r="U82" s="149" t="str">
        <f t="shared" si="17"/>
        <v>KG</v>
      </c>
      <c r="V82" s="112" t="str">
        <f>_xlfn.XLOOKUP(B82,'Query Daten'!A:A,'Query Daten'!Q:Q,"",0)</f>
        <v>76109090</v>
      </c>
      <c r="W82" s="78" t="str">
        <f>IFERROR(VLOOKUP(B82,'Language Articles'!A:K,11,0),"")</f>
        <v>For sealing, for roofing made of trapezoidal sheet metal.</v>
      </c>
      <c r="X82" s="135"/>
      <c r="Y82" s="63" t="b">
        <v>1</v>
      </c>
      <c r="Z82" s="63" t="e">
        <f>#REF!&lt;&gt;$Z$1</f>
        <v>#REF!</v>
      </c>
      <c r="AA82" s="63">
        <f t="shared" si="20"/>
        <v>82</v>
      </c>
      <c r="AB82" s="63" t="e">
        <f t="shared" si="21"/>
        <v>#REF!</v>
      </c>
      <c r="AC82" s="63" t="e">
        <f t="shared" si="22"/>
        <v>#NUM!</v>
      </c>
    </row>
    <row r="83" spans="2:29">
      <c r="B83" s="136" t="s">
        <v>157</v>
      </c>
      <c r="C83" s="52" t="str">
        <f>VLOOKUP(B83,'Language Articles'!A:B,2,FALSE)</f>
        <v>SingleFix Pro</v>
      </c>
      <c r="D83" s="112" t="str">
        <f>VLOOKUP(B83,'Language Portfolio'!A:B,2,0)</f>
        <v>Special fastenings</v>
      </c>
      <c r="E83" s="216" t="str">
        <f>VLOOKUP(B83,'Language Portfolio'!A:K,11,0)</f>
        <v>System VarioFix / SingleFix</v>
      </c>
      <c r="F83" s="148" cm="1">
        <f t="array" ref="F83:G83">_xlfn.XLOOKUP(B83,'Query Daten'!A:A,'Query Daten'!D:E,"",0)</f>
        <v>3.5999999999999997E-2</v>
      </c>
      <c r="G83" s="149" t="str">
        <v>KG</v>
      </c>
      <c r="H83" s="238" cm="1">
        <f t="array" ref="H83:M83">_xlfn.XLOOKUP(B83,'Query Daten'!A:A,'Query Daten'!F:K,"",0)</f>
        <v>100</v>
      </c>
      <c r="I83" s="149" t="str">
        <v>MM</v>
      </c>
      <c r="J83" s="150">
        <v>31.9</v>
      </c>
      <c r="K83" s="149" t="str">
        <v>MM</v>
      </c>
      <c r="L83" s="150">
        <v>19</v>
      </c>
      <c r="M83" s="149" t="str">
        <v>MM</v>
      </c>
      <c r="N83" s="112">
        <f>IFERROR(VLOOKUP(B83,Basis_Preisliste!B:H,7,0),"")</f>
        <v>100</v>
      </c>
      <c r="O83" s="149" t="str">
        <f>IFERROR(VLOOKUP(B83,'Query Daten'!A:R,16,0),"")</f>
        <v>ST</v>
      </c>
      <c r="P83" s="241">
        <f t="shared" si="18"/>
        <v>3.5999999999999996</v>
      </c>
      <c r="Q83" s="149" t="str">
        <f t="shared" si="16"/>
        <v>KG</v>
      </c>
      <c r="R83" s="151">
        <f>IFERROR(VLOOKUP(B83,MLGN!A:J,8,0),"")</f>
        <v>11200</v>
      </c>
      <c r="S83" s="149" t="str">
        <f>IFERROR(VLOOKUP(B83,'Query Daten'!A:R,16,0),"")</f>
        <v>ST</v>
      </c>
      <c r="T83" s="243">
        <f t="shared" si="19"/>
        <v>403.2</v>
      </c>
      <c r="U83" s="149" t="str">
        <f t="shared" si="17"/>
        <v>KG</v>
      </c>
      <c r="V83" s="112" t="str">
        <f>_xlfn.XLOOKUP(B83,'Query Daten'!A:A,'Query Daten'!Q:Q,"",0)</f>
        <v>73089098</v>
      </c>
      <c r="W83" s="78" t="str">
        <f>IFERROR(VLOOKUP(B83,'Language Articles'!A:K,11,0),"")</f>
        <v>The universal trapezoidal fastening for steel and aluminum sheets from 0.5 mm; Pay special attention to the application instructions! Use e.g. in connection with Solo mounting rail.</v>
      </c>
      <c r="X83" s="135"/>
      <c r="Y83" s="63" t="b">
        <v>1</v>
      </c>
      <c r="Z83" s="63" t="e">
        <f>#REF!&lt;&gt;$Z$1</f>
        <v>#REF!</v>
      </c>
      <c r="AA83" s="63">
        <f t="shared" si="20"/>
        <v>83</v>
      </c>
      <c r="AB83" s="63" t="e">
        <f t="shared" si="21"/>
        <v>#REF!</v>
      </c>
      <c r="AC83" s="63" t="e">
        <f t="shared" si="22"/>
        <v>#NUM!</v>
      </c>
    </row>
    <row r="84" spans="2:29">
      <c r="B84" s="136" t="s">
        <v>371</v>
      </c>
      <c r="C84" s="52" t="str">
        <f>VLOOKUP(B84,'Language Articles'!A:B,2,FALSE)</f>
        <v>ClampFit</v>
      </c>
      <c r="D84" s="112" t="str">
        <f>VLOOKUP(B84,'Language Portfolio'!A:B,2,0)</f>
        <v>Special fastenings</v>
      </c>
      <c r="E84" s="216" t="str">
        <f>VLOOKUP(B84,'Language Portfolio'!A:K,11,0)</f>
        <v>ClampFit</v>
      </c>
      <c r="F84" s="148" cm="1">
        <f t="array" ref="F84:G84">_xlfn.XLOOKUP(B84,'Query Daten'!A:A,'Query Daten'!D:E,"",0)</f>
        <v>0.127</v>
      </c>
      <c r="G84" s="149" t="str">
        <v>KG</v>
      </c>
      <c r="H84" s="238" cm="1">
        <f t="array" ref="H84:M84">_xlfn.XLOOKUP(B84,'Query Daten'!A:A,'Query Daten'!F:K,"",0)</f>
        <v>120</v>
      </c>
      <c r="I84" s="149" t="str">
        <v>MM</v>
      </c>
      <c r="J84" s="150">
        <v>30</v>
      </c>
      <c r="K84" s="149" t="str">
        <v>MM</v>
      </c>
      <c r="L84" s="150">
        <v>58</v>
      </c>
      <c r="M84" s="149" t="str">
        <v>MM</v>
      </c>
      <c r="N84" s="112">
        <f>IFERROR(VLOOKUP(B84,Basis_Preisliste!B:H,7,0),"")</f>
        <v>100</v>
      </c>
      <c r="O84" s="149" t="str">
        <f>IFERROR(VLOOKUP(B84,'Query Daten'!A:R,16,0),"")</f>
        <v>ST</v>
      </c>
      <c r="P84" s="241">
        <f t="shared" si="18"/>
        <v>12.7</v>
      </c>
      <c r="Q84" s="149" t="str">
        <f t="shared" si="16"/>
        <v>KG</v>
      </c>
      <c r="R84" s="151">
        <f>IFERROR(VLOOKUP(B84,MLGN!A:J,8,0),"")</f>
        <v>2400</v>
      </c>
      <c r="S84" s="149" t="str">
        <f>IFERROR(VLOOKUP(B84,'Query Daten'!A:R,16,0),"")</f>
        <v>ST</v>
      </c>
      <c r="T84" s="243">
        <f t="shared" si="19"/>
        <v>304.8</v>
      </c>
      <c r="U84" s="149" t="str">
        <f t="shared" si="17"/>
        <v>KG</v>
      </c>
      <c r="V84" s="112" t="str">
        <f>_xlfn.XLOOKUP(B84,'Query Daten'!A:A,'Query Daten'!Q:Q,"",0)</f>
        <v>76109090</v>
      </c>
      <c r="W84" s="78" t="str">
        <f>IFERROR(VLOOKUP(B84,'Language Articles'!A:K,11,0),"")</f>
        <v>The cost-effective trapezoidal sheet fastening system for steel and aluminum sheets from 0.5 mm; Pay special attention to the application instructions! Module clamps corresponding to the module height are also required.</v>
      </c>
      <c r="X84" s="135"/>
      <c r="Y84" s="63" t="b">
        <v>1</v>
      </c>
      <c r="Z84" s="63" t="e">
        <f>#REF!&lt;&gt;$Z$1</f>
        <v>#REF!</v>
      </c>
      <c r="AA84" s="63">
        <f t="shared" si="20"/>
        <v>84</v>
      </c>
      <c r="AB84" s="63" t="e">
        <f t="shared" si="21"/>
        <v>#REF!</v>
      </c>
      <c r="AC84" s="63" t="e">
        <f t="shared" si="22"/>
        <v>#NUM!</v>
      </c>
    </row>
    <row r="85" spans="2:29">
      <c r="B85" s="136" t="s">
        <v>373</v>
      </c>
      <c r="C85" s="52" t="str">
        <f>VLOOKUP(B85,'Language Articles'!A:B,2,FALSE)</f>
        <v>ClampFit Pro</v>
      </c>
      <c r="D85" s="112" t="str">
        <f>VLOOKUP(B85,'Language Portfolio'!A:B,2,0)</f>
        <v>Special fastenings</v>
      </c>
      <c r="E85" s="216" t="str">
        <f>VLOOKUP(B85,'Language Portfolio'!A:K,11,0)</f>
        <v>ProLine</v>
      </c>
      <c r="F85" s="148" cm="1">
        <f t="array" ref="F85:G85">_xlfn.XLOOKUP(B85,'Query Daten'!A:A,'Query Daten'!D:E,"",0)</f>
        <v>9.1999999999999998E-2</v>
      </c>
      <c r="G85" s="149" t="str">
        <v>KG</v>
      </c>
      <c r="H85" s="238" cm="1">
        <f t="array" ref="H85:M85">_xlfn.XLOOKUP(B85,'Query Daten'!A:A,'Query Daten'!F:K,"",0)</f>
        <v>120</v>
      </c>
      <c r="I85" s="149" t="str">
        <v>MM</v>
      </c>
      <c r="J85" s="150">
        <v>30</v>
      </c>
      <c r="K85" s="149" t="str">
        <v>MM</v>
      </c>
      <c r="L85" s="150">
        <v>57.8</v>
      </c>
      <c r="M85" s="149" t="str">
        <v>MM</v>
      </c>
      <c r="N85" s="112">
        <f>IFERROR(VLOOKUP(B85,Basis_Preisliste!B:H,7,0),"")</f>
        <v>100</v>
      </c>
      <c r="O85" s="149" t="str">
        <f>IFERROR(VLOOKUP(B85,'Query Daten'!A:R,16,0),"")</f>
        <v>ST</v>
      </c>
      <c r="P85" s="241">
        <f t="shared" si="18"/>
        <v>9.1999999999999993</v>
      </c>
      <c r="Q85" s="149" t="str">
        <f t="shared" si="16"/>
        <v>KG</v>
      </c>
      <c r="R85" s="151">
        <f>IFERROR(VLOOKUP(B85,MLGN!A:J,8,0),"")</f>
        <v>2400</v>
      </c>
      <c r="S85" s="149" t="str">
        <f>IFERROR(VLOOKUP(B85,'Query Daten'!A:R,16,0),"")</f>
        <v>ST</v>
      </c>
      <c r="T85" s="243">
        <f t="shared" si="19"/>
        <v>220.79999999999998</v>
      </c>
      <c r="U85" s="149" t="str">
        <f t="shared" si="17"/>
        <v>KG</v>
      </c>
      <c r="V85" s="112" t="str">
        <f>_xlfn.XLOOKUP(B85,'Query Daten'!A:A,'Query Daten'!Q:Q,"",0)</f>
        <v>76109090</v>
      </c>
      <c r="W85" s="78" t="str">
        <f>IFERROR(VLOOKUP(B85,'Language Articles'!A:K,11,0),"")</f>
        <v>The cost-optimized trapezoidal sheet metal fastening system for steel and aluminum sheet metal from 0.5 mm; pay special attention to application instructions! Module clamps corresponding to the frame height are additionally required. Only suitable in conjunction with ProLine module clamps.</v>
      </c>
      <c r="X85" s="135"/>
      <c r="Y85" s="63" t="b">
        <v>1</v>
      </c>
      <c r="Z85" s="63" t="e">
        <f>#REF!&lt;&gt;$Z$1</f>
        <v>#REF!</v>
      </c>
      <c r="AA85" s="63">
        <f t="shared" si="20"/>
        <v>85</v>
      </c>
      <c r="AB85" s="63" t="e">
        <f t="shared" si="21"/>
        <v>#REF!</v>
      </c>
      <c r="AC85" s="63" t="e">
        <f t="shared" si="22"/>
        <v>#NUM!</v>
      </c>
    </row>
    <row r="86" spans="2:29">
      <c r="B86" s="136" t="s">
        <v>393</v>
      </c>
      <c r="C86" s="52" t="str">
        <f>VLOOKUP(B86,'Language Articles'!A:B,2,FALSE)</f>
        <v>End clamp Rapid16 30 - 40</v>
      </c>
      <c r="D86" s="112" t="str">
        <f>VLOOKUP(B86,'Language Portfolio'!A:B,2,0)</f>
        <v>Module clamps</v>
      </c>
      <c r="E86" s="216" t="str">
        <f>VLOOKUP(B86,'Language Portfolio'!A:K,11,0)</f>
        <v>Module clamps for framed modules</v>
      </c>
      <c r="F86" s="148" cm="1">
        <f t="array" ref="F86:G86">_xlfn.XLOOKUP(B86,'Query Daten'!A:A,'Query Daten'!D:E,"",0)</f>
        <v>5.2999999999999999E-2</v>
      </c>
      <c r="G86" s="149" t="str">
        <v>KG</v>
      </c>
      <c r="H86" s="238" cm="1">
        <f t="array" ref="H86:M86">_xlfn.XLOOKUP(B86,'Query Daten'!A:A,'Query Daten'!F:K,"",0)</f>
        <v>50</v>
      </c>
      <c r="I86" s="149" t="str">
        <v>MM</v>
      </c>
      <c r="J86" s="150">
        <v>29.5</v>
      </c>
      <c r="K86" s="149" t="str">
        <v>MM</v>
      </c>
      <c r="L86" s="150">
        <v>211.5</v>
      </c>
      <c r="M86" s="149" t="str">
        <v>MM</v>
      </c>
      <c r="N86" s="112">
        <f>IFERROR(VLOOKUP(B86,Basis_Preisliste!B:H,7,0),"")</f>
        <v>50</v>
      </c>
      <c r="O86" s="149" t="str">
        <f>IFERROR(VLOOKUP(B86,'Query Daten'!A:R,16,0),"")</f>
        <v>ST</v>
      </c>
      <c r="P86" s="241">
        <f t="shared" si="18"/>
        <v>2.65</v>
      </c>
      <c r="Q86" s="149" t="str">
        <f t="shared" si="16"/>
        <v>KG</v>
      </c>
      <c r="R86" s="151">
        <f>IFERROR(VLOOKUP(B86,MLGN!A:J,8,0),"")</f>
        <v>6400</v>
      </c>
      <c r="S86" s="149" t="str">
        <f>IFERROR(VLOOKUP(B86,'Query Daten'!A:R,16,0),"")</f>
        <v>ST</v>
      </c>
      <c r="T86" s="243">
        <f t="shared" si="19"/>
        <v>339.2</v>
      </c>
      <c r="U86" s="149" t="str">
        <f t="shared" si="17"/>
        <v>KG</v>
      </c>
      <c r="V86" s="112" t="str">
        <f>_xlfn.XLOOKUP(B86,'Query Daten'!A:A,'Query Daten'!Q:Q,"",0)</f>
        <v>76109090</v>
      </c>
      <c r="W86" s="78" t="str">
        <f>IFERROR(VLOOKUP(B86,'Language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86" s="135"/>
      <c r="Y86" s="63" t="b">
        <v>1</v>
      </c>
      <c r="Z86" s="63" t="e">
        <f>#REF!&lt;&gt;$Z$1</f>
        <v>#REF!</v>
      </c>
      <c r="AA86" s="63">
        <f t="shared" si="20"/>
        <v>86</v>
      </c>
      <c r="AB86" s="63" t="e">
        <f t="shared" si="21"/>
        <v>#REF!</v>
      </c>
      <c r="AC86" s="63" t="e">
        <f t="shared" ref="AC86:AC97" si="23">_xlfn.AGGREGATE(15,6,$AB$7:$AB$681,ROW(A79))</f>
        <v>#NUM!</v>
      </c>
    </row>
    <row r="87" spans="2:29">
      <c r="B87" s="136" t="s">
        <v>395</v>
      </c>
      <c r="C87" s="52" t="str">
        <f>VLOOKUP(B87,'Language Articles'!A:B,2,FALSE)</f>
        <v>End clamp Rapid16 40 - 50</v>
      </c>
      <c r="D87" s="112" t="str">
        <f>VLOOKUP(B87,'Language Portfolio'!A:B,2,0)</f>
        <v>Module clamps</v>
      </c>
      <c r="E87" s="216" t="str">
        <f>VLOOKUP(B87,'Language Portfolio'!A:K,11,0)</f>
        <v>Module clamps for framed modules</v>
      </c>
      <c r="F87" s="148" cm="1">
        <f t="array" ref="F87:G87">_xlfn.XLOOKUP(B87,'Query Daten'!A:A,'Query Daten'!D:E,"",0)</f>
        <v>5.8000000000000003E-2</v>
      </c>
      <c r="G87" s="149" t="str">
        <v>KG</v>
      </c>
      <c r="H87" s="238" cm="1">
        <f t="array" ref="H87:M87">_xlfn.XLOOKUP(B87,'Query Daten'!A:A,'Query Daten'!F:K,"",0)</f>
        <v>50</v>
      </c>
      <c r="I87" s="149" t="str">
        <v>MM</v>
      </c>
      <c r="J87" s="150">
        <v>29.5</v>
      </c>
      <c r="K87" s="149" t="str">
        <v>MM</v>
      </c>
      <c r="L87" s="150">
        <v>211.5</v>
      </c>
      <c r="M87" s="149" t="str">
        <v>MM</v>
      </c>
      <c r="N87" s="112">
        <f>IFERROR(VLOOKUP(B87,Basis_Preisliste!B:H,7,0),"")</f>
        <v>50</v>
      </c>
      <c r="O87" s="149" t="str">
        <f>IFERROR(VLOOKUP(B87,'Query Daten'!A:R,16,0),"")</f>
        <v>ST</v>
      </c>
      <c r="P87" s="241">
        <f t="shared" si="18"/>
        <v>2.9000000000000004</v>
      </c>
      <c r="Q87" s="149" t="str">
        <f t="shared" si="16"/>
        <v>KG</v>
      </c>
      <c r="R87" s="151">
        <f>IFERROR(VLOOKUP(B87,MLGN!A:J,8,0),"")</f>
        <v>6400</v>
      </c>
      <c r="S87" s="149" t="str">
        <f>IFERROR(VLOOKUP(B87,'Query Daten'!A:R,16,0),"")</f>
        <v>ST</v>
      </c>
      <c r="T87" s="243">
        <f t="shared" si="19"/>
        <v>371.20000000000005</v>
      </c>
      <c r="U87" s="149" t="str">
        <f t="shared" si="17"/>
        <v>KG</v>
      </c>
      <c r="V87" s="112" t="str">
        <f>_xlfn.XLOOKUP(B87,'Query Daten'!A:A,'Query Daten'!Q:Q,"",0)</f>
        <v>76109090</v>
      </c>
      <c r="W87" s="78" t="str">
        <f>IFERROR(VLOOKUP(B87,'Language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87" s="135"/>
      <c r="Y87" s="63" t="b">
        <v>1</v>
      </c>
      <c r="Z87" s="63" t="e">
        <f>#REF!&lt;&gt;$Z$1</f>
        <v>#REF!</v>
      </c>
      <c r="AA87" s="63">
        <f t="shared" si="20"/>
        <v>87</v>
      </c>
      <c r="AB87" s="63" t="e">
        <f t="shared" si="21"/>
        <v>#REF!</v>
      </c>
      <c r="AC87" s="63" t="e">
        <f t="shared" si="23"/>
        <v>#NUM!</v>
      </c>
    </row>
    <row r="88" spans="2:29">
      <c r="B88" s="136" t="s">
        <v>397</v>
      </c>
      <c r="C88" s="52" t="str">
        <f>VLOOKUP(B88,'Language Articles'!A:B,2,FALSE)</f>
        <v>End clamp Rapid16 H 30 - 40</v>
      </c>
      <c r="D88" s="112" t="str">
        <f>VLOOKUP(B88,'Language Portfolio'!A:B,2,0)</f>
        <v>Module clamps</v>
      </c>
      <c r="E88" s="216" t="str">
        <f>VLOOKUP(B88,'Language Portfolio'!A:K,11,0)</f>
        <v>Module clamps for framed modules</v>
      </c>
      <c r="F88" s="148" cm="1">
        <f t="array" ref="F88:G88">_xlfn.XLOOKUP(B88,'Query Daten'!A:A,'Query Daten'!D:E,"",0)</f>
        <v>5.2999999999999999E-2</v>
      </c>
      <c r="G88" s="149" t="str">
        <v>KG</v>
      </c>
      <c r="H88" s="238" cm="1">
        <f t="array" ref="H88:M88">_xlfn.XLOOKUP(B88,'Query Daten'!A:A,'Query Daten'!F:K,"",0)</f>
        <v>50</v>
      </c>
      <c r="I88" s="149" t="str">
        <v>MM</v>
      </c>
      <c r="J88" s="150">
        <v>29.5</v>
      </c>
      <c r="K88" s="149" t="str">
        <v>MM</v>
      </c>
      <c r="L88" s="150">
        <v>211.5</v>
      </c>
      <c r="M88" s="149" t="str">
        <v>MM</v>
      </c>
      <c r="N88" s="112">
        <f>IFERROR(VLOOKUP(B88,Basis_Preisliste!B:H,7,0),"")</f>
        <v>50</v>
      </c>
      <c r="O88" s="149" t="str">
        <f>IFERROR(VLOOKUP(B88,'Query Daten'!A:R,16,0),"")</f>
        <v>ST</v>
      </c>
      <c r="P88" s="241">
        <f t="shared" si="18"/>
        <v>2.65</v>
      </c>
      <c r="Q88" s="149" t="str">
        <f t="shared" si="16"/>
        <v>KG</v>
      </c>
      <c r="R88" s="151">
        <f>IFERROR(VLOOKUP(B88,MLGN!A:J,8,0),"")</f>
        <v>6400</v>
      </c>
      <c r="S88" s="149" t="str">
        <f>IFERROR(VLOOKUP(B88,'Query Daten'!A:R,16,0),"")</f>
        <v>ST</v>
      </c>
      <c r="T88" s="243">
        <f t="shared" si="19"/>
        <v>339.2</v>
      </c>
      <c r="U88" s="149" t="str">
        <f t="shared" si="17"/>
        <v>KG</v>
      </c>
      <c r="V88" s="112" t="str">
        <f>_xlfn.XLOOKUP(B88,'Query Daten'!A:A,'Query Daten'!Q:Q,"",0)</f>
        <v>76109090</v>
      </c>
      <c r="W88" s="78" t="str">
        <f>IFERROR(VLOOKUP(B88,'Language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88" s="135"/>
      <c r="Y88" s="63" t="b">
        <v>1</v>
      </c>
      <c r="Z88" s="63" t="e">
        <f>#REF!&lt;&gt;$Z$1</f>
        <v>#REF!</v>
      </c>
      <c r="AA88" s="63">
        <f t="shared" si="20"/>
        <v>88</v>
      </c>
      <c r="AB88" s="63" t="e">
        <f t="shared" si="21"/>
        <v>#REF!</v>
      </c>
      <c r="AC88" s="63" t="e">
        <f t="shared" si="23"/>
        <v>#NUM!</v>
      </c>
    </row>
    <row r="89" spans="2:29">
      <c r="B89" s="136" t="s">
        <v>401</v>
      </c>
      <c r="C89" s="52" t="str">
        <f>VLOOKUP(B89,'Language Articles'!A:B,2,FALSE)</f>
        <v>End clamp Rapid16 30 - 40 bl. anod.</v>
      </c>
      <c r="D89" s="112" t="str">
        <f>VLOOKUP(B89,'Language Portfolio'!A:B,2,0)</f>
        <v>Module clamps</v>
      </c>
      <c r="E89" s="216" t="str">
        <f>VLOOKUP(B89,'Language Portfolio'!A:K,11,0)</f>
        <v>Module clamps for framed modules</v>
      </c>
      <c r="F89" s="148" cm="1">
        <f t="array" ref="F89:G89">_xlfn.XLOOKUP(B89,'Query Daten'!A:A,'Query Daten'!D:E,"",0)</f>
        <v>5.2999999999999999E-2</v>
      </c>
      <c r="G89" s="149" t="str">
        <v>KG</v>
      </c>
      <c r="H89" s="238" cm="1">
        <f t="array" ref="H89:M89">_xlfn.XLOOKUP(B89,'Query Daten'!A:A,'Query Daten'!F:K,"",0)</f>
        <v>50</v>
      </c>
      <c r="I89" s="149" t="str">
        <v>MM</v>
      </c>
      <c r="J89" s="150">
        <v>29.5</v>
      </c>
      <c r="K89" s="149" t="str">
        <v>MM</v>
      </c>
      <c r="L89" s="150">
        <v>211.5</v>
      </c>
      <c r="M89" s="149" t="str">
        <v>MM</v>
      </c>
      <c r="N89" s="112">
        <f>IFERROR(VLOOKUP(B89,Basis_Preisliste!B:H,7,0),"")</f>
        <v>50</v>
      </c>
      <c r="O89" s="149" t="str">
        <f>IFERROR(VLOOKUP(B89,'Query Daten'!A:R,16,0),"")</f>
        <v>ST</v>
      </c>
      <c r="P89" s="241">
        <f t="shared" si="18"/>
        <v>2.65</v>
      </c>
      <c r="Q89" s="149" t="str">
        <f t="shared" si="16"/>
        <v>KG</v>
      </c>
      <c r="R89" s="151">
        <f>IFERROR(VLOOKUP(B89,MLGN!A:J,8,0),"")</f>
        <v>6400</v>
      </c>
      <c r="S89" s="149" t="str">
        <f>IFERROR(VLOOKUP(B89,'Query Daten'!A:R,16,0),"")</f>
        <v>ST</v>
      </c>
      <c r="T89" s="243">
        <f t="shared" si="19"/>
        <v>339.2</v>
      </c>
      <c r="U89" s="149" t="str">
        <f t="shared" si="17"/>
        <v>KG</v>
      </c>
      <c r="V89" s="112" t="str">
        <f>_xlfn.XLOOKUP(B89,'Query Daten'!A:A,'Query Daten'!Q:Q,"",0)</f>
        <v>76109090</v>
      </c>
      <c r="W89" s="78" t="str">
        <f>IFERROR(VLOOKUP(B89,'Language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89" s="135"/>
      <c r="Y89" s="63" t="b">
        <v>1</v>
      </c>
      <c r="Z89" s="63" t="e">
        <f>#REF!&lt;&gt;$Z$1</f>
        <v>#REF!</v>
      </c>
      <c r="AA89" s="63">
        <f t="shared" si="20"/>
        <v>89</v>
      </c>
      <c r="AB89" s="63" t="e">
        <f t="shared" si="21"/>
        <v>#REF!</v>
      </c>
      <c r="AC89" s="63" t="e">
        <f t="shared" si="23"/>
        <v>#NUM!</v>
      </c>
    </row>
    <row r="90" spans="2:29">
      <c r="B90" s="136" t="s">
        <v>403</v>
      </c>
      <c r="C90" s="52" t="str">
        <f>VLOOKUP(B90,'Language Articles'!A:B,2,FALSE)</f>
        <v>End clamp Rapid16 40 - 50 bl. anod.</v>
      </c>
      <c r="D90" s="112" t="str">
        <f>VLOOKUP(B90,'Language Portfolio'!A:B,2,0)</f>
        <v>Module clamps</v>
      </c>
      <c r="E90" s="216" t="str">
        <f>VLOOKUP(B90,'Language Portfolio'!A:K,11,0)</f>
        <v>Module clamps for framed modules</v>
      </c>
      <c r="F90" s="148" cm="1">
        <f t="array" ref="F90:G90">_xlfn.XLOOKUP(B90,'Query Daten'!A:A,'Query Daten'!D:E,"",0)</f>
        <v>5.8000000000000003E-2</v>
      </c>
      <c r="G90" s="149" t="str">
        <v>KG</v>
      </c>
      <c r="H90" s="238" cm="1">
        <f t="array" ref="H90:M90">_xlfn.XLOOKUP(B90,'Query Daten'!A:A,'Query Daten'!F:K,"",0)</f>
        <v>50</v>
      </c>
      <c r="I90" s="149" t="str">
        <v>MM</v>
      </c>
      <c r="J90" s="150">
        <v>29.5</v>
      </c>
      <c r="K90" s="149" t="str">
        <v>MM</v>
      </c>
      <c r="L90" s="150">
        <v>211.5</v>
      </c>
      <c r="M90" s="149" t="str">
        <v>MM</v>
      </c>
      <c r="N90" s="112">
        <f>IFERROR(VLOOKUP(B90,Basis_Preisliste!B:H,7,0),"")</f>
        <v>50</v>
      </c>
      <c r="O90" s="149" t="str">
        <f>IFERROR(VLOOKUP(B90,'Query Daten'!A:R,16,0),"")</f>
        <v>ST</v>
      </c>
      <c r="P90" s="241">
        <f t="shared" si="18"/>
        <v>2.9000000000000004</v>
      </c>
      <c r="Q90" s="149" t="str">
        <f t="shared" si="16"/>
        <v>KG</v>
      </c>
      <c r="R90" s="151">
        <f>IFERROR(VLOOKUP(B90,MLGN!A:J,8,0),"")</f>
        <v>6400</v>
      </c>
      <c r="S90" s="149" t="str">
        <f>IFERROR(VLOOKUP(B90,'Query Daten'!A:R,16,0),"")</f>
        <v>ST</v>
      </c>
      <c r="T90" s="243">
        <f t="shared" si="19"/>
        <v>371.20000000000005</v>
      </c>
      <c r="U90" s="149" t="str">
        <f t="shared" si="17"/>
        <v>KG</v>
      </c>
      <c r="V90" s="112" t="str">
        <f>_xlfn.XLOOKUP(B90,'Query Daten'!A:A,'Query Daten'!Q:Q,"",0)</f>
        <v>76109090</v>
      </c>
      <c r="W90" s="78" t="str">
        <f>IFERROR(VLOOKUP(B90,'Language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90" s="135"/>
      <c r="Y90" s="63" t="b">
        <v>1</v>
      </c>
      <c r="Z90" s="63" t="e">
        <f>#REF!&lt;&gt;$Z$1</f>
        <v>#REF!</v>
      </c>
      <c r="AA90" s="63">
        <f t="shared" si="20"/>
        <v>90</v>
      </c>
      <c r="AB90" s="63" t="e">
        <f t="shared" si="21"/>
        <v>#REF!</v>
      </c>
      <c r="AC90" s="63" t="e">
        <f t="shared" si="23"/>
        <v>#NUM!</v>
      </c>
    </row>
    <row r="91" spans="2:29">
      <c r="B91" s="136" t="s">
        <v>405</v>
      </c>
      <c r="C91" s="52" t="str">
        <f>VLOOKUP(B91,'Language Articles'!A:B,2,FALSE)</f>
        <v>End clamp Rapid16 H 30 - 40 bl. anod.</v>
      </c>
      <c r="D91" s="112" t="str">
        <f>VLOOKUP(B91,'Language Portfolio'!A:B,2,0)</f>
        <v>Module clamps</v>
      </c>
      <c r="E91" s="216" t="str">
        <f>VLOOKUP(B91,'Language Portfolio'!A:K,11,0)</f>
        <v>Module clamps for framed modules</v>
      </c>
      <c r="F91" s="148" cm="1">
        <f t="array" ref="F91:G91">_xlfn.XLOOKUP(B91,'Query Daten'!A:A,'Query Daten'!D:E,"",0)</f>
        <v>5.2999999999999999E-2</v>
      </c>
      <c r="G91" s="149" t="str">
        <v>KG</v>
      </c>
      <c r="H91" s="238" cm="1">
        <f t="array" ref="H91:M91">_xlfn.XLOOKUP(B91,'Query Daten'!A:A,'Query Daten'!F:K,"",0)</f>
        <v>50</v>
      </c>
      <c r="I91" s="149" t="str">
        <v>MM</v>
      </c>
      <c r="J91" s="150">
        <v>29.5</v>
      </c>
      <c r="K91" s="149" t="str">
        <v>MM</v>
      </c>
      <c r="L91" s="150">
        <v>211.5</v>
      </c>
      <c r="M91" s="149" t="str">
        <v>MM</v>
      </c>
      <c r="N91" s="112">
        <f>IFERROR(VLOOKUP(B91,Basis_Preisliste!B:H,7,0),"")</f>
        <v>50</v>
      </c>
      <c r="O91" s="149" t="str">
        <f>IFERROR(VLOOKUP(B91,'Query Daten'!A:R,16,0),"")</f>
        <v>ST</v>
      </c>
      <c r="P91" s="241">
        <f t="shared" si="18"/>
        <v>2.65</v>
      </c>
      <c r="Q91" s="149" t="str">
        <f t="shared" si="16"/>
        <v>KG</v>
      </c>
      <c r="R91" s="151">
        <f>IFERROR(VLOOKUP(B91,MLGN!A:J,8,0),"")</f>
        <v>6400</v>
      </c>
      <c r="S91" s="149" t="str">
        <f>IFERROR(VLOOKUP(B91,'Query Daten'!A:R,16,0),"")</f>
        <v>ST</v>
      </c>
      <c r="T91" s="243">
        <f t="shared" si="19"/>
        <v>339.2</v>
      </c>
      <c r="U91" s="149" t="str">
        <f t="shared" si="17"/>
        <v>KG</v>
      </c>
      <c r="V91" s="112" t="str">
        <f>_xlfn.XLOOKUP(B91,'Query Daten'!A:A,'Query Daten'!Q:Q,"",0)</f>
        <v>76109090</v>
      </c>
      <c r="W91" s="78" t="str">
        <f>IFERROR(VLOOKUP(B91,'Language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91" s="135"/>
      <c r="Y91" s="63" t="b">
        <v>1</v>
      </c>
      <c r="Z91" s="63" t="e">
        <f>#REF!&lt;&gt;$Z$1</f>
        <v>#REF!</v>
      </c>
      <c r="AA91" s="63">
        <f t="shared" si="20"/>
        <v>91</v>
      </c>
      <c r="AB91" s="63" t="e">
        <f t="shared" si="21"/>
        <v>#REF!</v>
      </c>
      <c r="AC91" s="63" t="e">
        <f t="shared" si="23"/>
        <v>#NUM!</v>
      </c>
    </row>
    <row r="92" spans="2:29">
      <c r="B92" s="136" t="s">
        <v>407</v>
      </c>
      <c r="C92" s="52" t="str">
        <f>VLOOKUP(B92,'Language Articles'!A:B,2,FALSE)</f>
        <v>Middle clamp Rapid16 30 - 40</v>
      </c>
      <c r="D92" s="112" t="str">
        <f>VLOOKUP(B92,'Language Portfolio'!A:B,2,0)</f>
        <v>Module clamps</v>
      </c>
      <c r="E92" s="216" t="str">
        <f>VLOOKUP(B92,'Language Portfolio'!A:K,11,0)</f>
        <v>Module clamps for framed modules</v>
      </c>
      <c r="F92" s="148" cm="1">
        <f t="array" ref="F92:G92">_xlfn.XLOOKUP(B92,'Query Daten'!A:A,'Query Daten'!D:E,"",0)</f>
        <v>0.05</v>
      </c>
      <c r="G92" s="149" t="str">
        <v>KG</v>
      </c>
      <c r="H92" s="238" cm="1">
        <f t="array" ref="H92:M92">_xlfn.XLOOKUP(B92,'Query Daten'!A:A,'Query Daten'!F:K,"",0)</f>
        <v>50</v>
      </c>
      <c r="I92" s="149" t="str">
        <v>MM</v>
      </c>
      <c r="J92" s="150">
        <v>35.5</v>
      </c>
      <c r="K92" s="149" t="str">
        <v>MM</v>
      </c>
      <c r="L92" s="150">
        <v>87.9</v>
      </c>
      <c r="M92" s="149" t="str">
        <v>MM</v>
      </c>
      <c r="N92" s="112">
        <f>IFERROR(VLOOKUP(B92,Basis_Preisliste!B:H,7,0),"")</f>
        <v>100</v>
      </c>
      <c r="O92" s="149" t="str">
        <f>IFERROR(VLOOKUP(B92,'Query Daten'!A:R,16,0),"")</f>
        <v>ST</v>
      </c>
      <c r="P92" s="241">
        <f t="shared" si="18"/>
        <v>5</v>
      </c>
      <c r="Q92" s="149" t="str">
        <f t="shared" si="16"/>
        <v>KG</v>
      </c>
      <c r="R92" s="151">
        <f>IFERROR(VLOOKUP(B92,MLGN!A:J,8,0),"")</f>
        <v>6400</v>
      </c>
      <c r="S92" s="149" t="str">
        <f>IFERROR(VLOOKUP(B92,'Query Daten'!A:R,16,0),"")</f>
        <v>ST</v>
      </c>
      <c r="T92" s="243">
        <f t="shared" si="19"/>
        <v>320</v>
      </c>
      <c r="U92" s="149" t="str">
        <f t="shared" si="17"/>
        <v>KG</v>
      </c>
      <c r="V92" s="112" t="str">
        <f>_xlfn.XLOOKUP(B92,'Query Daten'!A:A,'Query Daten'!Q:Q,"",0)</f>
        <v>76109090</v>
      </c>
      <c r="W92" s="78" t="str">
        <f>IFERROR(VLOOKUP(B92,'Language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92" s="135"/>
      <c r="Y92" s="63" t="b">
        <v>1</v>
      </c>
      <c r="Z92" s="63" t="e">
        <f>#REF!&lt;&gt;$Z$1</f>
        <v>#REF!</v>
      </c>
      <c r="AA92" s="63">
        <f t="shared" si="20"/>
        <v>92</v>
      </c>
      <c r="AB92" s="63" t="e">
        <f t="shared" si="21"/>
        <v>#REF!</v>
      </c>
      <c r="AC92" s="63" t="e">
        <f t="shared" si="23"/>
        <v>#NUM!</v>
      </c>
    </row>
    <row r="93" spans="2:29">
      <c r="B93" s="136" t="s">
        <v>409</v>
      </c>
      <c r="C93" s="52" t="str">
        <f>VLOOKUP(B93,'Language Articles'!A:B,2,FALSE)</f>
        <v>Middle clamp Rapid16 40 - 50</v>
      </c>
      <c r="D93" s="112" t="str">
        <f>VLOOKUP(B93,'Language Portfolio'!A:B,2,0)</f>
        <v>Module clamps</v>
      </c>
      <c r="E93" s="216" t="str">
        <f>VLOOKUP(B93,'Language Portfolio'!A:K,11,0)</f>
        <v>Module clamps for framed modules</v>
      </c>
      <c r="F93" s="148" cm="1">
        <f t="array" ref="F93:G93">_xlfn.XLOOKUP(B93,'Query Daten'!A:A,'Query Daten'!D:E,"",0)</f>
        <v>5.5E-2</v>
      </c>
      <c r="G93" s="149" t="str">
        <v>KG</v>
      </c>
      <c r="H93" s="238" cm="1">
        <f t="array" ref="H93:M93">_xlfn.XLOOKUP(B93,'Query Daten'!A:A,'Query Daten'!F:K,"",0)</f>
        <v>50</v>
      </c>
      <c r="I93" s="149" t="str">
        <v>MM</v>
      </c>
      <c r="J93" s="150">
        <v>35.5</v>
      </c>
      <c r="K93" s="149" t="str">
        <v>MM</v>
      </c>
      <c r="L93" s="150">
        <v>87.9</v>
      </c>
      <c r="M93" s="149" t="str">
        <v>MM</v>
      </c>
      <c r="N93" s="112">
        <f>IFERROR(VLOOKUP(B93,Basis_Preisliste!B:H,7,0),"")</f>
        <v>100</v>
      </c>
      <c r="O93" s="149" t="str">
        <f>IFERROR(VLOOKUP(B93,'Query Daten'!A:R,16,0),"")</f>
        <v>ST</v>
      </c>
      <c r="P93" s="241">
        <f t="shared" si="18"/>
        <v>5.5</v>
      </c>
      <c r="Q93" s="149" t="str">
        <f t="shared" si="16"/>
        <v>KG</v>
      </c>
      <c r="R93" s="151">
        <f>IFERROR(VLOOKUP(B93,MLGN!A:J,8,0),"")</f>
        <v>6400</v>
      </c>
      <c r="S93" s="149" t="str">
        <f>IFERROR(VLOOKUP(B93,'Query Daten'!A:R,16,0),"")</f>
        <v>ST</v>
      </c>
      <c r="T93" s="243">
        <f t="shared" si="19"/>
        <v>352</v>
      </c>
      <c r="U93" s="149" t="str">
        <f t="shared" si="17"/>
        <v>KG</v>
      </c>
      <c r="V93" s="112" t="str">
        <f>_xlfn.XLOOKUP(B93,'Query Daten'!A:A,'Query Daten'!Q:Q,"",0)</f>
        <v>76109090</v>
      </c>
      <c r="W93" s="78" t="str">
        <f>IFERROR(VLOOKUP(B93,'Language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93" s="135"/>
      <c r="Y93" s="63" t="b">
        <v>1</v>
      </c>
      <c r="Z93" s="63" t="e">
        <f>#REF!&lt;&gt;$Z$1</f>
        <v>#REF!</v>
      </c>
      <c r="AA93" s="63">
        <f t="shared" si="20"/>
        <v>93</v>
      </c>
      <c r="AB93" s="63" t="e">
        <f t="shared" si="21"/>
        <v>#REF!</v>
      </c>
      <c r="AC93" s="63" t="e">
        <f t="shared" si="23"/>
        <v>#NUM!</v>
      </c>
    </row>
    <row r="94" spans="2:29">
      <c r="B94" s="136" t="s">
        <v>413</v>
      </c>
      <c r="C94" s="52" t="str">
        <f>VLOOKUP(B94,'Language Articles'!A:B,2,FALSE)</f>
        <v>Middle clamp Rapid16 30-40 bl. anod.</v>
      </c>
      <c r="D94" s="112" t="str">
        <f>VLOOKUP(B94,'Language Portfolio'!A:B,2,0)</f>
        <v>Module clamps</v>
      </c>
      <c r="E94" s="216" t="str">
        <f>VLOOKUP(B94,'Language Portfolio'!A:K,11,0)</f>
        <v>Module clamps for framed modules</v>
      </c>
      <c r="F94" s="148" cm="1">
        <f t="array" ref="F94:G94">_xlfn.XLOOKUP(B94,'Query Daten'!A:A,'Query Daten'!D:E,"",0)</f>
        <v>0.05</v>
      </c>
      <c r="G94" s="149" t="str">
        <v>KG</v>
      </c>
      <c r="H94" s="238" cm="1">
        <f t="array" ref="H94:M94">_xlfn.XLOOKUP(B94,'Query Daten'!A:A,'Query Daten'!F:K,"",0)</f>
        <v>50</v>
      </c>
      <c r="I94" s="149" t="str">
        <v>MM</v>
      </c>
      <c r="J94" s="150">
        <v>35.5</v>
      </c>
      <c r="K94" s="149" t="str">
        <v>MM</v>
      </c>
      <c r="L94" s="150">
        <v>87.9</v>
      </c>
      <c r="M94" s="149" t="str">
        <v>MM</v>
      </c>
      <c r="N94" s="112">
        <f>IFERROR(VLOOKUP(B94,Basis_Preisliste!B:H,7,0),"")</f>
        <v>100</v>
      </c>
      <c r="O94" s="149" t="str">
        <f>IFERROR(VLOOKUP(B94,'Query Daten'!A:R,16,0),"")</f>
        <v>ST</v>
      </c>
      <c r="P94" s="241">
        <f t="shared" si="18"/>
        <v>5</v>
      </c>
      <c r="Q94" s="149" t="str">
        <f t="shared" si="16"/>
        <v>KG</v>
      </c>
      <c r="R94" s="151">
        <f>IFERROR(VLOOKUP(B94,MLGN!A:J,8,0),"")</f>
        <v>6400</v>
      </c>
      <c r="S94" s="149" t="str">
        <f>IFERROR(VLOOKUP(B94,'Query Daten'!A:R,16,0),"")</f>
        <v>ST</v>
      </c>
      <c r="T94" s="243">
        <f t="shared" si="19"/>
        <v>320</v>
      </c>
      <c r="U94" s="149" t="str">
        <f t="shared" si="17"/>
        <v>KG</v>
      </c>
      <c r="V94" s="112" t="str">
        <f>_xlfn.XLOOKUP(B94,'Query Daten'!A:A,'Query Daten'!Q:Q,"",0)</f>
        <v>76109090</v>
      </c>
      <c r="W94" s="78" t="str">
        <f>IFERROR(VLOOKUP(B94,'Language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94" s="135"/>
      <c r="Y94" s="63" t="b">
        <v>1</v>
      </c>
      <c r="Z94" s="63" t="e">
        <f>#REF!&lt;&gt;$Z$1</f>
        <v>#REF!</v>
      </c>
      <c r="AA94" s="63">
        <f t="shared" si="20"/>
        <v>94</v>
      </c>
      <c r="AB94" s="63" t="e">
        <f t="shared" si="21"/>
        <v>#REF!</v>
      </c>
      <c r="AC94" s="63" t="e">
        <f t="shared" si="23"/>
        <v>#NUM!</v>
      </c>
    </row>
    <row r="95" spans="2:29">
      <c r="B95" s="136" t="s">
        <v>415</v>
      </c>
      <c r="C95" s="52" t="str">
        <f>VLOOKUP(B95,'Language Articles'!A:B,2,FALSE)</f>
        <v>Middle clamp Rapid16 40-50 bl. anod.</v>
      </c>
      <c r="D95" s="112" t="str">
        <f>VLOOKUP(B95,'Language Portfolio'!A:B,2,0)</f>
        <v>Module clamps</v>
      </c>
      <c r="E95" s="216" t="str">
        <f>VLOOKUP(B95,'Language Portfolio'!A:K,11,0)</f>
        <v>Module clamps for framed modules</v>
      </c>
      <c r="F95" s="148" cm="1">
        <f t="array" ref="F95:G95">_xlfn.XLOOKUP(B95,'Query Daten'!A:A,'Query Daten'!D:E,"",0)</f>
        <v>5.5E-2</v>
      </c>
      <c r="G95" s="149" t="str">
        <v>KG</v>
      </c>
      <c r="H95" s="238" cm="1">
        <f t="array" ref="H95:M95">_xlfn.XLOOKUP(B95,'Query Daten'!A:A,'Query Daten'!F:K,"",0)</f>
        <v>50</v>
      </c>
      <c r="I95" s="149" t="str">
        <v>MM</v>
      </c>
      <c r="J95" s="150">
        <v>35.5</v>
      </c>
      <c r="K95" s="149" t="str">
        <v>MM</v>
      </c>
      <c r="L95" s="150">
        <v>87.9</v>
      </c>
      <c r="M95" s="149" t="str">
        <v>MM</v>
      </c>
      <c r="N95" s="112">
        <f>IFERROR(VLOOKUP(B95,Basis_Preisliste!B:H,7,0),"")</f>
        <v>100</v>
      </c>
      <c r="O95" s="149" t="str">
        <f>IFERROR(VLOOKUP(B95,'Query Daten'!A:R,16,0),"")</f>
        <v>ST</v>
      </c>
      <c r="P95" s="241">
        <f t="shared" si="18"/>
        <v>5.5</v>
      </c>
      <c r="Q95" s="149" t="str">
        <f t="shared" si="16"/>
        <v>KG</v>
      </c>
      <c r="R95" s="151">
        <f>IFERROR(VLOOKUP(B95,MLGN!A:J,8,0),"")</f>
        <v>6400</v>
      </c>
      <c r="S95" s="149" t="str">
        <f>IFERROR(VLOOKUP(B95,'Query Daten'!A:R,16,0),"")</f>
        <v>ST</v>
      </c>
      <c r="T95" s="243">
        <f t="shared" si="19"/>
        <v>352</v>
      </c>
      <c r="U95" s="149" t="str">
        <f t="shared" si="17"/>
        <v>KG</v>
      </c>
      <c r="V95" s="112" t="str">
        <f>_xlfn.XLOOKUP(B95,'Query Daten'!A:A,'Query Daten'!Q:Q,"",0)</f>
        <v>76109090</v>
      </c>
      <c r="W95" s="78" t="str">
        <f>IFERROR(VLOOKUP(B95,'Language Articles'!A:K,11,0),"")</f>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X95" s="135"/>
      <c r="Y95" s="63" t="b">
        <v>1</v>
      </c>
      <c r="Z95" s="63" t="e">
        <f>#REF!&lt;&gt;$Z$1</f>
        <v>#REF!</v>
      </c>
      <c r="AA95" s="63">
        <f t="shared" si="20"/>
        <v>95</v>
      </c>
      <c r="AB95" s="63" t="e">
        <f t="shared" si="21"/>
        <v>#REF!</v>
      </c>
      <c r="AC95" s="63" t="e">
        <f t="shared" si="23"/>
        <v>#NUM!</v>
      </c>
    </row>
    <row r="96" spans="2:29">
      <c r="B96" s="136" t="s">
        <v>411</v>
      </c>
      <c r="C96" s="52" t="str">
        <f>VLOOKUP(B96,'Language Articles'!A:B,2,FALSE)</f>
        <v>Middle clamp Rapid16 30 - 40 L</v>
      </c>
      <c r="D96" s="112" t="str">
        <f>VLOOKUP(B96,'Language Portfolio'!A:B,2,0)</f>
        <v>Module clamps</v>
      </c>
      <c r="E96" s="216" t="str">
        <f>VLOOKUP(B96,'Language Portfolio'!A:K,11,0)</f>
        <v>Module clamps for framed modules</v>
      </c>
      <c r="F96" s="148" cm="1">
        <f t="array" ref="F96:G96">_xlfn.XLOOKUP(B96,'Query Daten'!A:A,'Query Daten'!D:E,"",0)</f>
        <v>7.3999999999999996E-2</v>
      </c>
      <c r="G96" s="149" t="str">
        <v>KG</v>
      </c>
      <c r="H96" s="238" cm="1">
        <f t="array" ref="H96:M96">_xlfn.XLOOKUP(B96,'Query Daten'!A:A,'Query Daten'!F:K,"",0)</f>
        <v>100</v>
      </c>
      <c r="I96" s="149" t="str">
        <v>MM</v>
      </c>
      <c r="J96" s="150">
        <v>35.5</v>
      </c>
      <c r="K96" s="149" t="str">
        <v>MM</v>
      </c>
      <c r="L96" s="150">
        <v>61.2</v>
      </c>
      <c r="M96" s="149" t="str">
        <v>MM</v>
      </c>
      <c r="N96" s="112">
        <f>IFERROR(VLOOKUP(B96,Basis_Preisliste!B:H,7,0),"")</f>
        <v>100</v>
      </c>
      <c r="O96" s="149" t="str">
        <f>IFERROR(VLOOKUP(B96,'Query Daten'!A:R,16,0),"")</f>
        <v>ST</v>
      </c>
      <c r="P96" s="241">
        <f t="shared" si="18"/>
        <v>7.3999999999999995</v>
      </c>
      <c r="Q96" s="149" t="str">
        <f t="shared" si="16"/>
        <v>KG</v>
      </c>
      <c r="R96" s="151">
        <f>IFERROR(VLOOKUP(B96,MLGN!A:J,8,0),"")</f>
        <v>2400</v>
      </c>
      <c r="S96" s="149" t="str">
        <f>IFERROR(VLOOKUP(B96,'Query Daten'!A:R,16,0),"")</f>
        <v>ST</v>
      </c>
      <c r="T96" s="243">
        <f t="shared" si="19"/>
        <v>177.6</v>
      </c>
      <c r="U96" s="149" t="str">
        <f t="shared" si="17"/>
        <v>KG</v>
      </c>
      <c r="V96" s="112" t="str">
        <f>_xlfn.XLOOKUP(B96,'Query Daten'!A:A,'Query Daten'!Q:Q,"",0)</f>
        <v>76109090</v>
      </c>
      <c r="W96" s="78" t="str">
        <f>IFERROR(VLOOKUP(B96,'Language Articles'!A:K,11,0),"")</f>
        <v>Aluminum module clamp system from the Rapid16 series with clamping length: 100 mm, blank</v>
      </c>
      <c r="X96" s="135"/>
      <c r="Y96" s="63" t="b">
        <v>1</v>
      </c>
      <c r="Z96" s="63" t="e">
        <f>#REF!&lt;&gt;$Z$1</f>
        <v>#REF!</v>
      </c>
      <c r="AA96" s="63">
        <f t="shared" si="20"/>
        <v>96</v>
      </c>
      <c r="AB96" s="63" t="e">
        <f t="shared" si="21"/>
        <v>#REF!</v>
      </c>
      <c r="AC96" s="63" t="e">
        <f t="shared" si="23"/>
        <v>#NUM!</v>
      </c>
    </row>
    <row r="97" spans="2:29">
      <c r="B97" s="136" t="s">
        <v>399</v>
      </c>
      <c r="C97" s="52" t="str">
        <f>VLOOKUP(B97,'Language Articles'!A:B,2,FALSE)</f>
        <v>End clamp Rapid16 30 - 40 L</v>
      </c>
      <c r="D97" s="112" t="str">
        <f>VLOOKUP(B97,'Language Portfolio'!A:B,2,0)</f>
        <v>Module clamps</v>
      </c>
      <c r="E97" s="216" t="str">
        <f>VLOOKUP(B97,'Language Portfolio'!A:K,11,0)</f>
        <v>Module clamps for framed modules</v>
      </c>
      <c r="F97" s="148" cm="1">
        <f t="array" ref="F97:G97">_xlfn.XLOOKUP(B97,'Query Daten'!A:A,'Query Daten'!D:E,"",0)</f>
        <v>0.08</v>
      </c>
      <c r="G97" s="149" t="str">
        <v>KG</v>
      </c>
      <c r="H97" s="238" cm="1">
        <f t="array" ref="H97:M97">_xlfn.XLOOKUP(B97,'Query Daten'!A:A,'Query Daten'!F:K,"",0)</f>
        <v>100</v>
      </c>
      <c r="I97" s="149" t="str">
        <v>MM</v>
      </c>
      <c r="J97" s="150">
        <v>29.5</v>
      </c>
      <c r="K97" s="149" t="str">
        <v>MM</v>
      </c>
      <c r="L97" s="150">
        <v>61.22</v>
      </c>
      <c r="M97" s="149" t="str">
        <v>MM</v>
      </c>
      <c r="N97" s="112">
        <f>IFERROR(VLOOKUP(B97,Basis_Preisliste!B:H,7,0),"")</f>
        <v>50</v>
      </c>
      <c r="O97" s="149" t="str">
        <f>IFERROR(VLOOKUP(B97,'Query Daten'!A:R,16,0),"")</f>
        <v>ST</v>
      </c>
      <c r="P97" s="241">
        <f t="shared" si="18"/>
        <v>4</v>
      </c>
      <c r="Q97" s="149" t="str">
        <f t="shared" si="16"/>
        <v>KG</v>
      </c>
      <c r="R97" s="151">
        <f>IFERROR(VLOOKUP(B97,MLGN!A:J,8,0),"")</f>
        <v>2400</v>
      </c>
      <c r="S97" s="149" t="str">
        <f>IFERROR(VLOOKUP(B97,'Query Daten'!A:R,16,0),"")</f>
        <v>ST</v>
      </c>
      <c r="T97" s="243">
        <f t="shared" si="19"/>
        <v>192</v>
      </c>
      <c r="U97" s="149" t="str">
        <f t="shared" si="17"/>
        <v>KG</v>
      </c>
      <c r="V97" s="112" t="str">
        <f>_xlfn.XLOOKUP(B97,'Query Daten'!A:A,'Query Daten'!Q:Q,"",0)</f>
        <v>76109090</v>
      </c>
      <c r="W97" s="78" t="str">
        <f>IFERROR(VLOOKUP(B97,'Language Articles'!A:K,11,0),"")</f>
        <v>Aluminum module clamp system from the Rapid16 series with clamping length: 100 mm, blank</v>
      </c>
      <c r="X97" s="135"/>
      <c r="Y97" s="63" t="b">
        <v>1</v>
      </c>
      <c r="Z97" s="63" t="e">
        <f>#REF!&lt;&gt;$Z$1</f>
        <v>#REF!</v>
      </c>
      <c r="AA97" s="63">
        <f t="shared" si="20"/>
        <v>97</v>
      </c>
      <c r="AB97" s="63" t="e">
        <f t="shared" si="21"/>
        <v>#REF!</v>
      </c>
      <c r="AC97" s="63" t="e">
        <f t="shared" si="23"/>
        <v>#NUM!</v>
      </c>
    </row>
    <row r="98" spans="2:29">
      <c r="B98" s="136" t="s">
        <v>5070</v>
      </c>
      <c r="C98" s="52" t="str">
        <f>VLOOKUP(B98,'Language Articles'!A:B,2,FALSE)</f>
        <v>Middle clamp Classic wide</v>
      </c>
      <c r="D98" s="112" t="str">
        <f>VLOOKUP(B98,'Language Portfolio'!A:B,2,0)</f>
        <v>Module clamps</v>
      </c>
      <c r="E98" s="216" t="str">
        <f>VLOOKUP(B98,'Language Portfolio'!A:K,11,0)</f>
        <v>Module clamps for framed modules</v>
      </c>
      <c r="F98" s="148" cm="1">
        <f t="array" ref="F98:G98">_xlfn.XLOOKUP(B98,'Query Daten'!A:A,'Query Daten'!D:E,"",0)</f>
        <v>5.1999999999999998E-2</v>
      </c>
      <c r="G98" s="149" t="str">
        <v>KG</v>
      </c>
      <c r="H98" s="238" cm="1">
        <f t="array" ref="H98:M98">_xlfn.XLOOKUP(B98,'Query Daten'!A:A,'Query Daten'!F:K,"",0)</f>
        <v>50</v>
      </c>
      <c r="I98" s="149" t="str">
        <v>MM</v>
      </c>
      <c r="J98" s="150">
        <v>41.5</v>
      </c>
      <c r="K98" s="149" t="str">
        <v>MM</v>
      </c>
      <c r="L98" s="150">
        <v>61</v>
      </c>
      <c r="M98" s="149" t="str">
        <v>MM</v>
      </c>
      <c r="N98" s="112">
        <f>IFERROR(VLOOKUP(B98,Basis_Preisliste!B:H,7,0),"")</f>
        <v>100</v>
      </c>
      <c r="O98" s="149" t="str">
        <f>IFERROR(VLOOKUP(B98,'Query Daten'!A:R,16,0),"")</f>
        <v>ST</v>
      </c>
      <c r="P98" s="241">
        <f t="shared" ref="P98:P103" si="24">IFERROR(F98*N98,"")</f>
        <v>5.2</v>
      </c>
      <c r="Q98" s="149" t="str">
        <f t="shared" ref="Q98:Q103" si="25">G98</f>
        <v>KG</v>
      </c>
      <c r="R98" s="151">
        <f>IFERROR(VLOOKUP(B98,MLGN!A:J,8,0),"")</f>
        <v>6400</v>
      </c>
      <c r="S98" s="149" t="str">
        <f>IFERROR(VLOOKUP(B98,'Query Daten'!A:R,16,0),"")</f>
        <v>ST</v>
      </c>
      <c r="T98" s="243">
        <f t="shared" ref="T98:T103" si="26">IFERROR(F98*R98,"")</f>
        <v>332.8</v>
      </c>
      <c r="U98" s="149" t="str">
        <f t="shared" ref="U98:U103" si="27">G98</f>
        <v>KG</v>
      </c>
      <c r="V98" s="112" t="str">
        <f>_xlfn.XLOOKUP(B98,'Query Daten'!A:A,'Query Daten'!Q:Q,"",0)</f>
        <v>76109090</v>
      </c>
      <c r="W98" s="78" t="str">
        <f>IFERROR(VLOOKUP(B98,'Language Articles'!A:K,11,0),"")</f>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X98" s="135"/>
    </row>
    <row r="99" spans="2:29">
      <c r="B99" s="136" t="s">
        <v>5072</v>
      </c>
      <c r="C99" s="52" t="str">
        <f>VLOOKUP(B99,'Language Articles'!A:B,2,FALSE)</f>
        <v>End clamp Classic wide V</v>
      </c>
      <c r="D99" s="112" t="str">
        <f>VLOOKUP(B99,'Language Portfolio'!A:B,2,0)</f>
        <v>Module clamps</v>
      </c>
      <c r="E99" s="216" t="str">
        <f>VLOOKUP(B99,'Language Portfolio'!A:K,11,0)</f>
        <v>Module clamps for framed modules</v>
      </c>
      <c r="F99" s="148" cm="1">
        <f t="array" ref="F99:G99">_xlfn.XLOOKUP(B99,'Query Daten'!A:A,'Query Daten'!D:E,"",0)</f>
        <v>5.3999999999999999E-2</v>
      </c>
      <c r="G99" s="149" t="str">
        <v>KG</v>
      </c>
      <c r="H99" s="238" cm="1">
        <f t="array" ref="H99:M99">_xlfn.XLOOKUP(B99,'Query Daten'!A:A,'Query Daten'!F:K,"",0)</f>
        <v>50</v>
      </c>
      <c r="I99" s="149" t="str">
        <v>MM</v>
      </c>
      <c r="J99" s="150">
        <v>31.5</v>
      </c>
      <c r="K99" s="149" t="str">
        <v>MM</v>
      </c>
      <c r="L99" s="150">
        <v>61</v>
      </c>
      <c r="M99" s="149" t="str">
        <v>MM</v>
      </c>
      <c r="N99" s="112">
        <f>IFERROR(VLOOKUP(B99,Basis_Preisliste!B:H,7,0),"")</f>
        <v>50</v>
      </c>
      <c r="O99" s="149" t="str">
        <f>IFERROR(VLOOKUP(B99,'Query Daten'!A:R,16,0),"")</f>
        <v>ST</v>
      </c>
      <c r="P99" s="241">
        <f t="shared" si="24"/>
        <v>2.7</v>
      </c>
      <c r="Q99" s="149" t="str">
        <f t="shared" si="25"/>
        <v>KG</v>
      </c>
      <c r="R99" s="151">
        <f>IFERROR(VLOOKUP(B99,MLGN!A:J,8,0),"")</f>
        <v>6400</v>
      </c>
      <c r="S99" s="149" t="str">
        <f>IFERROR(VLOOKUP(B99,'Query Daten'!A:R,16,0),"")</f>
        <v>ST</v>
      </c>
      <c r="T99" s="243">
        <f t="shared" si="26"/>
        <v>345.6</v>
      </c>
      <c r="U99" s="149" t="str">
        <f t="shared" si="27"/>
        <v>KG</v>
      </c>
      <c r="V99" s="112" t="str">
        <f>_xlfn.XLOOKUP(B99,'Query Daten'!A:A,'Query Daten'!Q:Q,"",0)</f>
        <v>76109090</v>
      </c>
      <c r="W99" s="78" t="str">
        <f>IFERROR(VLOOKUP(B99,'Language Articles'!A:K,11,0),"")</f>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X99" s="135"/>
    </row>
    <row r="100" spans="2:29">
      <c r="B100" s="136" t="s">
        <v>5074</v>
      </c>
      <c r="C100" s="52" t="str">
        <f>VLOOKUP(B100,'Language Articles'!A:B,2,FALSE)</f>
        <v>End clamp Classic wide H</v>
      </c>
      <c r="D100" s="112" t="str">
        <f>VLOOKUP(B100,'Language Portfolio'!A:B,2,0)</f>
        <v>Module clamps</v>
      </c>
      <c r="E100" s="216" t="str">
        <f>VLOOKUP(B100,'Language Portfolio'!A:K,11,0)</f>
        <v>Module clamps for framed modules</v>
      </c>
      <c r="F100" s="148" cm="1">
        <f t="array" ref="F100:G100">_xlfn.XLOOKUP(B100,'Query Daten'!A:A,'Query Daten'!D:E,"",0)</f>
        <v>5.3999999999999999E-2</v>
      </c>
      <c r="G100" s="149" t="str">
        <v>KG</v>
      </c>
      <c r="H100" s="238" cm="1">
        <f t="array" ref="H100:M100">_xlfn.XLOOKUP(B100,'Query Daten'!A:A,'Query Daten'!F:K,"",0)</f>
        <v>50</v>
      </c>
      <c r="I100" s="149" t="str">
        <v>MM</v>
      </c>
      <c r="J100" s="150">
        <v>31.49</v>
      </c>
      <c r="K100" s="149" t="str">
        <v>MM</v>
      </c>
      <c r="L100" s="150">
        <v>61</v>
      </c>
      <c r="M100" s="149" t="str">
        <v>MM</v>
      </c>
      <c r="N100" s="112">
        <f>IFERROR(VLOOKUP(B100,Basis_Preisliste!B:H,7,0),"")</f>
        <v>50</v>
      </c>
      <c r="O100" s="149" t="str">
        <f>IFERROR(VLOOKUP(B100,'Query Daten'!A:R,16,0),"")</f>
        <v>ST</v>
      </c>
      <c r="P100" s="241">
        <f t="shared" si="24"/>
        <v>2.7</v>
      </c>
      <c r="Q100" s="149" t="str">
        <f t="shared" si="25"/>
        <v>KG</v>
      </c>
      <c r="R100" s="151">
        <f>IFERROR(VLOOKUP(B100,MLGN!A:J,8,0),"")</f>
        <v>6400</v>
      </c>
      <c r="S100" s="149" t="str">
        <f>IFERROR(VLOOKUP(B100,'Query Daten'!A:R,16,0),"")</f>
        <v>ST</v>
      </c>
      <c r="T100" s="243">
        <f t="shared" si="26"/>
        <v>345.6</v>
      </c>
      <c r="U100" s="149" t="str">
        <f t="shared" si="27"/>
        <v>KG</v>
      </c>
      <c r="V100" s="112" t="str">
        <f>_xlfn.XLOOKUP(B100,'Query Daten'!A:A,'Query Daten'!Q:Q,"",0)</f>
        <v>76109090</v>
      </c>
      <c r="W100" s="78" t="str">
        <f>IFERROR(VLOOKUP(B100,'Language Articles'!A:K,11,0),"")</f>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X100" s="135"/>
    </row>
    <row r="101" spans="2:29">
      <c r="B101" s="136" t="s">
        <v>5076</v>
      </c>
      <c r="C101" s="52" t="str">
        <f>VLOOKUP(B101,'Language Articles'!A:B,2,FALSE)</f>
        <v>Middle clamp Classic wide black</v>
      </c>
      <c r="D101" s="112" t="str">
        <f>VLOOKUP(B101,'Language Portfolio'!A:B,2,0)</f>
        <v>Module clamps</v>
      </c>
      <c r="E101" s="216" t="str">
        <f>VLOOKUP(B101,'Language Portfolio'!A:K,11,0)</f>
        <v>Module clamps for framed modules</v>
      </c>
      <c r="F101" s="148" cm="1">
        <f t="array" ref="F101:G101">_xlfn.XLOOKUP(B101,'Query Daten'!A:A,'Query Daten'!D:E,"",0)</f>
        <v>5.1999999999999998E-2</v>
      </c>
      <c r="G101" s="149" t="str">
        <v>KG</v>
      </c>
      <c r="H101" s="238" cm="1">
        <f t="array" ref="H101:M101">_xlfn.XLOOKUP(B101,'Query Daten'!A:A,'Query Daten'!F:K,"",0)</f>
        <v>50</v>
      </c>
      <c r="I101" s="149" t="str">
        <v>MM</v>
      </c>
      <c r="J101" s="150">
        <v>41.5</v>
      </c>
      <c r="K101" s="149" t="str">
        <v>MM</v>
      </c>
      <c r="L101" s="150">
        <v>61</v>
      </c>
      <c r="M101" s="149" t="str">
        <v>MM</v>
      </c>
      <c r="N101" s="112">
        <f>IFERROR(VLOOKUP(B101,Basis_Preisliste!B:H,7,0),"")</f>
        <v>100</v>
      </c>
      <c r="O101" s="149" t="str">
        <f>IFERROR(VLOOKUP(B101,'Query Daten'!A:R,16,0),"")</f>
        <v>ST</v>
      </c>
      <c r="P101" s="241">
        <f t="shared" si="24"/>
        <v>5.2</v>
      </c>
      <c r="Q101" s="149" t="str">
        <f t="shared" si="25"/>
        <v>KG</v>
      </c>
      <c r="R101" s="151">
        <f>IFERROR(VLOOKUP(B101,MLGN!A:J,8,0),"")</f>
        <v>6400</v>
      </c>
      <c r="S101" s="149" t="str">
        <f>IFERROR(VLOOKUP(B101,'Query Daten'!A:R,16,0),"")</f>
        <v>ST</v>
      </c>
      <c r="T101" s="243">
        <f t="shared" si="26"/>
        <v>332.8</v>
      </c>
      <c r="U101" s="149" t="str">
        <f t="shared" si="27"/>
        <v>KG</v>
      </c>
      <c r="V101" s="112" t="str">
        <f>_xlfn.XLOOKUP(B101,'Query Daten'!A:A,'Query Daten'!Q:Q,"",0)</f>
        <v>76109090</v>
      </c>
      <c r="W101" s="78" t="str">
        <f>IFERROR(VLOOKUP(B101,'Language Articles'!A:K,11,0),"")</f>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X101" s="135"/>
    </row>
    <row r="102" spans="2:29">
      <c r="B102" s="136" t="s">
        <v>5078</v>
      </c>
      <c r="C102" s="52" t="str">
        <f>VLOOKUP(B102,'Language Articles'!A:B,2,FALSE)</f>
        <v>End clamp Classic wide V black</v>
      </c>
      <c r="D102" s="112" t="str">
        <f>VLOOKUP(B102,'Language Portfolio'!A:B,2,0)</f>
        <v>Module clamps</v>
      </c>
      <c r="E102" s="216" t="str">
        <f>VLOOKUP(B102,'Language Portfolio'!A:K,11,0)</f>
        <v>Module clamps for framed modules</v>
      </c>
      <c r="F102" s="148" cm="1">
        <f t="array" ref="F102:G102">_xlfn.XLOOKUP(B102,'Query Daten'!A:A,'Query Daten'!D:E,"",0)</f>
        <v>5.3999999999999999E-2</v>
      </c>
      <c r="G102" s="149" t="str">
        <v>KG</v>
      </c>
      <c r="H102" s="238" cm="1">
        <f t="array" ref="H102:M102">_xlfn.XLOOKUP(B102,'Query Daten'!A:A,'Query Daten'!F:K,"",0)</f>
        <v>50</v>
      </c>
      <c r="I102" s="149" t="str">
        <v>MM</v>
      </c>
      <c r="J102" s="150">
        <v>31.5</v>
      </c>
      <c r="K102" s="149" t="str">
        <v>MM</v>
      </c>
      <c r="L102" s="150">
        <v>61</v>
      </c>
      <c r="M102" s="149" t="str">
        <v>MM</v>
      </c>
      <c r="N102" s="112">
        <f>IFERROR(VLOOKUP(B102,Basis_Preisliste!B:H,7,0),"")</f>
        <v>50</v>
      </c>
      <c r="O102" s="149" t="str">
        <f>IFERROR(VLOOKUP(B102,'Query Daten'!A:R,16,0),"")</f>
        <v>ST</v>
      </c>
      <c r="P102" s="241">
        <f t="shared" si="24"/>
        <v>2.7</v>
      </c>
      <c r="Q102" s="149" t="str">
        <f t="shared" si="25"/>
        <v>KG</v>
      </c>
      <c r="R102" s="151">
        <f>IFERROR(VLOOKUP(B102,MLGN!A:J,8,0),"")</f>
        <v>6400</v>
      </c>
      <c r="S102" s="149" t="str">
        <f>IFERROR(VLOOKUP(B102,'Query Daten'!A:R,16,0),"")</f>
        <v>ST</v>
      </c>
      <c r="T102" s="243">
        <f t="shared" si="26"/>
        <v>345.6</v>
      </c>
      <c r="U102" s="149" t="str">
        <f t="shared" si="27"/>
        <v>KG</v>
      </c>
      <c r="V102" s="112" t="str">
        <f>_xlfn.XLOOKUP(B102,'Query Daten'!A:A,'Query Daten'!Q:Q,"",0)</f>
        <v>76109090</v>
      </c>
      <c r="W102" s="78" t="str">
        <f>IFERROR(VLOOKUP(B102,'Language Articles'!A:K,11,0),"")</f>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X102" s="135"/>
    </row>
    <row r="103" spans="2:29">
      <c r="B103" s="136" t="s">
        <v>5080</v>
      </c>
      <c r="C103" s="52" t="str">
        <f>VLOOKUP(B103,'Language Articles'!A:B,2,FALSE)</f>
        <v>End clamp Classic wide H black</v>
      </c>
      <c r="D103" s="112" t="str">
        <f>VLOOKUP(B103,'Language Portfolio'!A:B,2,0)</f>
        <v>Module clamps</v>
      </c>
      <c r="E103" s="216" t="str">
        <f>VLOOKUP(B103,'Language Portfolio'!A:K,11,0)</f>
        <v>Module clamps for framed modules</v>
      </c>
      <c r="F103" s="148" cm="1">
        <f t="array" ref="F103:G103">_xlfn.XLOOKUP(B103,'Query Daten'!A:A,'Query Daten'!D:E,"",0)</f>
        <v>5.3999999999999999E-2</v>
      </c>
      <c r="G103" s="149" t="str">
        <v>KG</v>
      </c>
      <c r="H103" s="238" cm="1">
        <f t="array" ref="H103:M103">_xlfn.XLOOKUP(B103,'Query Daten'!A:A,'Query Daten'!F:K,"",0)</f>
        <v>50</v>
      </c>
      <c r="I103" s="149" t="str">
        <v>MM</v>
      </c>
      <c r="J103" s="150">
        <v>31.5</v>
      </c>
      <c r="K103" s="149" t="str">
        <v>MM</v>
      </c>
      <c r="L103" s="150">
        <v>61</v>
      </c>
      <c r="M103" s="149" t="str">
        <v>MM</v>
      </c>
      <c r="N103" s="112">
        <f>IFERROR(VLOOKUP(B103,Basis_Preisliste!B:H,7,0),"")</f>
        <v>50</v>
      </c>
      <c r="O103" s="149" t="str">
        <f>IFERROR(VLOOKUP(B103,'Query Daten'!A:R,16,0),"")</f>
        <v>ST</v>
      </c>
      <c r="P103" s="241">
        <f t="shared" si="24"/>
        <v>2.7</v>
      </c>
      <c r="Q103" s="149" t="str">
        <f t="shared" si="25"/>
        <v>KG</v>
      </c>
      <c r="R103" s="151">
        <f>IFERROR(VLOOKUP(B103,MLGN!A:J,8,0),"")</f>
        <v>6400</v>
      </c>
      <c r="S103" s="149" t="str">
        <f>IFERROR(VLOOKUP(B103,'Query Daten'!A:R,16,0),"")</f>
        <v>ST</v>
      </c>
      <c r="T103" s="243">
        <f t="shared" si="26"/>
        <v>345.6</v>
      </c>
      <c r="U103" s="149" t="str">
        <f t="shared" si="27"/>
        <v>KG</v>
      </c>
      <c r="V103" s="112" t="str">
        <f>_xlfn.XLOOKUP(B103,'Query Daten'!A:A,'Query Daten'!Q:Q,"",0)</f>
        <v>76109090</v>
      </c>
      <c r="W103" s="78" t="str">
        <f>IFERROR(VLOOKUP(B103,'Language Articles'!A:K,11,0),"")</f>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X103" s="135"/>
    </row>
    <row r="104" spans="2:29">
      <c r="B104" s="136" t="s">
        <v>378</v>
      </c>
      <c r="C104" s="52" t="str">
        <f>VLOOKUP(B104,'Language Articles'!A:B,2,FALSE)</f>
        <v>Middle clamp RapidPro 30-47mm</v>
      </c>
      <c r="D104" s="112" t="str">
        <f>VLOOKUP(B104,'Language Portfolio'!A:B,2,0)</f>
        <v>Module clamps</v>
      </c>
      <c r="E104" s="216" t="str">
        <f>VLOOKUP(B104,'Language Portfolio'!A:K,11,0)</f>
        <v>ProLine</v>
      </c>
      <c r="F104" s="148" cm="1">
        <f t="array" ref="F104:G104">_xlfn.XLOOKUP(B104,'Query Daten'!A:A,'Query Daten'!D:E,"",0)</f>
        <v>5.1999999999999998E-2</v>
      </c>
      <c r="G104" s="149" t="str">
        <v>KG</v>
      </c>
      <c r="H104" s="238" cm="1">
        <f t="array" ref="H104:M104">_xlfn.XLOOKUP(B104,'Query Daten'!A:A,'Query Daten'!F:K,"",0)</f>
        <v>50</v>
      </c>
      <c r="I104" s="149" t="str">
        <v>MM</v>
      </c>
      <c r="J104" s="150">
        <v>35.5</v>
      </c>
      <c r="K104" s="149" t="str">
        <v>MM</v>
      </c>
      <c r="L104" s="150">
        <v>67.5</v>
      </c>
      <c r="M104" s="149" t="str">
        <v>MM</v>
      </c>
      <c r="N104" s="112">
        <f>IFERROR(VLOOKUP(B104,Basis_Preisliste!B:H,7,0),"")</f>
        <v>100</v>
      </c>
      <c r="O104" s="149" t="str">
        <f>IFERROR(VLOOKUP(B104,'Query Daten'!A:R,16,0),"")</f>
        <v>ST</v>
      </c>
      <c r="P104" s="241">
        <f t="shared" si="18"/>
        <v>5.2</v>
      </c>
      <c r="Q104" s="149" t="str">
        <f t="shared" si="16"/>
        <v>KG</v>
      </c>
      <c r="R104" s="151">
        <f>IFERROR(VLOOKUP(B104,MLGN!A:J,8,0),"")</f>
        <v>6400</v>
      </c>
      <c r="S104" s="149" t="str">
        <f>IFERROR(VLOOKUP(B104,'Query Daten'!A:R,16,0),"")</f>
        <v>ST</v>
      </c>
      <c r="T104" s="243">
        <f t="shared" si="19"/>
        <v>332.8</v>
      </c>
      <c r="U104" s="149" t="str">
        <f t="shared" si="17"/>
        <v>KG</v>
      </c>
      <c r="V104" s="112" t="str">
        <f>_xlfn.XLOOKUP(B104,'Query Daten'!A:A,'Query Daten'!Q:Q,"",0)</f>
        <v>76109090</v>
      </c>
      <c r="W104" s="78" t="str">
        <f>IFERROR(VLOOKUP(B104,'Language Articles'!A:K,11,0),"")</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X104" s="135"/>
      <c r="Y104" s="63" t="b">
        <v>1</v>
      </c>
      <c r="Z104" s="63" t="e">
        <f>#REF!&lt;&gt;$Z$1</f>
        <v>#REF!</v>
      </c>
      <c r="AA104" s="63">
        <f t="shared" si="20"/>
        <v>104</v>
      </c>
      <c r="AB104" s="63" t="e">
        <f t="shared" si="21"/>
        <v>#REF!</v>
      </c>
      <c r="AC104" s="63" t="e">
        <f>_xlfn.AGGREGATE(15,6,$AB$7:$AB$681,ROW(A91))</f>
        <v>#NUM!</v>
      </c>
    </row>
    <row r="105" spans="2:29">
      <c r="B105" s="136" t="s">
        <v>382</v>
      </c>
      <c r="C105" s="52" t="str">
        <f>VLOOKUP(B105,'Language Articles'!A:B,2,FALSE)</f>
        <v>Middle clamp RapidPro 30-47mm bl. anod.</v>
      </c>
      <c r="D105" s="112" t="str">
        <f>VLOOKUP(B105,'Language Portfolio'!A:B,2,0)</f>
        <v>Module clamps</v>
      </c>
      <c r="E105" s="216" t="str">
        <f>VLOOKUP(B105,'Language Portfolio'!A:K,11,0)</f>
        <v>ProLine</v>
      </c>
      <c r="F105" s="148" cm="1">
        <f t="array" ref="F105:G105">_xlfn.XLOOKUP(B105,'Query Daten'!A:A,'Query Daten'!D:E,"",0)</f>
        <v>5.1999999999999998E-2</v>
      </c>
      <c r="G105" s="149" t="str">
        <v>KG</v>
      </c>
      <c r="H105" s="238" cm="1">
        <f t="array" ref="H105:M105">_xlfn.XLOOKUP(B105,'Query Daten'!A:A,'Query Daten'!F:K,"",0)</f>
        <v>50</v>
      </c>
      <c r="I105" s="149" t="str">
        <v>MM</v>
      </c>
      <c r="J105" s="150">
        <v>35.5</v>
      </c>
      <c r="K105" s="149" t="str">
        <v>MM</v>
      </c>
      <c r="L105" s="150">
        <v>67.5</v>
      </c>
      <c r="M105" s="149" t="str">
        <v>MM</v>
      </c>
      <c r="N105" s="112">
        <f>IFERROR(VLOOKUP(B105,Basis_Preisliste!B:H,7,0),"")</f>
        <v>100</v>
      </c>
      <c r="O105" s="149" t="str">
        <f>IFERROR(VLOOKUP(B105,'Query Daten'!A:R,16,0),"")</f>
        <v>ST</v>
      </c>
      <c r="P105" s="241">
        <f t="shared" si="18"/>
        <v>5.2</v>
      </c>
      <c r="Q105" s="149" t="str">
        <f t="shared" si="16"/>
        <v>KG</v>
      </c>
      <c r="R105" s="151">
        <f>IFERROR(VLOOKUP(B105,MLGN!A:J,8,0),"")</f>
        <v>6400</v>
      </c>
      <c r="S105" s="149" t="str">
        <f>IFERROR(VLOOKUP(B105,'Query Daten'!A:R,16,0),"")</f>
        <v>ST</v>
      </c>
      <c r="T105" s="243">
        <f t="shared" si="19"/>
        <v>332.8</v>
      </c>
      <c r="U105" s="149" t="str">
        <f t="shared" si="17"/>
        <v>KG</v>
      </c>
      <c r="V105" s="112" t="str">
        <f>_xlfn.XLOOKUP(B105,'Query Daten'!A:A,'Query Daten'!Q:Q,"",0)</f>
        <v>76109090</v>
      </c>
      <c r="W105" s="78" t="str">
        <f>IFERROR(VLOOKUP(B105,'Language Articles'!A:K,11,0),"")</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X105" s="135"/>
      <c r="Y105" s="63" t="b">
        <v>1</v>
      </c>
      <c r="Z105" s="63" t="e">
        <f>#REF!&lt;&gt;$Z$1</f>
        <v>#REF!</v>
      </c>
      <c r="AA105" s="63">
        <f t="shared" si="20"/>
        <v>105</v>
      </c>
      <c r="AB105" s="63" t="e">
        <f t="shared" si="21"/>
        <v>#REF!</v>
      </c>
      <c r="AC105" s="63" t="e">
        <f>_xlfn.AGGREGATE(15,6,$AB$7:$AB$681,ROW(A92))</f>
        <v>#NUM!</v>
      </c>
    </row>
    <row r="106" spans="2:29">
      <c r="B106" s="136" t="s">
        <v>375</v>
      </c>
      <c r="C106" s="52" t="str">
        <f>VLOOKUP(B106,'Language Articles'!A:B,2,FALSE)</f>
        <v>End clamp RapidPro 30-47mm</v>
      </c>
      <c r="D106" s="112" t="str">
        <f>VLOOKUP(B106,'Language Portfolio'!A:B,2,0)</f>
        <v>Module clamps</v>
      </c>
      <c r="E106" s="216" t="str">
        <f>VLOOKUP(B106,'Language Portfolio'!A:K,11,0)</f>
        <v>ProLine</v>
      </c>
      <c r="F106" s="148" cm="1">
        <f t="array" ref="F106:G106">_xlfn.XLOOKUP(B106,'Query Daten'!A:A,'Query Daten'!D:E,"",0)</f>
        <v>5.6000000000000001E-2</v>
      </c>
      <c r="G106" s="149" t="str">
        <v>KG</v>
      </c>
      <c r="H106" s="238" cm="1">
        <f t="array" ref="H106:M106">_xlfn.XLOOKUP(B106,'Query Daten'!A:A,'Query Daten'!F:K,"",0)</f>
        <v>50</v>
      </c>
      <c r="I106" s="149" t="str">
        <v>MM</v>
      </c>
      <c r="J106" s="150">
        <v>29.5</v>
      </c>
      <c r="K106" s="149" t="str">
        <v>MM</v>
      </c>
      <c r="L106" s="150">
        <v>65.8</v>
      </c>
      <c r="M106" s="149" t="str">
        <v>MM</v>
      </c>
      <c r="N106" s="112">
        <f>IFERROR(VLOOKUP(B106,Basis_Preisliste!B:H,7,0),"")</f>
        <v>50</v>
      </c>
      <c r="O106" s="149" t="str">
        <f>IFERROR(VLOOKUP(B106,'Query Daten'!A:R,16,0),"")</f>
        <v>ST</v>
      </c>
      <c r="P106" s="241">
        <f t="shared" si="18"/>
        <v>2.8000000000000003</v>
      </c>
      <c r="Q106" s="149" t="str">
        <f t="shared" si="16"/>
        <v>KG</v>
      </c>
      <c r="R106" s="151">
        <f>IFERROR(VLOOKUP(B106,MLGN!A:J,8,0),"")</f>
        <v>6400</v>
      </c>
      <c r="S106" s="149" t="str">
        <f>IFERROR(VLOOKUP(B106,'Query Daten'!A:R,16,0),"")</f>
        <v>ST</v>
      </c>
      <c r="T106" s="243">
        <f t="shared" si="19"/>
        <v>358.40000000000003</v>
      </c>
      <c r="U106" s="149" t="str">
        <f t="shared" si="17"/>
        <v>KG</v>
      </c>
      <c r="V106" s="112" t="str">
        <f>_xlfn.XLOOKUP(B106,'Query Daten'!A:A,'Query Daten'!Q:Q,"",0)</f>
        <v>76109090</v>
      </c>
      <c r="W106" s="78" t="str">
        <f>IFERROR(VLOOKUP(B106,'Language Articles'!A:K,11,0),"")</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X106" s="135"/>
      <c r="Y106" s="63" t="b">
        <v>1</v>
      </c>
      <c r="Z106" s="63" t="e">
        <f>#REF!&lt;&gt;$Z$1</f>
        <v>#REF!</v>
      </c>
      <c r="AA106" s="63">
        <f t="shared" si="20"/>
        <v>106</v>
      </c>
      <c r="AB106" s="63" t="e">
        <f t="shared" si="21"/>
        <v>#REF!</v>
      </c>
      <c r="AC106" s="63" t="e">
        <f>_xlfn.AGGREGATE(15,6,$AB$7:$AB$681,ROW(A93))</f>
        <v>#NUM!</v>
      </c>
    </row>
    <row r="107" spans="2:29">
      <c r="B107" s="136" t="s">
        <v>380</v>
      </c>
      <c r="C107" s="52" t="str">
        <f>VLOOKUP(B107,'Language Articles'!A:B,2,FALSE)</f>
        <v>End clamp RapidPro 30-47mm bl. anod.</v>
      </c>
      <c r="D107" s="112" t="str">
        <f>VLOOKUP(B107,'Language Portfolio'!A:B,2,0)</f>
        <v>Module clamps</v>
      </c>
      <c r="E107" s="216" t="str">
        <f>VLOOKUP(B107,'Language Portfolio'!A:K,11,0)</f>
        <v>ProLine</v>
      </c>
      <c r="F107" s="148" cm="1">
        <f t="array" ref="F107:G107">_xlfn.XLOOKUP(B107,'Query Daten'!A:A,'Query Daten'!D:E,"",0)</f>
        <v>5.6000000000000001E-2</v>
      </c>
      <c r="G107" s="149" t="str">
        <v>KG</v>
      </c>
      <c r="H107" s="238" cm="1">
        <f t="array" ref="H107:M107">_xlfn.XLOOKUP(B107,'Query Daten'!A:A,'Query Daten'!F:K,"",0)</f>
        <v>50</v>
      </c>
      <c r="I107" s="149" t="str">
        <v>MM</v>
      </c>
      <c r="J107" s="150">
        <v>29.5</v>
      </c>
      <c r="K107" s="149" t="str">
        <v>MM</v>
      </c>
      <c r="L107" s="150">
        <v>65.8</v>
      </c>
      <c r="M107" s="149" t="str">
        <v>MM</v>
      </c>
      <c r="N107" s="112">
        <f>IFERROR(VLOOKUP(B107,Basis_Preisliste!B:H,7,0),"")</f>
        <v>50</v>
      </c>
      <c r="O107" s="149" t="str">
        <f>IFERROR(VLOOKUP(B107,'Query Daten'!A:R,16,0),"")</f>
        <v>ST</v>
      </c>
      <c r="P107" s="241">
        <f t="shared" si="18"/>
        <v>2.8000000000000003</v>
      </c>
      <c r="Q107" s="149" t="str">
        <f t="shared" si="16"/>
        <v>KG</v>
      </c>
      <c r="R107" s="151">
        <f>IFERROR(VLOOKUP(B107,MLGN!A:J,8,0),"")</f>
        <v>6400</v>
      </c>
      <c r="S107" s="149" t="str">
        <f>IFERROR(VLOOKUP(B107,'Query Daten'!A:R,16,0),"")</f>
        <v>ST</v>
      </c>
      <c r="T107" s="243">
        <f t="shared" si="19"/>
        <v>358.40000000000003</v>
      </c>
      <c r="U107" s="149" t="str">
        <f t="shared" si="17"/>
        <v>KG</v>
      </c>
      <c r="V107" s="112" t="str">
        <f>_xlfn.XLOOKUP(B107,'Query Daten'!A:A,'Query Daten'!Q:Q,"",0)</f>
        <v>76109090</v>
      </c>
      <c r="W107" s="78" t="str">
        <f>IFERROR(VLOOKUP(B107,'Language Articles'!A:K,11,0),"")</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X107" s="135"/>
      <c r="Y107" s="63" t="b">
        <v>1</v>
      </c>
      <c r="Z107" s="63" t="e">
        <f>#REF!&lt;&gt;$Z$1</f>
        <v>#REF!</v>
      </c>
      <c r="AA107" s="63">
        <f t="shared" si="20"/>
        <v>107</v>
      </c>
      <c r="AB107" s="63" t="e">
        <f t="shared" si="21"/>
        <v>#REF!</v>
      </c>
      <c r="AC107" s="63" t="e">
        <f>_xlfn.AGGREGATE(15,6,$AB$7:$AB$681,ROW(A94))</f>
        <v>#NUM!</v>
      </c>
    </row>
    <row r="108" spans="2:29">
      <c r="B108" s="136" t="s">
        <v>384</v>
      </c>
      <c r="C108" s="52" t="str">
        <f>VLOOKUP(B108,'Language Articles'!A:B,2,FALSE)</f>
        <v>End clamp Pro</v>
      </c>
      <c r="D108" s="112" t="str">
        <f>VLOOKUP(B108,'Language Portfolio'!A:B,2,0)</f>
        <v>Module clamps</v>
      </c>
      <c r="E108" s="216" t="str">
        <f>VLOOKUP(B108,'Language Portfolio'!A:K,11,0)</f>
        <v>ProLine</v>
      </c>
      <c r="F108" s="148" cm="1">
        <f t="array" ref="F108:G108">_xlfn.XLOOKUP(B108,'Query Daten'!A:A,'Query Daten'!D:E,"",0)</f>
        <v>5.6000000000000001E-2</v>
      </c>
      <c r="G108" s="149" t="str">
        <v>KG</v>
      </c>
      <c r="H108" s="238" cm="1">
        <f t="array" ref="H108:M108">_xlfn.XLOOKUP(B108,'Query Daten'!A:A,'Query Daten'!F:K,"",0)</f>
        <v>50</v>
      </c>
      <c r="I108" s="149" t="str">
        <v>MM</v>
      </c>
      <c r="J108" s="150">
        <v>29.9</v>
      </c>
      <c r="K108" s="149" t="str">
        <v>MM</v>
      </c>
      <c r="L108" s="150">
        <v>65.8</v>
      </c>
      <c r="M108" s="149" t="str">
        <v>MM</v>
      </c>
      <c r="N108" s="112">
        <f>IFERROR(VLOOKUP(B108,Basis_Preisliste!B:H,7,0),"")</f>
        <v>50</v>
      </c>
      <c r="O108" s="149" t="str">
        <f>IFERROR(VLOOKUP(B108,'Query Daten'!A:R,16,0),"")</f>
        <v>ST</v>
      </c>
      <c r="P108" s="241">
        <f t="shared" si="18"/>
        <v>2.8000000000000003</v>
      </c>
      <c r="Q108" s="149" t="str">
        <f t="shared" si="16"/>
        <v>KG</v>
      </c>
      <c r="R108" s="151">
        <f>IFERROR(VLOOKUP(B108,MLGN!A:J,8,0),"")</f>
        <v>5600</v>
      </c>
      <c r="S108" s="149" t="str">
        <f>IFERROR(VLOOKUP(B108,'Query Daten'!A:R,16,0),"")</f>
        <v>ST</v>
      </c>
      <c r="T108" s="243">
        <f t="shared" si="19"/>
        <v>313.60000000000002</v>
      </c>
      <c r="U108" s="149" t="str">
        <f t="shared" si="17"/>
        <v>KG</v>
      </c>
      <c r="V108" s="112" t="str">
        <f>_xlfn.XLOOKUP(B108,'Query Daten'!A:A,'Query Daten'!Q:Q,"",0)</f>
        <v>76109090</v>
      </c>
      <c r="W108" s="78" t="str">
        <f>IFERROR(VLOOKUP(B108,'Language Articles'!A:K,11,0),"")</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X108" s="135"/>
    </row>
    <row r="109" spans="2:29">
      <c r="B109" s="136" t="s">
        <v>387</v>
      </c>
      <c r="C109" s="52" t="str">
        <f>VLOOKUP(B109,'Language Articles'!A:B,2,FALSE)</f>
        <v>Middle clamp Pro</v>
      </c>
      <c r="D109" s="112" t="str">
        <f>VLOOKUP(B109,'Language Portfolio'!A:B,2,0)</f>
        <v>Module clamps</v>
      </c>
      <c r="E109" s="216" t="str">
        <f>VLOOKUP(B109,'Language Portfolio'!A:K,11,0)</f>
        <v>ProLine</v>
      </c>
      <c r="F109" s="148" cm="1">
        <f t="array" ref="F109:G109">_xlfn.XLOOKUP(B109,'Query Daten'!A:A,'Query Daten'!D:E,"",0)</f>
        <v>5.2999999999999999E-2</v>
      </c>
      <c r="G109" s="149" t="str">
        <v>KG</v>
      </c>
      <c r="H109" s="238" cm="1">
        <f t="array" ref="H109:M109">_xlfn.XLOOKUP(B109,'Query Daten'!A:A,'Query Daten'!F:K,"",0)</f>
        <v>50</v>
      </c>
      <c r="I109" s="149" t="str">
        <v>MM</v>
      </c>
      <c r="J109" s="150">
        <v>38.5</v>
      </c>
      <c r="K109" s="149" t="str">
        <v>MM</v>
      </c>
      <c r="L109" s="150">
        <v>67.680000000000007</v>
      </c>
      <c r="M109" s="149" t="str">
        <v>MM</v>
      </c>
      <c r="N109" s="112">
        <f>IFERROR(VLOOKUP(B109,Basis_Preisliste!B:H,7,0),"")</f>
        <v>100</v>
      </c>
      <c r="O109" s="149" t="str">
        <f>IFERROR(VLOOKUP(B109,'Query Daten'!A:R,16,0),"")</f>
        <v>ST</v>
      </c>
      <c r="P109" s="241">
        <f t="shared" si="18"/>
        <v>5.3</v>
      </c>
      <c r="Q109" s="149" t="str">
        <f t="shared" si="16"/>
        <v>KG</v>
      </c>
      <c r="R109" s="151">
        <f>IFERROR(VLOOKUP(B109,MLGN!A:J,8,0),"")</f>
        <v>4800</v>
      </c>
      <c r="S109" s="149" t="str">
        <f>IFERROR(VLOOKUP(B109,'Query Daten'!A:R,16,0),"")</f>
        <v>ST</v>
      </c>
      <c r="T109" s="243">
        <f t="shared" si="19"/>
        <v>254.4</v>
      </c>
      <c r="U109" s="149" t="str">
        <f t="shared" si="17"/>
        <v>KG</v>
      </c>
      <c r="V109" s="112" t="str">
        <f>_xlfn.XLOOKUP(B109,'Query Daten'!A:A,'Query Daten'!Q:Q,"",0)</f>
        <v>76109090</v>
      </c>
      <c r="W109" s="78" t="str">
        <f>IFERROR(VLOOKUP(B109,'Language Articles'!A:K,11,0),"")</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X109" s="135"/>
    </row>
    <row r="110" spans="2:29">
      <c r="B110" s="136" t="s">
        <v>389</v>
      </c>
      <c r="C110" s="52" t="str">
        <f>VLOOKUP(B110,'Language Articles'!A:B,2,FALSE)</f>
        <v>End clamp Pro black</v>
      </c>
      <c r="D110" s="112" t="str">
        <f>VLOOKUP(B110,'Language Portfolio'!A:B,2,0)</f>
        <v>Module clamps</v>
      </c>
      <c r="E110" s="216" t="str">
        <f>VLOOKUP(B110,'Language Portfolio'!A:K,11,0)</f>
        <v>ProLine</v>
      </c>
      <c r="F110" s="148" cm="1">
        <f t="array" ref="F110:G110">_xlfn.XLOOKUP(B110,'Query Daten'!A:A,'Query Daten'!D:E,"",0)</f>
        <v>5.6000000000000001E-2</v>
      </c>
      <c r="G110" s="149" t="str">
        <v>KG</v>
      </c>
      <c r="H110" s="238" cm="1">
        <f t="array" ref="H110:M110">_xlfn.XLOOKUP(B110,'Query Daten'!A:A,'Query Daten'!F:K,"",0)</f>
        <v>50</v>
      </c>
      <c r="I110" s="149" t="str">
        <v>MM</v>
      </c>
      <c r="J110" s="150">
        <v>29.9</v>
      </c>
      <c r="K110" s="149" t="str">
        <v>MM</v>
      </c>
      <c r="L110" s="150">
        <v>65.8</v>
      </c>
      <c r="M110" s="149" t="str">
        <v>MM</v>
      </c>
      <c r="N110" s="112">
        <f>IFERROR(VLOOKUP(B110,Basis_Preisliste!B:H,7,0),"")</f>
        <v>50</v>
      </c>
      <c r="O110" s="149" t="str">
        <f>IFERROR(VLOOKUP(B110,'Query Daten'!A:R,16,0),"")</f>
        <v>ST</v>
      </c>
      <c r="P110" s="241">
        <f t="shared" si="18"/>
        <v>2.8000000000000003</v>
      </c>
      <c r="Q110" s="149" t="str">
        <f t="shared" si="16"/>
        <v>KG</v>
      </c>
      <c r="R110" s="151">
        <f>IFERROR(VLOOKUP(B110,MLGN!A:J,8,0),"")</f>
        <v>5600</v>
      </c>
      <c r="S110" s="149" t="str">
        <f>IFERROR(VLOOKUP(B110,'Query Daten'!A:R,16,0),"")</f>
        <v>ST</v>
      </c>
      <c r="T110" s="243">
        <f t="shared" si="19"/>
        <v>313.60000000000002</v>
      </c>
      <c r="U110" s="149" t="str">
        <f t="shared" si="17"/>
        <v>KG</v>
      </c>
      <c r="V110" s="112" t="str">
        <f>_xlfn.XLOOKUP(B110,'Query Daten'!A:A,'Query Daten'!Q:Q,"",0)</f>
        <v>76109090</v>
      </c>
      <c r="W110" s="78" t="str">
        <f>IFERROR(VLOOKUP(B110,'Language Articles'!A:K,11,0),"")</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X110" s="135"/>
    </row>
    <row r="111" spans="2:29">
      <c r="B111" s="136" t="s">
        <v>391</v>
      </c>
      <c r="C111" s="52" t="str">
        <f>VLOOKUP(B111,'Language Articles'!A:B,2,FALSE)</f>
        <v>Middle clamp Pro black</v>
      </c>
      <c r="D111" s="112" t="str">
        <f>VLOOKUP(B111,'Language Portfolio'!A:B,2,0)</f>
        <v>Module clamps</v>
      </c>
      <c r="E111" s="216" t="str">
        <f>VLOOKUP(B111,'Language Portfolio'!A:K,11,0)</f>
        <v>ProLine</v>
      </c>
      <c r="F111" s="148" cm="1">
        <f t="array" ref="F111:G111">_xlfn.XLOOKUP(B111,'Query Daten'!A:A,'Query Daten'!D:E,"",0)</f>
        <v>5.2999999999999999E-2</v>
      </c>
      <c r="G111" s="149" t="str">
        <v>KG</v>
      </c>
      <c r="H111" s="238" cm="1">
        <f t="array" ref="H111:M111">_xlfn.XLOOKUP(B111,'Query Daten'!A:A,'Query Daten'!F:K,"",0)</f>
        <v>50</v>
      </c>
      <c r="I111" s="149" t="str">
        <v>MM</v>
      </c>
      <c r="J111" s="150">
        <v>38.5</v>
      </c>
      <c r="K111" s="149" t="str">
        <v>MM</v>
      </c>
      <c r="L111" s="150">
        <v>67.680000000000007</v>
      </c>
      <c r="M111" s="149" t="str">
        <v>MM</v>
      </c>
      <c r="N111" s="112">
        <f>IFERROR(VLOOKUP(B111,Basis_Preisliste!B:H,7,0),"")</f>
        <v>100</v>
      </c>
      <c r="O111" s="149" t="str">
        <f>IFERROR(VLOOKUP(B111,'Query Daten'!A:R,16,0),"")</f>
        <v>ST</v>
      </c>
      <c r="P111" s="241">
        <f t="shared" si="18"/>
        <v>5.3</v>
      </c>
      <c r="Q111" s="149" t="str">
        <f t="shared" si="16"/>
        <v>KG</v>
      </c>
      <c r="R111" s="151">
        <f>IFERROR(VLOOKUP(B111,MLGN!A:J,8,0),"")</f>
        <v>4800</v>
      </c>
      <c r="S111" s="149" t="str">
        <f>IFERROR(VLOOKUP(B111,'Query Daten'!A:R,16,0),"")</f>
        <v>ST</v>
      </c>
      <c r="T111" s="243">
        <f t="shared" si="19"/>
        <v>254.4</v>
      </c>
      <c r="U111" s="149" t="str">
        <f t="shared" si="17"/>
        <v>KG</v>
      </c>
      <c r="V111" s="112" t="str">
        <f>_xlfn.XLOOKUP(B111,'Query Daten'!A:A,'Query Daten'!Q:Q,"",0)</f>
        <v>76109090</v>
      </c>
      <c r="W111" s="78" t="str">
        <f>IFERROR(VLOOKUP(B111,'Language Articles'!A:K,11,0),"")</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X111" s="135"/>
    </row>
    <row r="112" spans="2:29" ht="15" customHeight="1">
      <c r="B112" s="136" t="s">
        <v>417</v>
      </c>
      <c r="C112" s="52" t="str">
        <f>VLOOKUP(B112,'Language Articles'!A:B,2,FALSE)</f>
        <v>End clamp Profi narrow 3-8mm kit</v>
      </c>
      <c r="D112" s="112" t="str">
        <f>VLOOKUP(B112,'Language Portfolio'!A:B,2,0)</f>
        <v>Module clamps</v>
      </c>
      <c r="E112" s="216" t="str">
        <f>VLOOKUP(B112,'Language Portfolio'!A:K,11,0)</f>
        <v>Clamps for laminates</v>
      </c>
      <c r="F112" s="148" cm="1">
        <f t="array" ref="F112:G112">_xlfn.XLOOKUP(B112,'Query Daten'!A:A,'Query Daten'!D:E,"",0)</f>
        <v>0.13500000000000001</v>
      </c>
      <c r="G112" s="149" t="str">
        <v>KG</v>
      </c>
      <c r="H112" s="238" cm="1">
        <f t="array" ref="H112:M112">_xlfn.XLOOKUP(B112,'Query Daten'!A:A,'Query Daten'!F:K,"",0)</f>
        <v>80</v>
      </c>
      <c r="I112" s="149" t="str">
        <v>MM</v>
      </c>
      <c r="J112" s="150">
        <v>37</v>
      </c>
      <c r="K112" s="149" t="str">
        <v>MM</v>
      </c>
      <c r="L112" s="150">
        <v>45</v>
      </c>
      <c r="M112" s="149" t="str">
        <v>MM</v>
      </c>
      <c r="N112" s="112">
        <f>IFERROR(VLOOKUP(B112,Basis_Preisliste!B:H,7,0),"")</f>
        <v>100</v>
      </c>
      <c r="O112" s="149" t="str">
        <f>IFERROR(VLOOKUP(B112,'Query Daten'!A:R,16,0),"")</f>
        <v>ST</v>
      </c>
      <c r="P112" s="241">
        <f t="shared" si="18"/>
        <v>13.5</v>
      </c>
      <c r="Q112" s="149" t="str">
        <f t="shared" si="16"/>
        <v>KG</v>
      </c>
      <c r="R112" s="151">
        <f>IFERROR(VLOOKUP(B112,MLGN!A:J,8,0),"")</f>
        <v>2400</v>
      </c>
      <c r="S112" s="149" t="str">
        <f>IFERROR(VLOOKUP(B112,'Query Daten'!A:R,16,0),"")</f>
        <v>ST</v>
      </c>
      <c r="T112" s="243">
        <f t="shared" si="19"/>
        <v>324</v>
      </c>
      <c r="U112" s="149" t="str">
        <f t="shared" si="17"/>
        <v>KG</v>
      </c>
      <c r="V112" s="112" t="str">
        <f>_xlfn.XLOOKUP(B112,'Query Daten'!A:A,'Query Daten'!Q:Q,"",0)</f>
        <v>76109090</v>
      </c>
      <c r="W112" s="78" t="str">
        <f>IFERROR(VLOOKUP(B112,'Language Articles'!A:K,11,0),"")</f>
        <v>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v>
      </c>
      <c r="X112" s="135"/>
      <c r="Y112" s="63" t="b">
        <v>1</v>
      </c>
      <c r="Z112" s="63" t="e">
        <f>#REF!&lt;&gt;$Z$1</f>
        <v>#REF!</v>
      </c>
      <c r="AA112" s="63">
        <f t="shared" ref="AA112:AA117" si="28">ROW(A112)</f>
        <v>112</v>
      </c>
      <c r="AB112" s="63" t="e">
        <f t="shared" si="21"/>
        <v>#REF!</v>
      </c>
      <c r="AC112" s="63" t="e">
        <f>_xlfn.AGGREGATE(15,6,$AB$7:$AB$681,ROW(A95))</f>
        <v>#NUM!</v>
      </c>
    </row>
    <row r="113" spans="2:29" ht="15" customHeight="1">
      <c r="B113" s="136" t="s">
        <v>421</v>
      </c>
      <c r="C113" s="52" t="str">
        <f>VLOOKUP(B113,'Language Articles'!A:B,2,FALSE)</f>
        <v>End clamp Profi wide 3-8mm set</v>
      </c>
      <c r="D113" s="112" t="str">
        <f>VLOOKUP(B113,'Language Portfolio'!A:B,2,0)</f>
        <v>Module clamps</v>
      </c>
      <c r="E113" s="216" t="str">
        <f>VLOOKUP(B113,'Language Portfolio'!A:K,11,0)</f>
        <v>Clamps for laminates</v>
      </c>
      <c r="F113" s="148" cm="1">
        <f t="array" ref="F113:G113">_xlfn.XLOOKUP(B113,'Query Daten'!A:A,'Query Daten'!D:E,"",0)</f>
        <v>0.13300000000000001</v>
      </c>
      <c r="G113" s="149" t="str">
        <v>KG</v>
      </c>
      <c r="H113" s="238" cm="1">
        <f t="array" ref="H113:M113">_xlfn.XLOOKUP(B113,'Query Daten'!A:A,'Query Daten'!F:K,"",0)</f>
        <v>80</v>
      </c>
      <c r="I113" s="149" t="str">
        <v>MM</v>
      </c>
      <c r="J113" s="150">
        <v>37</v>
      </c>
      <c r="K113" s="149" t="str">
        <v>MM</v>
      </c>
      <c r="L113" s="150">
        <v>45</v>
      </c>
      <c r="M113" s="149" t="str">
        <v>MM</v>
      </c>
      <c r="N113" s="112">
        <f>IFERROR(VLOOKUP(B113,Basis_Preisliste!B:H,7,0),"")</f>
        <v>100</v>
      </c>
      <c r="O113" s="149" t="str">
        <f>IFERROR(VLOOKUP(B113,'Query Daten'!A:R,16,0),"")</f>
        <v>ST</v>
      </c>
      <c r="P113" s="241">
        <f t="shared" si="18"/>
        <v>13.3</v>
      </c>
      <c r="Q113" s="149" t="str">
        <f t="shared" si="16"/>
        <v>KG</v>
      </c>
      <c r="R113" s="151">
        <f>IFERROR(VLOOKUP(B113,MLGN!A:J,8,0),"")</f>
        <v>2400</v>
      </c>
      <c r="S113" s="149" t="str">
        <f>IFERROR(VLOOKUP(B113,'Query Daten'!A:R,16,0),"")</f>
        <v>ST</v>
      </c>
      <c r="T113" s="243">
        <f t="shared" si="19"/>
        <v>319.20000000000005</v>
      </c>
      <c r="U113" s="149" t="str">
        <f t="shared" si="17"/>
        <v>KG</v>
      </c>
      <c r="V113" s="112" t="str">
        <f>_xlfn.XLOOKUP(B113,'Query Daten'!A:A,'Query Daten'!Q:Q,"",0)</f>
        <v>76109090</v>
      </c>
      <c r="W113" s="78" t="str">
        <f>IFERROR(VLOOKUP(B113,'Language Articles'!A:K,11,0),"")</f>
        <v>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v>
      </c>
      <c r="X113" s="135"/>
      <c r="Y113" s="63" t="b">
        <v>1</v>
      </c>
      <c r="Z113" s="63" t="e">
        <f>#REF!&lt;&gt;$Z$1</f>
        <v>#REF!</v>
      </c>
      <c r="AA113" s="63">
        <f t="shared" si="28"/>
        <v>113</v>
      </c>
      <c r="AB113" s="63" t="e">
        <f t="shared" si="21"/>
        <v>#REF!</v>
      </c>
      <c r="AC113" s="63" t="e">
        <f>_xlfn.AGGREGATE(15,6,$AB$7:$AB$681,ROW(A96))</f>
        <v>#NUM!</v>
      </c>
    </row>
    <row r="114" spans="2:29" ht="15" customHeight="1">
      <c r="B114" s="136" t="s">
        <v>425</v>
      </c>
      <c r="C114" s="52" t="str">
        <f>VLOOKUP(B114,'Language Articles'!A:B,2,FALSE)</f>
        <v>Middle clamp Profi narrow 3-8mm kit</v>
      </c>
      <c r="D114" s="112" t="str">
        <f>VLOOKUP(B114,'Language Portfolio'!A:B,2,0)</f>
        <v>Module clamps</v>
      </c>
      <c r="E114" s="216" t="str">
        <f>VLOOKUP(B114,'Language Portfolio'!A:K,11,0)</f>
        <v>Clamps for laminates</v>
      </c>
      <c r="F114" s="148" cm="1">
        <f t="array" ref="F114:G114">_xlfn.XLOOKUP(B114,'Query Daten'!A:A,'Query Daten'!D:E,"",0)</f>
        <v>0.16200000000000001</v>
      </c>
      <c r="G114" s="149" t="str">
        <v>KG</v>
      </c>
      <c r="H114" s="238" cm="1">
        <f t="array" ref="H114:M114">_xlfn.XLOOKUP(B114,'Query Daten'!A:A,'Query Daten'!F:K,"",0)</f>
        <v>80</v>
      </c>
      <c r="I114" s="149" t="str">
        <v>MM</v>
      </c>
      <c r="J114" s="150">
        <v>37</v>
      </c>
      <c r="K114" s="149" t="str">
        <v>MM</v>
      </c>
      <c r="L114" s="150">
        <v>60.81</v>
      </c>
      <c r="M114" s="149" t="str">
        <v>MM</v>
      </c>
      <c r="N114" s="112">
        <f>IFERROR(VLOOKUP(B114,Basis_Preisliste!B:H,7,0),"")</f>
        <v>100</v>
      </c>
      <c r="O114" s="149" t="str">
        <f>IFERROR(VLOOKUP(B114,'Query Daten'!A:R,16,0),"")</f>
        <v>ST</v>
      </c>
      <c r="P114" s="241">
        <f t="shared" si="18"/>
        <v>16.2</v>
      </c>
      <c r="Q114" s="149" t="str">
        <f t="shared" si="16"/>
        <v>KG</v>
      </c>
      <c r="R114" s="151">
        <f>IFERROR(VLOOKUP(B114,MLGN!A:J,8,0),"")</f>
        <v>2400</v>
      </c>
      <c r="S114" s="149" t="str">
        <f>IFERROR(VLOOKUP(B114,'Query Daten'!A:R,16,0),"")</f>
        <v>ST</v>
      </c>
      <c r="T114" s="243">
        <f t="shared" si="19"/>
        <v>388.8</v>
      </c>
      <c r="U114" s="149" t="str">
        <f t="shared" si="17"/>
        <v>KG</v>
      </c>
      <c r="V114" s="112" t="str">
        <f>_xlfn.XLOOKUP(B114,'Query Daten'!A:A,'Query Daten'!Q:Q,"",0)</f>
        <v>76109090</v>
      </c>
      <c r="W114" s="78" t="str">
        <f>IFERROR(VLOOKUP(B114,'Language Articles'!A:K,11,0),"")</f>
        <v>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v>
      </c>
      <c r="X114" s="135"/>
      <c r="Y114" s="63" t="b">
        <v>1</v>
      </c>
      <c r="Z114" s="63" t="e">
        <f>#REF!&lt;&gt;$Z$1</f>
        <v>#REF!</v>
      </c>
      <c r="AA114" s="63">
        <f t="shared" si="28"/>
        <v>114</v>
      </c>
      <c r="AB114" s="63" t="e">
        <f t="shared" si="21"/>
        <v>#REF!</v>
      </c>
      <c r="AC114" s="63" t="e">
        <f>_xlfn.AGGREGATE(15,6,$AB$7:$AB$681,ROW(A97))</f>
        <v>#NUM!</v>
      </c>
    </row>
    <row r="115" spans="2:29" ht="15" customHeight="1">
      <c r="B115" s="136" t="s">
        <v>429</v>
      </c>
      <c r="C115" s="52" t="str">
        <f>VLOOKUP(B115,'Language Articles'!A:B,2,FALSE)</f>
        <v>Middle clamp Profi wide 3-8mm set</v>
      </c>
      <c r="D115" s="112" t="str">
        <f>VLOOKUP(B115,'Language Portfolio'!A:B,2,0)</f>
        <v>Module clamps</v>
      </c>
      <c r="E115" s="216" t="str">
        <f>VLOOKUP(B115,'Language Portfolio'!A:K,11,0)</f>
        <v>Clamps for laminates</v>
      </c>
      <c r="F115" s="148" cm="1">
        <f t="array" ref="F115:G115">_xlfn.XLOOKUP(B115,'Query Daten'!A:A,'Query Daten'!D:E,"",0)</f>
        <v>0.16500000000000001</v>
      </c>
      <c r="G115" s="149" t="str">
        <v>KG</v>
      </c>
      <c r="H115" s="238" cm="1">
        <f t="array" ref="H115:M115">_xlfn.XLOOKUP(B115,'Query Daten'!A:A,'Query Daten'!F:K,"",0)</f>
        <v>80</v>
      </c>
      <c r="I115" s="149" t="str">
        <v>MM</v>
      </c>
      <c r="J115" s="150">
        <v>50</v>
      </c>
      <c r="K115" s="149" t="str">
        <v>MM</v>
      </c>
      <c r="L115" s="150">
        <v>45</v>
      </c>
      <c r="M115" s="149" t="str">
        <v>MM</v>
      </c>
      <c r="N115" s="112">
        <f>IFERROR(VLOOKUP(B115,Basis_Preisliste!B:H,7,0),"")</f>
        <v>100</v>
      </c>
      <c r="O115" s="149" t="str">
        <f>IFERROR(VLOOKUP(B115,'Query Daten'!A:R,16,0),"")</f>
        <v>ST</v>
      </c>
      <c r="P115" s="241">
        <f t="shared" si="18"/>
        <v>16.5</v>
      </c>
      <c r="Q115" s="149" t="str">
        <f t="shared" si="16"/>
        <v>KG</v>
      </c>
      <c r="R115" s="151">
        <f>IFERROR(VLOOKUP(B115,MLGN!A:J,8,0),"")</f>
        <v>2400</v>
      </c>
      <c r="S115" s="149" t="str">
        <f>IFERROR(VLOOKUP(B115,'Query Daten'!A:R,16,0),"")</f>
        <v>ST</v>
      </c>
      <c r="T115" s="243">
        <f t="shared" si="19"/>
        <v>396</v>
      </c>
      <c r="U115" s="149" t="str">
        <f t="shared" si="17"/>
        <v>KG</v>
      </c>
      <c r="V115" s="112" t="str">
        <f>_xlfn.XLOOKUP(B115,'Query Daten'!A:A,'Query Daten'!Q:Q,"",0)</f>
        <v>76109090</v>
      </c>
      <c r="W115" s="78" t="str">
        <f>IFERROR(VLOOKUP(B115,'Language Articles'!A:K,11,0),"")</f>
        <v>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v>
      </c>
      <c r="X115" s="135"/>
      <c r="Y115" s="63" t="b">
        <v>1</v>
      </c>
      <c r="Z115" s="63" t="e">
        <f>#REF!&lt;&gt;$Z$1</f>
        <v>#REF!</v>
      </c>
      <c r="AA115" s="63">
        <f t="shared" si="28"/>
        <v>115</v>
      </c>
      <c r="AB115" s="63" t="e">
        <f t="shared" si="21"/>
        <v>#REF!</v>
      </c>
      <c r="AC115" s="63" t="e">
        <f>_xlfn.AGGREGATE(15,6,$AB$7:$AB$681,ROW(A104))</f>
        <v>#NUM!</v>
      </c>
    </row>
    <row r="116" spans="2:29" ht="15" customHeight="1">
      <c r="B116" s="136" t="s">
        <v>433</v>
      </c>
      <c r="C116" s="52" t="str">
        <f>VLOOKUP(B116,'Language Articles'!A:B,2,FALSE)</f>
        <v>End clamp Eco6-S4 6.8mm kit</v>
      </c>
      <c r="D116" s="112" t="str">
        <f>VLOOKUP(B116,'Language Portfolio'!A:B,2,0)</f>
        <v>Module clamps</v>
      </c>
      <c r="E116" s="216" t="str">
        <f>VLOOKUP(B116,'Language Portfolio'!A:K,11,0)</f>
        <v>Clamps for laminates</v>
      </c>
      <c r="F116" s="148" cm="1">
        <f t="array" ref="F116:G116">_xlfn.XLOOKUP(B116,'Query Daten'!A:A,'Query Daten'!D:E,"",0)</f>
        <v>6.6000000000000003E-2</v>
      </c>
      <c r="G116" s="149" t="str">
        <v>KG</v>
      </c>
      <c r="H116" s="238" cm="1">
        <f t="array" ref="H116:M116">_xlfn.XLOOKUP(B116,'Query Daten'!A:A,'Query Daten'!F:K,"",0)</f>
        <v>76</v>
      </c>
      <c r="I116" s="149" t="str">
        <v>MM</v>
      </c>
      <c r="J116" s="150">
        <v>32</v>
      </c>
      <c r="K116" s="149" t="str">
        <v>MM</v>
      </c>
      <c r="L116" s="150">
        <v>37</v>
      </c>
      <c r="M116" s="149" t="str">
        <v>MM</v>
      </c>
      <c r="N116" s="112">
        <f>IFERROR(VLOOKUP(B116,Basis_Preisliste!B:H,7,0),"")</f>
        <v>100</v>
      </c>
      <c r="O116" s="149" t="str">
        <f>IFERROR(VLOOKUP(B116,'Query Daten'!A:R,16,0),"")</f>
        <v>ST</v>
      </c>
      <c r="P116" s="241">
        <f t="shared" si="18"/>
        <v>6.6000000000000005</v>
      </c>
      <c r="Q116" s="149" t="str">
        <f t="shared" si="16"/>
        <v>KG</v>
      </c>
      <c r="R116" s="151">
        <f>IFERROR(VLOOKUP(B116,MLGN!A:J,8,0),"")</f>
        <v>4800</v>
      </c>
      <c r="S116" s="149" t="str">
        <f>IFERROR(VLOOKUP(B116,'Query Daten'!A:R,16,0),"")</f>
        <v>ST</v>
      </c>
      <c r="T116" s="243">
        <f t="shared" si="19"/>
        <v>316.8</v>
      </c>
      <c r="U116" s="149" t="str">
        <f t="shared" si="17"/>
        <v>KG</v>
      </c>
      <c r="V116" s="112" t="str">
        <f>_xlfn.XLOOKUP(B116,'Query Daten'!A:A,'Query Daten'!Q:Q,"",0)</f>
        <v>76109090</v>
      </c>
      <c r="W116" s="78" t="str">
        <f>IFERROR(VLOOKUP(B116,'Language Articles'!A:K,11,0),"")</f>
        <v>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v>
      </c>
      <c r="X116" s="135"/>
      <c r="Y116" s="63" t="b">
        <v>1</v>
      </c>
      <c r="Z116" s="63" t="e">
        <f>#REF!&lt;&gt;$Z$1</f>
        <v>#REF!</v>
      </c>
      <c r="AA116" s="63">
        <f t="shared" si="28"/>
        <v>116</v>
      </c>
      <c r="AB116" s="63" t="e">
        <f t="shared" si="21"/>
        <v>#REF!</v>
      </c>
      <c r="AC116" s="63" t="e">
        <f>_xlfn.AGGREGATE(15,6,$AB$7:$AB$681,ROW(A105))</f>
        <v>#NUM!</v>
      </c>
    </row>
    <row r="117" spans="2:29" ht="15" customHeight="1">
      <c r="B117" s="136" t="s">
        <v>437</v>
      </c>
      <c r="C117" s="52" t="str">
        <f>VLOOKUP(B117,'Language Articles'!A:B,2,FALSE)</f>
        <v>Middle clamp Eco6-S4  6.8mm kit</v>
      </c>
      <c r="D117" s="112" t="str">
        <f>VLOOKUP(B117,'Language Portfolio'!A:B,2,0)</f>
        <v>Module clamps</v>
      </c>
      <c r="E117" s="216" t="str">
        <f>VLOOKUP(B117,'Language Portfolio'!A:K,11,0)</f>
        <v>Clamps for laminates</v>
      </c>
      <c r="F117" s="148" cm="1">
        <f t="array" ref="F117:G117">_xlfn.XLOOKUP(B117,'Query Daten'!A:A,'Query Daten'!D:E,"",0)</f>
        <v>8.4000000000000005E-2</v>
      </c>
      <c r="G117" s="149" t="str">
        <v>KG</v>
      </c>
      <c r="H117" s="238" cm="1">
        <f t="array" ref="H117:M117">_xlfn.XLOOKUP(B117,'Query Daten'!A:A,'Query Daten'!F:K,"",0)</f>
        <v>76</v>
      </c>
      <c r="I117" s="149" t="str">
        <v>MM</v>
      </c>
      <c r="J117" s="150">
        <v>36</v>
      </c>
      <c r="K117" s="149" t="str">
        <v>MM</v>
      </c>
      <c r="L117" s="150">
        <v>131.57</v>
      </c>
      <c r="M117" s="149" t="str">
        <v>MM</v>
      </c>
      <c r="N117" s="112">
        <f>IFERROR(VLOOKUP(B117,Basis_Preisliste!B:H,7,0),"")</f>
        <v>100</v>
      </c>
      <c r="O117" s="149" t="str">
        <f>IFERROR(VLOOKUP(B117,'Query Daten'!A:R,16,0),"")</f>
        <v>ST</v>
      </c>
      <c r="P117" s="241">
        <f t="shared" si="18"/>
        <v>8.4</v>
      </c>
      <c r="Q117" s="149" t="str">
        <f t="shared" si="16"/>
        <v>KG</v>
      </c>
      <c r="R117" s="151">
        <f>IFERROR(VLOOKUP(B117,MLGN!A:J,8,0),"")</f>
        <v>2400</v>
      </c>
      <c r="S117" s="149" t="str">
        <f>IFERROR(VLOOKUP(B117,'Query Daten'!A:R,16,0),"")</f>
        <v>ST</v>
      </c>
      <c r="T117" s="243">
        <f t="shared" si="19"/>
        <v>201.60000000000002</v>
      </c>
      <c r="U117" s="149" t="str">
        <f t="shared" si="17"/>
        <v>KG</v>
      </c>
      <c r="V117" s="112" t="str">
        <f>_xlfn.XLOOKUP(B117,'Query Daten'!A:A,'Query Daten'!Q:Q,"",0)</f>
        <v>76109090</v>
      </c>
      <c r="W117" s="78" t="str">
        <f>IFERROR(VLOOKUP(B117,'Language Articles'!A:K,11,0),"")</f>
        <v>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v>
      </c>
      <c r="X117" s="135"/>
      <c r="Y117" s="63" t="b">
        <v>1</v>
      </c>
      <c r="Z117" s="63" t="e">
        <f>#REF!&lt;&gt;$Z$1</f>
        <v>#REF!</v>
      </c>
      <c r="AA117" s="63">
        <f t="shared" si="28"/>
        <v>117</v>
      </c>
      <c r="AB117" s="63" t="e">
        <f t="shared" si="21"/>
        <v>#REF!</v>
      </c>
      <c r="AC117" s="63" t="e">
        <f>_xlfn.AGGREGATE(15,6,$AB$7:$AB$681,ROW(A106))</f>
        <v>#NUM!</v>
      </c>
    </row>
    <row r="118" spans="2:29" ht="15" customHeight="1">
      <c r="B118" s="136" t="s">
        <v>419</v>
      </c>
      <c r="C118" s="52" t="str">
        <f>VLOOKUP(B118,'Language Articles'!A:B,2,FALSE)</f>
        <v>End clamp Pro narrow 3-12mm</v>
      </c>
      <c r="D118" s="112" t="str">
        <f>VLOOKUP(B118,'Language Portfolio'!A:B,2,0)</f>
        <v>Module clamps</v>
      </c>
      <c r="E118" s="216" t="str">
        <f>VLOOKUP(B118,'Language Portfolio'!A:K,11,0)</f>
        <v>Clamps for laminates</v>
      </c>
      <c r="F118" s="148" cm="1">
        <f t="array" ref="F118:G118">_xlfn.XLOOKUP(B118,'Query Daten'!A:A,'Query Daten'!D:E,"",0)</f>
        <v>0.13500000000000001</v>
      </c>
      <c r="G118" s="149" t="str">
        <v>KG</v>
      </c>
      <c r="H118" s="238" cm="1">
        <f t="array" ref="H118:M118">_xlfn.XLOOKUP(B118,'Query Daten'!A:A,'Query Daten'!F:K,"",0)</f>
        <v>80</v>
      </c>
      <c r="I118" s="149" t="str">
        <v>MM</v>
      </c>
      <c r="J118" s="150">
        <v>37</v>
      </c>
      <c r="K118" s="149" t="str">
        <v>MM</v>
      </c>
      <c r="L118" s="150">
        <v>45</v>
      </c>
      <c r="M118" s="149" t="str">
        <v>MM</v>
      </c>
      <c r="N118" s="112">
        <f>IFERROR(VLOOKUP(B118,Basis_Preisliste!B:H,7,0),"")</f>
        <v>100</v>
      </c>
      <c r="O118" s="149" t="str">
        <f>IFERROR(VLOOKUP(B118,'Query Daten'!A:R,16,0),"")</f>
        <v>ST</v>
      </c>
      <c r="P118" s="241">
        <f t="shared" si="18"/>
        <v>13.5</v>
      </c>
      <c r="Q118" s="149" t="str">
        <f t="shared" si="16"/>
        <v>KG</v>
      </c>
      <c r="R118" s="151">
        <f>IFERROR(VLOOKUP(B118,MLGN!A:J,8,0),"")</f>
        <v>2400</v>
      </c>
      <c r="S118" s="149" t="str">
        <f>IFERROR(VLOOKUP(B118,'Query Daten'!A:R,16,0),"")</f>
        <v>ST</v>
      </c>
      <c r="T118" s="243">
        <f t="shared" si="19"/>
        <v>324</v>
      </c>
      <c r="U118" s="149" t="str">
        <f t="shared" si="17"/>
        <v>KG</v>
      </c>
      <c r="V118" s="112" t="str">
        <f>_xlfn.XLOOKUP(B118,'Query Daten'!A:A,'Query Daten'!Q:Q,"",0)</f>
        <v>76109090</v>
      </c>
      <c r="W118" s="78" t="str">
        <f>IFERROR(VLOOKUP(B118,'Language Articles'!A:K,11,0),"")</f>
        <v>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v>
      </c>
      <c r="X118" s="135"/>
    </row>
    <row r="119" spans="2:29" ht="15" customHeight="1">
      <c r="B119" s="136" t="s">
        <v>423</v>
      </c>
      <c r="C119" s="52" t="str">
        <f>VLOOKUP(B119,'Language Articles'!A:B,2,FALSE)</f>
        <v>End clamp Pro wide 3-12mm</v>
      </c>
      <c r="D119" s="112" t="str">
        <f>VLOOKUP(B119,'Language Portfolio'!A:B,2,0)</f>
        <v>Module clamps</v>
      </c>
      <c r="E119" s="216" t="str">
        <f>VLOOKUP(B119,'Language Portfolio'!A:K,11,0)</f>
        <v>Clamps for laminates</v>
      </c>
      <c r="F119" s="148" cm="1">
        <f t="array" ref="F119:G119">_xlfn.XLOOKUP(B119,'Query Daten'!A:A,'Query Daten'!D:E,"",0)</f>
        <v>0.13300000000000001</v>
      </c>
      <c r="G119" s="149" t="str">
        <v>KG</v>
      </c>
      <c r="H119" s="238" cm="1">
        <f t="array" ref="H119:M119">_xlfn.XLOOKUP(B119,'Query Daten'!A:A,'Query Daten'!F:K,"",0)</f>
        <v>80</v>
      </c>
      <c r="I119" s="149" t="str">
        <v>MM</v>
      </c>
      <c r="J119" s="150">
        <v>37</v>
      </c>
      <c r="K119" s="149" t="str">
        <v>MM</v>
      </c>
      <c r="L119" s="150">
        <v>45</v>
      </c>
      <c r="M119" s="149" t="str">
        <v>MM</v>
      </c>
      <c r="N119" s="112">
        <f>IFERROR(VLOOKUP(B119,Basis_Preisliste!B:H,7,0),"")</f>
        <v>100</v>
      </c>
      <c r="O119" s="149" t="str">
        <f>IFERROR(VLOOKUP(B119,'Query Daten'!A:R,16,0),"")</f>
        <v>ST</v>
      </c>
      <c r="P119" s="241">
        <f t="shared" si="18"/>
        <v>13.3</v>
      </c>
      <c r="Q119" s="149" t="str">
        <f t="shared" si="16"/>
        <v>KG</v>
      </c>
      <c r="R119" s="151">
        <f>IFERROR(VLOOKUP(B119,MLGN!A:J,8,0),"")</f>
        <v>2400</v>
      </c>
      <c r="S119" s="149" t="str">
        <f>IFERROR(VLOOKUP(B119,'Query Daten'!A:R,16,0),"")</f>
        <v>ST</v>
      </c>
      <c r="T119" s="243">
        <f t="shared" si="19"/>
        <v>319.20000000000005</v>
      </c>
      <c r="U119" s="149" t="str">
        <f t="shared" si="17"/>
        <v>KG</v>
      </c>
      <c r="V119" s="112" t="str">
        <f>_xlfn.XLOOKUP(B119,'Query Daten'!A:A,'Query Daten'!Q:Q,"",0)</f>
        <v>76109090</v>
      </c>
      <c r="W119" s="78" t="str">
        <f>IFERROR(VLOOKUP(B119,'Language Articles'!A:K,11,0),"")</f>
        <v>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v>
      </c>
      <c r="X119" s="135"/>
    </row>
    <row r="120" spans="2:29" ht="15" customHeight="1">
      <c r="B120" s="136" t="s">
        <v>427</v>
      </c>
      <c r="C120" s="52" t="str">
        <f>VLOOKUP(B120,'Language Articles'!A:B,2,FALSE)</f>
        <v>Middle clamp Pro narrow 3-12mm</v>
      </c>
      <c r="D120" s="112" t="str">
        <f>VLOOKUP(B120,'Language Portfolio'!A:B,2,0)</f>
        <v>Module clamps</v>
      </c>
      <c r="E120" s="216" t="str">
        <f>VLOOKUP(B120,'Language Portfolio'!A:K,11,0)</f>
        <v>Clamps for laminates</v>
      </c>
      <c r="F120" s="148" cm="1">
        <f t="array" ref="F120:G120">_xlfn.XLOOKUP(B120,'Query Daten'!A:A,'Query Daten'!D:E,"",0)</f>
        <v>0.16200000000000001</v>
      </c>
      <c r="G120" s="149" t="str">
        <v>KG</v>
      </c>
      <c r="H120" s="238" cm="1">
        <f t="array" ref="H120:M120">_xlfn.XLOOKUP(B120,'Query Daten'!A:A,'Query Daten'!F:K,"",0)</f>
        <v>80</v>
      </c>
      <c r="I120" s="149" t="str">
        <v>MM</v>
      </c>
      <c r="J120" s="150">
        <v>37</v>
      </c>
      <c r="K120" s="149" t="str">
        <v>MM</v>
      </c>
      <c r="L120" s="150">
        <v>60.81</v>
      </c>
      <c r="M120" s="149" t="str">
        <v>MM</v>
      </c>
      <c r="N120" s="112">
        <f>IFERROR(VLOOKUP(B120,Basis_Preisliste!B:H,7,0),"")</f>
        <v>100</v>
      </c>
      <c r="O120" s="149" t="str">
        <f>IFERROR(VLOOKUP(B120,'Query Daten'!A:R,16,0),"")</f>
        <v>ST</v>
      </c>
      <c r="P120" s="241">
        <f t="shared" si="18"/>
        <v>16.2</v>
      </c>
      <c r="Q120" s="149" t="str">
        <f t="shared" si="16"/>
        <v>KG</v>
      </c>
      <c r="R120" s="151">
        <f>IFERROR(VLOOKUP(B120,MLGN!A:J,8,0),"")</f>
        <v>2400</v>
      </c>
      <c r="S120" s="149" t="str">
        <f>IFERROR(VLOOKUP(B120,'Query Daten'!A:R,16,0),"")</f>
        <v>ST</v>
      </c>
      <c r="T120" s="243">
        <f t="shared" si="19"/>
        <v>388.8</v>
      </c>
      <c r="U120" s="149" t="str">
        <f t="shared" si="17"/>
        <v>KG</v>
      </c>
      <c r="V120" s="112" t="str">
        <f>_xlfn.XLOOKUP(B120,'Query Daten'!A:A,'Query Daten'!Q:Q,"",0)</f>
        <v>76109090</v>
      </c>
      <c r="W120" s="78" t="str">
        <f>IFERROR(VLOOKUP(B120,'Language Articles'!A:K,11,0),"")</f>
        <v>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v>
      </c>
      <c r="X120" s="135"/>
    </row>
    <row r="121" spans="2:29" ht="15" customHeight="1">
      <c r="B121" s="136" t="s">
        <v>431</v>
      </c>
      <c r="C121" s="52" t="str">
        <f>VLOOKUP(B121,'Language Articles'!A:B,2,FALSE)</f>
        <v>Middle clamp Pro wide 3-12mm</v>
      </c>
      <c r="D121" s="112" t="str">
        <f>VLOOKUP(B121,'Language Portfolio'!A:B,2,0)</f>
        <v>Module clamps</v>
      </c>
      <c r="E121" s="216" t="str">
        <f>VLOOKUP(B121,'Language Portfolio'!A:K,11,0)</f>
        <v>Clamps for laminates</v>
      </c>
      <c r="F121" s="148" cm="1">
        <f t="array" ref="F121:G121">_xlfn.XLOOKUP(B121,'Query Daten'!A:A,'Query Daten'!D:E,"",0)</f>
        <v>0.16500000000000001</v>
      </c>
      <c r="G121" s="149" t="str">
        <v>KG</v>
      </c>
      <c r="H121" s="238" cm="1">
        <f t="array" ref="H121:M121">_xlfn.XLOOKUP(B121,'Query Daten'!A:A,'Query Daten'!F:K,"",0)</f>
        <v>80</v>
      </c>
      <c r="I121" s="149" t="str">
        <v>MM</v>
      </c>
      <c r="J121" s="150">
        <v>50</v>
      </c>
      <c r="K121" s="149" t="str">
        <v>MM</v>
      </c>
      <c r="L121" s="150">
        <v>45</v>
      </c>
      <c r="M121" s="149" t="str">
        <v>MM</v>
      </c>
      <c r="N121" s="112">
        <f>IFERROR(VLOOKUP(B121,Basis_Preisliste!B:H,7,0),"")</f>
        <v>100</v>
      </c>
      <c r="O121" s="149" t="str">
        <f>IFERROR(VLOOKUP(B121,'Query Daten'!A:R,16,0),"")</f>
        <v>ST</v>
      </c>
      <c r="P121" s="241">
        <f t="shared" si="18"/>
        <v>16.5</v>
      </c>
      <c r="Q121" s="149" t="str">
        <f t="shared" si="16"/>
        <v>KG</v>
      </c>
      <c r="R121" s="151">
        <f>IFERROR(VLOOKUP(B121,MLGN!A:J,8,0),"")</f>
        <v>2400</v>
      </c>
      <c r="S121" s="149" t="str">
        <f>IFERROR(VLOOKUP(B121,'Query Daten'!A:R,16,0),"")</f>
        <v>ST</v>
      </c>
      <c r="T121" s="243">
        <f t="shared" si="19"/>
        <v>396</v>
      </c>
      <c r="U121" s="149" t="str">
        <f t="shared" si="17"/>
        <v>KG</v>
      </c>
      <c r="V121" s="112" t="str">
        <f>_xlfn.XLOOKUP(B121,'Query Daten'!A:A,'Query Daten'!Q:Q,"",0)</f>
        <v>76109090</v>
      </c>
      <c r="W121" s="78" t="str">
        <f>IFERROR(VLOOKUP(B121,'Language Articles'!A:K,11,0),"")</f>
        <v>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v>
      </c>
      <c r="X121" s="135"/>
    </row>
    <row r="122" spans="2:29" ht="15" customHeight="1">
      <c r="B122" s="136" t="s">
        <v>435</v>
      </c>
      <c r="C122" s="52" t="str">
        <f>VLOOKUP(B122,'Language Articles'!A:B,2,FALSE)</f>
        <v>End clamp Eco6-S4 6.8mm Pro</v>
      </c>
      <c r="D122" s="112" t="str">
        <f>VLOOKUP(B122,'Language Portfolio'!A:B,2,0)</f>
        <v>Module clamps</v>
      </c>
      <c r="E122" s="216" t="str">
        <f>VLOOKUP(B122,'Language Portfolio'!A:K,11,0)</f>
        <v>Clamps for laminates</v>
      </c>
      <c r="F122" s="148" cm="1">
        <f t="array" ref="F122:G122">_xlfn.XLOOKUP(B122,'Query Daten'!A:A,'Query Daten'!D:E,"",0)</f>
        <v>6.6000000000000003E-2</v>
      </c>
      <c r="G122" s="149" t="str">
        <v>KG</v>
      </c>
      <c r="H122" s="238" cm="1">
        <f t="array" ref="H122:M122">_xlfn.XLOOKUP(B122,'Query Daten'!A:A,'Query Daten'!F:K,"",0)</f>
        <v>76</v>
      </c>
      <c r="I122" s="149" t="str">
        <v>MM</v>
      </c>
      <c r="J122" s="150">
        <v>32</v>
      </c>
      <c r="K122" s="149" t="str">
        <v>MM</v>
      </c>
      <c r="L122" s="150">
        <v>37</v>
      </c>
      <c r="M122" s="149" t="str">
        <v>MM</v>
      </c>
      <c r="N122" s="112">
        <f>IFERROR(VLOOKUP(B122,Basis_Preisliste!B:H,7,0),"")</f>
        <v>100</v>
      </c>
      <c r="O122" s="149" t="str">
        <f>IFERROR(VLOOKUP(B122,'Query Daten'!A:R,16,0),"")</f>
        <v>ST</v>
      </c>
      <c r="P122" s="241">
        <f t="shared" si="18"/>
        <v>6.6000000000000005</v>
      </c>
      <c r="Q122" s="149" t="str">
        <f t="shared" si="16"/>
        <v>KG</v>
      </c>
      <c r="R122" s="151">
        <f>IFERROR(VLOOKUP(B122,MLGN!A:J,8,0),"")</f>
        <v>4800</v>
      </c>
      <c r="S122" s="149" t="str">
        <f>IFERROR(VLOOKUP(B122,'Query Daten'!A:R,16,0),"")</f>
        <v>ST</v>
      </c>
      <c r="T122" s="243">
        <f t="shared" si="19"/>
        <v>316.8</v>
      </c>
      <c r="U122" s="149" t="str">
        <f t="shared" si="17"/>
        <v>KG</v>
      </c>
      <c r="V122" s="112" t="str">
        <f>_xlfn.XLOOKUP(B122,'Query Daten'!A:A,'Query Daten'!Q:Q,"",0)</f>
        <v>76109090</v>
      </c>
      <c r="W122" s="78" t="str">
        <f>IFERROR(VLOOKUP(B122,'Language Articles'!A:K,11,0),"")</f>
        <v>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v>
      </c>
      <c r="X122" s="135"/>
    </row>
    <row r="123" spans="2:29" ht="15" customHeight="1">
      <c r="B123" s="136" t="s">
        <v>439</v>
      </c>
      <c r="C123" s="52" t="str">
        <f>VLOOKUP(B123,'Language Articles'!A:B,2,FALSE)</f>
        <v>Middle clamp Eco6-S4  6.8mm Pro</v>
      </c>
      <c r="D123" s="112" t="str">
        <f>VLOOKUP(B123,'Language Portfolio'!A:B,2,0)</f>
        <v>Module clamps</v>
      </c>
      <c r="E123" s="216" t="str">
        <f>VLOOKUP(B123,'Language Portfolio'!A:K,11,0)</f>
        <v>Clamps for laminates</v>
      </c>
      <c r="F123" s="148" cm="1">
        <f t="array" ref="F123:G123">_xlfn.XLOOKUP(B123,'Query Daten'!A:A,'Query Daten'!D:E,"",0)</f>
        <v>8.4000000000000005E-2</v>
      </c>
      <c r="G123" s="149" t="str">
        <v>KG</v>
      </c>
      <c r="H123" s="238" cm="1">
        <f t="array" ref="H123:M123">_xlfn.XLOOKUP(B123,'Query Daten'!A:A,'Query Daten'!F:K,"",0)</f>
        <v>76</v>
      </c>
      <c r="I123" s="149" t="str">
        <v>MM</v>
      </c>
      <c r="J123" s="150">
        <v>36</v>
      </c>
      <c r="K123" s="149" t="str">
        <v>MM</v>
      </c>
      <c r="L123" s="150">
        <v>131.57</v>
      </c>
      <c r="M123" s="149" t="str">
        <v>MM</v>
      </c>
      <c r="N123" s="112">
        <f>IFERROR(VLOOKUP(B123,Basis_Preisliste!B:H,7,0),"")</f>
        <v>100</v>
      </c>
      <c r="O123" s="149" t="str">
        <f>IFERROR(VLOOKUP(B123,'Query Daten'!A:R,16,0),"")</f>
        <v>ST</v>
      </c>
      <c r="P123" s="241">
        <f t="shared" si="18"/>
        <v>8.4</v>
      </c>
      <c r="Q123" s="149" t="str">
        <f t="shared" si="16"/>
        <v>KG</v>
      </c>
      <c r="R123" s="151">
        <f>IFERROR(VLOOKUP(B123,MLGN!A:J,8,0),"")</f>
        <v>2400</v>
      </c>
      <c r="S123" s="149" t="str">
        <f>IFERROR(VLOOKUP(B123,'Query Daten'!A:R,16,0),"")</f>
        <v>ST</v>
      </c>
      <c r="T123" s="243">
        <f t="shared" si="19"/>
        <v>201.60000000000002</v>
      </c>
      <c r="U123" s="149" t="str">
        <f t="shared" si="17"/>
        <v>KG</v>
      </c>
      <c r="V123" s="112" t="str">
        <f>_xlfn.XLOOKUP(B123,'Query Daten'!A:A,'Query Daten'!Q:Q,"",0)</f>
        <v>76109090</v>
      </c>
      <c r="W123" s="78" t="str">
        <f>IFERROR(VLOOKUP(B123,'Language Articles'!A:K,11,0),"")</f>
        <v>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v>
      </c>
      <c r="X123" s="135"/>
    </row>
    <row r="124" spans="2:29">
      <c r="B124" s="136" t="s">
        <v>451</v>
      </c>
      <c r="C124" s="52" t="str">
        <f>VLOOKUP(B124,'Language Articles'!A:B,2,FALSE)</f>
        <v>Bear. plate for middle clamp Eco</v>
      </c>
      <c r="D124" s="112" t="str">
        <f>VLOOKUP(B124,'Language Portfolio'!A:B,2,0)</f>
        <v>Module clamps</v>
      </c>
      <c r="E124" s="216" t="str">
        <f>VLOOKUP(B124,'Language Portfolio'!A:K,11,0)</f>
        <v>Clamps for laminates</v>
      </c>
      <c r="F124" s="148" cm="1">
        <f t="array" ref="F124:G124">_xlfn.XLOOKUP(B124,'Query Daten'!A:A,'Query Daten'!D:E,"",0)</f>
        <v>1.7000000000000001E-2</v>
      </c>
      <c r="G124" s="149" t="str">
        <v>KG</v>
      </c>
      <c r="H124" s="238" cm="1">
        <f t="array" ref="H124:M124">_xlfn.XLOOKUP(B124,'Query Daten'!A:A,'Query Daten'!F:K,"",0)</f>
        <v>70</v>
      </c>
      <c r="I124" s="149" t="str">
        <v>MM</v>
      </c>
      <c r="J124" s="150">
        <v>70</v>
      </c>
      <c r="K124" s="149" t="str">
        <v>MM</v>
      </c>
      <c r="L124" s="150">
        <v>6.1</v>
      </c>
      <c r="M124" s="149" t="str">
        <v>MM</v>
      </c>
      <c r="N124" s="112">
        <f>IFERROR(VLOOKUP(B124,Basis_Preisliste!B:H,7,0),"")</f>
        <v>200</v>
      </c>
      <c r="O124" s="149" t="str">
        <f>IFERROR(VLOOKUP(B124,'Query Daten'!A:R,16,0),"")</f>
        <v>ST</v>
      </c>
      <c r="P124" s="241">
        <f t="shared" si="18"/>
        <v>3.4000000000000004</v>
      </c>
      <c r="Q124" s="149" t="str">
        <f t="shared" si="16"/>
        <v>KG</v>
      </c>
      <c r="R124" s="151">
        <f>IFERROR(VLOOKUP(B124,MLGN!A:J,8,0),"")</f>
        <v>22400</v>
      </c>
      <c r="S124" s="149" t="str">
        <f>IFERROR(VLOOKUP(B124,'Query Daten'!A:R,16,0),"")</f>
        <v>ST</v>
      </c>
      <c r="T124" s="243">
        <f t="shared" si="19"/>
        <v>380.8</v>
      </c>
      <c r="U124" s="149" t="str">
        <f t="shared" si="17"/>
        <v>KG</v>
      </c>
      <c r="V124" s="112" t="str">
        <f>_xlfn.XLOOKUP(B124,'Query Daten'!A:A,'Query Daten'!Q:Q,"",0)</f>
        <v>76109090</v>
      </c>
      <c r="W124" s="78" t="str">
        <f>IFERROR(VLOOKUP(B124,'Language Articles'!A:K,11,0),"")</f>
        <v>To increase the contact area, as an accessory for module clamps.</v>
      </c>
      <c r="X124" s="135"/>
      <c r="Y124" s="63" t="b">
        <v>1</v>
      </c>
      <c r="Z124" s="63" t="e">
        <f>#REF!&lt;&gt;$Z$1</f>
        <v>#REF!</v>
      </c>
      <c r="AA124" s="63">
        <f>ROW(A124)</f>
        <v>124</v>
      </c>
      <c r="AB124" s="63" t="e">
        <f t="shared" si="21"/>
        <v>#REF!</v>
      </c>
      <c r="AC124" s="63" t="e">
        <f>_xlfn.AGGREGATE(15,6,$AB$7:$AB$681,ROW(A107))</f>
        <v>#NUM!</v>
      </c>
    </row>
    <row r="125" spans="2:29">
      <c r="B125" s="136" t="s">
        <v>453</v>
      </c>
      <c r="C125" s="52" t="str">
        <f>VLOOKUP(B125,'Language Articles'!A:B,2,FALSE)</f>
        <v>Safety hook laminate universal 3-8mm</v>
      </c>
      <c r="D125" s="112" t="str">
        <f>VLOOKUP(B125,'Language Portfolio'!A:B,2,0)</f>
        <v>Module clamps</v>
      </c>
      <c r="E125" s="216" t="str">
        <f>VLOOKUP(B125,'Language Portfolio'!A:K,11,0)</f>
        <v>Clamps for laminates</v>
      </c>
      <c r="F125" s="148" cm="1">
        <f t="array" ref="F125:G125">_xlfn.XLOOKUP(B125,'Query Daten'!A:A,'Query Daten'!D:E,"",0)</f>
        <v>0.122</v>
      </c>
      <c r="G125" s="149" t="str">
        <v>KG</v>
      </c>
      <c r="H125" s="238" cm="1">
        <f t="array" ref="H125:M125">_xlfn.XLOOKUP(B125,'Query Daten'!A:A,'Query Daten'!F:K,"",0)</f>
        <v>580</v>
      </c>
      <c r="I125" s="149" t="str">
        <v>MM</v>
      </c>
      <c r="J125" s="150">
        <v>80</v>
      </c>
      <c r="K125" s="149" t="str">
        <v>MM</v>
      </c>
      <c r="L125" s="150">
        <v>13</v>
      </c>
      <c r="M125" s="149" t="str">
        <v>MM</v>
      </c>
      <c r="N125" s="112">
        <f>IFERROR(VLOOKUP(B125,Basis_Preisliste!B:H,7,0),"")</f>
        <v>100</v>
      </c>
      <c r="O125" s="149" t="str">
        <f>IFERROR(VLOOKUP(B125,'Query Daten'!A:R,16,0),"")</f>
        <v>ST</v>
      </c>
      <c r="P125" s="241">
        <f t="shared" si="18"/>
        <v>12.2</v>
      </c>
      <c r="Q125" s="149" t="str">
        <f t="shared" si="16"/>
        <v>KG</v>
      </c>
      <c r="R125" s="151">
        <f>IFERROR(VLOOKUP(B125,MLGN!A:J,8,0),"")</f>
        <v>800</v>
      </c>
      <c r="S125" s="149" t="str">
        <f>IFERROR(VLOOKUP(B125,'Query Daten'!A:R,16,0),"")</f>
        <v>ST</v>
      </c>
      <c r="T125" s="243">
        <f t="shared" si="19"/>
        <v>97.6</v>
      </c>
      <c r="U125" s="149" t="str">
        <f t="shared" si="17"/>
        <v>KG</v>
      </c>
      <c r="V125" s="112" t="str">
        <f>_xlfn.XLOOKUP(B125,'Query Daten'!A:A,'Query Daten'!Q:Q,"",0)</f>
        <v>76109090</v>
      </c>
      <c r="W125" s="78" t="str">
        <f>IFERROR(VLOOKUP(B125,'Language Articles'!A:K,11,0),"")</f>
        <v>To prevent slipping in laminate modules.</v>
      </c>
      <c r="X125" s="135"/>
      <c r="Y125" s="63" t="b">
        <v>1</v>
      </c>
      <c r="Z125" s="63" t="e">
        <f>#REF!&lt;&gt;$Z$1</f>
        <v>#REF!</v>
      </c>
      <c r="AA125" s="63">
        <f>ROW(A125)</f>
        <v>125</v>
      </c>
      <c r="AB125" s="63" t="e">
        <f t="shared" si="21"/>
        <v>#REF!</v>
      </c>
      <c r="AC125" s="63" t="e">
        <f>_xlfn.AGGREGATE(15,6,$AB$7:$AB$681,ROW(A112))</f>
        <v>#NUM!</v>
      </c>
    </row>
    <row r="126" spans="2:29">
      <c r="B126" s="136" t="s">
        <v>441</v>
      </c>
      <c r="C126" s="52" t="str">
        <f>VLOOKUP(B126,'Language Articles'!A:B,2,FALSE)</f>
        <v>Lightning protection clamp for 8 mm</v>
      </c>
      <c r="D126" s="112" t="str">
        <f>VLOOKUP(B126,'Language Portfolio'!A:B,2,0)</f>
        <v>Module clamps</v>
      </c>
      <c r="E126" s="216" t="str">
        <f>VLOOKUP(B126,'Language Portfolio'!A:K,11,0)</f>
        <v>Lightning protection and potential equalisation</v>
      </c>
      <c r="F126" s="148" cm="1">
        <f t="array" ref="F126:G126">_xlfn.XLOOKUP(B126,'Query Daten'!A:A,'Query Daten'!D:E,"",0)</f>
        <v>7.0999999999999994E-2</v>
      </c>
      <c r="G126" s="149" t="str">
        <v>KG</v>
      </c>
      <c r="H126" s="238" cm="1">
        <f t="array" ref="H126:M126">_xlfn.XLOOKUP(B126,'Query Daten'!A:A,'Query Daten'!F:K,"",0)</f>
        <v>30</v>
      </c>
      <c r="I126" s="149" t="str">
        <v>MM</v>
      </c>
      <c r="J126" s="150">
        <v>43.5</v>
      </c>
      <c r="K126" s="149" t="str">
        <v>MM</v>
      </c>
      <c r="L126" s="150">
        <v>59.8</v>
      </c>
      <c r="M126" s="149" t="str">
        <v>MM</v>
      </c>
      <c r="N126" s="112">
        <f>IFERROR(VLOOKUP(B126,Basis_Preisliste!B:H,7,0),"")</f>
        <v>20</v>
      </c>
      <c r="O126" s="149" t="str">
        <f>IFERROR(VLOOKUP(B126,'Query Daten'!A:R,16,0),"")</f>
        <v>ST</v>
      </c>
      <c r="P126" s="241">
        <f t="shared" si="18"/>
        <v>1.42</v>
      </c>
      <c r="Q126" s="149" t="str">
        <f t="shared" si="16"/>
        <v>KG</v>
      </c>
      <c r="R126" s="151">
        <f>IFERROR(VLOOKUP(B126,MLGN!A:J,8,0),"")</f>
        <v>9600</v>
      </c>
      <c r="S126" s="149" t="str">
        <f>IFERROR(VLOOKUP(B126,'Query Daten'!A:R,16,0),"")</f>
        <v>ST</v>
      </c>
      <c r="T126" s="243">
        <f t="shared" si="19"/>
        <v>681.59999999999991</v>
      </c>
      <c r="U126" s="149" t="str">
        <f t="shared" si="17"/>
        <v>KG</v>
      </c>
      <c r="V126" s="112" t="str">
        <f>_xlfn.XLOOKUP(B126,'Query Daten'!A:A,'Query Daten'!Q:Q,"",0)</f>
        <v>76109090</v>
      </c>
      <c r="W126" s="78" t="str">
        <f>IFERROR(VLOOKUP(B126,'Language Articles'!A:K,11,0),"")</f>
        <v>Aluminum, completely pre-assembled (for wire DM 8 mm).</v>
      </c>
      <c r="X126" s="135"/>
      <c r="Y126" s="63" t="b">
        <v>1</v>
      </c>
      <c r="Z126" s="63" t="e">
        <f>#REF!&lt;&gt;$Z$1</f>
        <v>#REF!</v>
      </c>
      <c r="AA126" s="63">
        <f>ROW(A126)</f>
        <v>126</v>
      </c>
      <c r="AB126" s="63" t="e">
        <f t="shared" si="21"/>
        <v>#REF!</v>
      </c>
      <c r="AC126" s="63" t="e">
        <f>_xlfn.AGGREGATE(15,6,$AB$7:$AB$681,ROW(A113))</f>
        <v>#NUM!</v>
      </c>
    </row>
    <row r="127" spans="2:29">
      <c r="B127" s="136" t="s">
        <v>443</v>
      </c>
      <c r="C127" s="52" t="str">
        <f>VLOOKUP(B127,'Language Articles'!A:B,2,FALSE)</f>
        <v>Grounding and lightning prot.clamp VA M8</v>
      </c>
      <c r="D127" s="112" t="str">
        <f>VLOOKUP(B127,'Language Portfolio'!A:B,2,0)</f>
        <v>Module clamps</v>
      </c>
      <c r="E127" s="216" t="str">
        <f>VLOOKUP(B127,'Language Portfolio'!A:K,11,0)</f>
        <v>Lightning protection and potential equalisation</v>
      </c>
      <c r="F127" s="148" cm="1">
        <f t="array" ref="F127:G127">_xlfn.XLOOKUP(B127,'Query Daten'!A:A,'Query Daten'!D:E,"",0)</f>
        <v>3.2000000000000001E-2</v>
      </c>
      <c r="G127" s="149" t="str">
        <v>KG</v>
      </c>
      <c r="H127" s="238" cm="1">
        <f t="array" ref="H127:M127">_xlfn.XLOOKUP(B127,'Query Daten'!A:A,'Query Daten'!F:K,"",0)</f>
        <v>37</v>
      </c>
      <c r="I127" s="149" t="str">
        <v>MM</v>
      </c>
      <c r="J127" s="150">
        <v>32</v>
      </c>
      <c r="K127" s="149" t="str">
        <v>MM</v>
      </c>
      <c r="L127" s="150">
        <v>66</v>
      </c>
      <c r="M127" s="149" t="str">
        <v>MM</v>
      </c>
      <c r="N127" s="112">
        <f>IFERROR(VLOOKUP(B127,Basis_Preisliste!B:H,7,0),"")</f>
        <v>20</v>
      </c>
      <c r="O127" s="149" t="str">
        <f>IFERROR(VLOOKUP(B127,'Query Daten'!A:R,16,0),"")</f>
        <v>ST</v>
      </c>
      <c r="P127" s="241">
        <f t="shared" si="18"/>
        <v>0.64</v>
      </c>
      <c r="Q127" s="149" t="str">
        <f t="shared" si="16"/>
        <v>KG</v>
      </c>
      <c r="R127" s="151">
        <f>IFERROR(VLOOKUP(B127,MLGN!A:J,8,0),"")</f>
        <v>9600</v>
      </c>
      <c r="S127" s="149" t="str">
        <f>IFERROR(VLOOKUP(B127,'Query Daten'!A:R,16,0),"")</f>
        <v>ST</v>
      </c>
      <c r="T127" s="243">
        <f t="shared" si="19"/>
        <v>307.2</v>
      </c>
      <c r="U127" s="149" t="str">
        <f t="shared" si="17"/>
        <v>KG</v>
      </c>
      <c r="V127" s="112" t="str">
        <f>_xlfn.XLOOKUP(B127,'Query Daten'!A:A,'Query Daten'!Q:Q,"",0)</f>
        <v>76109090</v>
      </c>
      <c r="W127" s="78" t="str">
        <f>IFERROR(VLOOKUP(B127,'Language Articles'!A:K,11,0),"")</f>
        <v>Lightening protection clamp. Clamping range 8–10 mm, single / multi-wire connection 4–50 mm².</v>
      </c>
      <c r="X127" s="135"/>
      <c r="Y127" s="63" t="b">
        <v>1</v>
      </c>
      <c r="Z127" s="63" t="e">
        <f>#REF!&lt;&gt;$Z$1</f>
        <v>#REF!</v>
      </c>
      <c r="AA127" s="63">
        <f>ROW(A127)</f>
        <v>127</v>
      </c>
      <c r="AB127" s="63" t="e">
        <f t="shared" si="21"/>
        <v>#REF!</v>
      </c>
      <c r="AC127" s="63" t="e">
        <f>_xlfn.AGGREGATE(15,6,$AB$7:$AB$681,ROW(A114))</f>
        <v>#NUM!</v>
      </c>
    </row>
    <row r="128" spans="2:29" ht="15" customHeight="1">
      <c r="B128" s="136" t="s">
        <v>445</v>
      </c>
      <c r="C128" s="52" t="str">
        <f>VLOOKUP(B128,'Language Articles'!A:B,2,FALSE)</f>
        <v>Grounding clamp Pro VA 8-10mm</v>
      </c>
      <c r="D128" s="112" t="str">
        <f>VLOOKUP(B128,'Language Portfolio'!A:B,2,0)</f>
        <v>Module clamps</v>
      </c>
      <c r="E128" s="216" t="str">
        <f>VLOOKUP(B128,'Language Portfolio'!A:K,11,0)</f>
        <v>Lightning protection and potential equalisation</v>
      </c>
      <c r="F128" s="148" cm="1">
        <f t="array" ref="F128:G128">_xlfn.XLOOKUP(B128,'Query Daten'!A:A,'Query Daten'!D:E,"",0)</f>
        <v>3.2000000000000001E-2</v>
      </c>
      <c r="G128" s="149" t="str">
        <v>KG</v>
      </c>
      <c r="H128" s="238" cm="1">
        <f t="array" ref="H128:M128">_xlfn.XLOOKUP(B128,'Query Daten'!A:A,'Query Daten'!F:K,"",0)</f>
        <v>37</v>
      </c>
      <c r="I128" s="149" t="str">
        <v>MM</v>
      </c>
      <c r="J128" s="150">
        <v>32</v>
      </c>
      <c r="K128" s="149" t="str">
        <v>MM</v>
      </c>
      <c r="L128" s="150">
        <v>66</v>
      </c>
      <c r="M128" s="149" t="str">
        <v>MM</v>
      </c>
      <c r="N128" s="112">
        <f>IFERROR(VLOOKUP(B128,Basis_Preisliste!B:H,7,0),"")</f>
        <v>20</v>
      </c>
      <c r="O128" s="149" t="str">
        <f>IFERROR(VLOOKUP(B128,'Query Daten'!A:R,16,0),"")</f>
        <v>ST</v>
      </c>
      <c r="P128" s="241">
        <f t="shared" si="18"/>
        <v>0.64</v>
      </c>
      <c r="Q128" s="149" t="str">
        <f t="shared" si="16"/>
        <v>KG</v>
      </c>
      <c r="R128" s="151">
        <f>IFERROR(VLOOKUP(B128,MLGN!A:J,8,0),"")</f>
        <v>9600</v>
      </c>
      <c r="S128" s="149" t="str">
        <f>IFERROR(VLOOKUP(B128,'Query Daten'!A:R,16,0),"")</f>
        <v>ST</v>
      </c>
      <c r="T128" s="243">
        <f t="shared" si="19"/>
        <v>307.2</v>
      </c>
      <c r="U128" s="149" t="str">
        <f t="shared" si="17"/>
        <v>KG</v>
      </c>
      <c r="V128" s="112" t="str">
        <f>_xlfn.XLOOKUP(B128,'Query Daten'!A:A,'Query Daten'!Q:Q,"",0)</f>
        <v>73089098</v>
      </c>
      <c r="W128" s="78" t="str">
        <f>IFERROR(VLOOKUP(B128,'Language Articles'!A:K,11,0),"")</f>
        <v>Lightening protection clamp. Clamping range 8–10 mm, single / multi-wire connection 4–50 mm².</v>
      </c>
      <c r="X128" s="135"/>
    </row>
    <row r="129" spans="2:29">
      <c r="B129" s="136" t="s">
        <v>447</v>
      </c>
      <c r="C129" s="52" t="str">
        <f>VLOOKUP(B129,'Language Articles'!A:B,2,FALSE)</f>
        <v>Grounding shim</v>
      </c>
      <c r="D129" s="112" t="str">
        <f>VLOOKUP(B129,'Language Portfolio'!A:B,2,0)</f>
        <v>Module clamps</v>
      </c>
      <c r="E129" s="216" t="str">
        <f>VLOOKUP(B129,'Language Portfolio'!A:K,11,0)</f>
        <v>Lightning protection and potential equalisation</v>
      </c>
      <c r="F129" s="148" cm="1">
        <f t="array" ref="F129:G129">_xlfn.XLOOKUP(B129,'Query Daten'!A:A,'Query Daten'!D:E,"",0)</f>
        <v>5.0000000000000001E-3</v>
      </c>
      <c r="G129" s="149" t="str">
        <v>KG</v>
      </c>
      <c r="H129" s="238" cm="1">
        <f t="array" ref="H129:M129">_xlfn.XLOOKUP(B129,'Query Daten'!A:A,'Query Daten'!F:K,"",0)</f>
        <v>44</v>
      </c>
      <c r="I129" s="149" t="str">
        <v>MM</v>
      </c>
      <c r="J129" s="150">
        <v>30</v>
      </c>
      <c r="K129" s="149" t="str">
        <v>MM</v>
      </c>
      <c r="L129" s="150">
        <v>9.1</v>
      </c>
      <c r="M129" s="149" t="str">
        <v>MM</v>
      </c>
      <c r="N129" s="112">
        <f>IFERROR(VLOOKUP(B129,Basis_Preisliste!B:H,7,0),"")</f>
        <v>100</v>
      </c>
      <c r="O129" s="149" t="str">
        <f>IFERROR(VLOOKUP(B129,'Query Daten'!A:R,16,0),"")</f>
        <v>ST</v>
      </c>
      <c r="P129" s="241">
        <f t="shared" si="18"/>
        <v>0.5</v>
      </c>
      <c r="Q129" s="149" t="str">
        <f t="shared" si="16"/>
        <v>KG</v>
      </c>
      <c r="R129" s="151">
        <f>IFERROR(VLOOKUP(B129,MLGN!A:J,8,0),"")</f>
        <v>48000</v>
      </c>
      <c r="S129" s="149" t="str">
        <f>IFERROR(VLOOKUP(B129,'Query Daten'!A:R,16,0),"")</f>
        <v>ST</v>
      </c>
      <c r="T129" s="243">
        <f t="shared" si="19"/>
        <v>240</v>
      </c>
      <c r="U129" s="149" t="str">
        <f t="shared" si="17"/>
        <v>KG</v>
      </c>
      <c r="V129" s="112" t="str">
        <f>_xlfn.XLOOKUP(B129,'Query Daten'!A:A,'Query Daten'!Q:Q,"",0)</f>
        <v>73089098</v>
      </c>
      <c r="W129" s="78" t="str">
        <f>IFERROR(VLOOKUP(B129,'Language Articles'!A:K,11,0),"")</f>
        <v>For module grounding, not suitable for laminate clamps!</v>
      </c>
      <c r="X129" s="135"/>
      <c r="Y129" s="63" t="b">
        <v>1</v>
      </c>
      <c r="Z129" s="63" t="e">
        <f>#REF!&lt;&gt;$Z$1</f>
        <v>#REF!</v>
      </c>
      <c r="AA129" s="63">
        <f>ROW(A129)</f>
        <v>129</v>
      </c>
      <c r="AB129" s="63" t="e">
        <f t="shared" si="21"/>
        <v>#REF!</v>
      </c>
      <c r="AC129" s="63" t="e">
        <f>_xlfn.AGGREGATE(15,6,$AB$7:$AB$681,ROW(A115))</f>
        <v>#NUM!</v>
      </c>
    </row>
    <row r="130" spans="2:29">
      <c r="B130" s="136" t="s">
        <v>449</v>
      </c>
      <c r="C130" s="52" t="str">
        <f>VLOOKUP(B130,'Language Articles'!A:B,2,FALSE)</f>
        <v>Grounding shim Pro</v>
      </c>
      <c r="D130" s="112" t="str">
        <f>VLOOKUP(B130,'Language Portfolio'!A:B,2,0)</f>
        <v>Module clamps</v>
      </c>
      <c r="E130" s="216" t="str">
        <f>VLOOKUP(B130,'Language Portfolio'!A:K,11,0)</f>
        <v>Lightning protection and potential equalisation</v>
      </c>
      <c r="F130" s="148" cm="1">
        <f t="array" ref="F130:G130">_xlfn.XLOOKUP(B130,'Query Daten'!A:A,'Query Daten'!D:E,"",0)</f>
        <v>5.0000000000000001E-3</v>
      </c>
      <c r="G130" s="149" t="str">
        <v>KG</v>
      </c>
      <c r="H130" s="238" cm="1">
        <f t="array" ref="H130:M130">_xlfn.XLOOKUP(B130,'Query Daten'!A:A,'Query Daten'!F:K,"",0)</f>
        <v>50</v>
      </c>
      <c r="I130" s="149" t="str">
        <v>MM</v>
      </c>
      <c r="J130" s="150">
        <v>28</v>
      </c>
      <c r="K130" s="149" t="str">
        <v>MM</v>
      </c>
      <c r="L130" s="150">
        <v>9.5</v>
      </c>
      <c r="M130" s="149" t="str">
        <v>MM</v>
      </c>
      <c r="N130" s="112">
        <f>IFERROR(VLOOKUP(B130,Basis_Preisliste!B:H,7,0),"")</f>
        <v>100</v>
      </c>
      <c r="O130" s="149" t="str">
        <f>IFERROR(VLOOKUP(B130,'Query Daten'!A:R,16,0),"")</f>
        <v>ST</v>
      </c>
      <c r="P130" s="241">
        <f t="shared" si="18"/>
        <v>0.5</v>
      </c>
      <c r="Q130" s="149" t="str">
        <f t="shared" si="16"/>
        <v>KG</v>
      </c>
      <c r="R130" s="151">
        <f>IFERROR(VLOOKUP(B130,MLGN!A:J,8,0),"")</f>
        <v>48000</v>
      </c>
      <c r="S130" s="149" t="str">
        <f>IFERROR(VLOOKUP(B130,'Query Daten'!A:R,16,0),"")</f>
        <v>ST</v>
      </c>
      <c r="T130" s="243">
        <f t="shared" si="19"/>
        <v>240</v>
      </c>
      <c r="U130" s="149" t="str">
        <f t="shared" si="17"/>
        <v>KG</v>
      </c>
      <c r="V130" s="112" t="str">
        <f>_xlfn.XLOOKUP(B130,'Query Daten'!A:A,'Query Daten'!Q:Q,"",0)</f>
        <v>73182200</v>
      </c>
      <c r="W130" s="78" t="str">
        <f>IFERROR(VLOOKUP(B130,'Language Articles'!A:K,11,0),"")</f>
        <v>For module grounding, not suitable for laminate clamps!</v>
      </c>
      <c r="X130" s="135"/>
    </row>
    <row r="131" spans="2:29">
      <c r="B131" s="136" t="s">
        <v>223</v>
      </c>
      <c r="C131" s="52" t="str">
        <f>VLOOKUP(B131,'Language Articles'!A:B,2,FALSE)</f>
        <v>Module-bearing rail EcoLight 450mm</v>
      </c>
      <c r="D131" s="112" t="str">
        <f>VLOOKUP(B131,'Language Portfolio'!A:B,2,0)</f>
        <v>Profiles</v>
      </c>
      <c r="E131" s="216" t="str">
        <f>VLOOKUP(B131,'Language Portfolio'!A:K,11,0)</f>
        <v>EcoLight</v>
      </c>
      <c r="F131" s="148" cm="1">
        <f t="array" ref="F131:G131">_xlfn.XLOOKUP(B131,'Query Daten'!A:A,'Query Daten'!D:E,"",0)</f>
        <v>0.22</v>
      </c>
      <c r="G131" s="149" t="str">
        <v>KG</v>
      </c>
      <c r="H131" s="238" cm="1">
        <f t="array" ref="H131:M131">_xlfn.XLOOKUP(B131,'Query Daten'!A:A,'Query Daten'!F:K,"",0)</f>
        <v>450</v>
      </c>
      <c r="I131" s="149" t="str">
        <v>MM</v>
      </c>
      <c r="J131" s="150">
        <v>30.1</v>
      </c>
      <c r="K131" s="149" t="str">
        <v>MM</v>
      </c>
      <c r="L131" s="150">
        <v>30</v>
      </c>
      <c r="M131" s="149" t="str">
        <v>MM</v>
      </c>
      <c r="N131" s="112">
        <f>IFERROR(VLOOKUP(B131,Basis_Preisliste!B:H,7,0),"")</f>
        <v>50</v>
      </c>
      <c r="O131" s="149" t="str">
        <f>IFERROR(VLOOKUP(B131,'Query Daten'!A:R,16,0),"")</f>
        <v>ST</v>
      </c>
      <c r="P131" s="241">
        <f t="shared" si="18"/>
        <v>11</v>
      </c>
      <c r="Q131" s="149" t="str">
        <f t="shared" si="16"/>
        <v>KG</v>
      </c>
      <c r="R131" s="151">
        <f>IFERROR(VLOOKUP(B131,MLGN!A:J,8,0),"")</f>
        <v>1200</v>
      </c>
      <c r="S131" s="149" t="str">
        <f>IFERROR(VLOOKUP(B131,'Query Daten'!A:R,16,0),"")</f>
        <v>ST</v>
      </c>
      <c r="T131" s="243">
        <f t="shared" si="19"/>
        <v>264</v>
      </c>
      <c r="U131" s="149" t="str">
        <f t="shared" si="17"/>
        <v>KG</v>
      </c>
      <c r="V131" s="112" t="str">
        <f>_xlfn.XLOOKUP(B131,'Query Daten'!A:A,'Query Daten'!Q:Q,"",0)</f>
        <v>76042100</v>
      </c>
      <c r="W131" s="78" t="str">
        <f>IFERROR(VLOOKUP(B131,'Language Articles'!A:K,11,0),"")</f>
        <v>A pre-cut 450mm section of rail, ready-to-use in conjunction with the SingleFix Pro.</v>
      </c>
      <c r="X131" s="135"/>
      <c r="Y131" s="63" t="b">
        <v>1</v>
      </c>
      <c r="Z131" s="63" t="e">
        <f>#REF!&lt;&gt;$Z$1</f>
        <v>#REF!</v>
      </c>
      <c r="AA131" s="63">
        <f>ROW(A131)</f>
        <v>131</v>
      </c>
      <c r="AB131" s="63" t="e">
        <f t="shared" si="21"/>
        <v>#REF!</v>
      </c>
      <c r="AC131" s="63" t="e">
        <f>_xlfn.AGGREGATE(15,6,$AB$7:$AB$681,ROW(A116))</f>
        <v>#NUM!</v>
      </c>
    </row>
    <row r="132" spans="2:29">
      <c r="B132" s="136" t="s">
        <v>197</v>
      </c>
      <c r="C132" s="52" t="str">
        <f>VLOOKUP(B132,'Language Articles'!A:B,2,FALSE)</f>
        <v>Module bearing rail Eco05 3550mm</v>
      </c>
      <c r="D132" s="112" t="str">
        <f>VLOOKUP(B132,'Language Portfolio'!A:B,2,0)</f>
        <v>Profiles</v>
      </c>
      <c r="E132" s="216" t="str">
        <f>VLOOKUP(B132,'Language Portfolio'!A:K,11,0)</f>
        <v>Eco05</v>
      </c>
      <c r="F132" s="148" cm="1">
        <f t="array" ref="F132:G132">_xlfn.XLOOKUP(B132,'Query Daten'!A:A,'Query Daten'!D:E,"",0)</f>
        <v>2.4420000000000002</v>
      </c>
      <c r="G132" s="149" t="str">
        <v>KG</v>
      </c>
      <c r="H132" s="238" cm="1">
        <f t="array" ref="H132:M132">_xlfn.XLOOKUP(B132,'Query Daten'!A:A,'Query Daten'!F:K,"",0)</f>
        <v>3350</v>
      </c>
      <c r="I132" s="149" t="str">
        <v>MM</v>
      </c>
      <c r="J132" s="150">
        <v>30</v>
      </c>
      <c r="K132" s="149" t="str">
        <v>MM</v>
      </c>
      <c r="L132" s="150">
        <v>30</v>
      </c>
      <c r="M132" s="149" t="str">
        <v>MM</v>
      </c>
      <c r="N132" s="112">
        <f>IFERROR(VLOOKUP(B132,Basis_Preisliste!B:H,7,0),"")</f>
        <v>250</v>
      </c>
      <c r="O132" s="149" t="str">
        <f>IFERROR(VLOOKUP(B132,'Query Daten'!A:R,16,0),"")</f>
        <v>ST</v>
      </c>
      <c r="P132" s="241">
        <f t="shared" si="18"/>
        <v>610.5</v>
      </c>
      <c r="Q132" s="149" t="str">
        <f t="shared" si="16"/>
        <v>KG</v>
      </c>
      <c r="R132" s="151">
        <v>250</v>
      </c>
      <c r="S132" s="149" t="str">
        <f>IFERROR(VLOOKUP(B132,'Query Daten'!A:R,16,0),"")</f>
        <v>ST</v>
      </c>
      <c r="T132" s="243">
        <f t="shared" si="19"/>
        <v>610.5</v>
      </c>
      <c r="U132" s="149" t="str">
        <f t="shared" si="17"/>
        <v>KG</v>
      </c>
      <c r="V132" s="112" t="str">
        <f>_xlfn.XLOOKUP(B132,'Query Daten'!A:A,'Query Daten'!Q:Q,"",0)</f>
        <v>76042100</v>
      </c>
      <c r="W132" s="78" t="str">
        <f>IFERROR(VLOOKUP(B132,'Language Articles'!A:K,11,0),"")</f>
        <v>The profile series for the proven Klick-in system. Assemble with a square nut and Klick in module. Mechanical connection: top click groove M8, bottom screw channel M10, 30mm x 30mm</v>
      </c>
      <c r="X132" s="135"/>
    </row>
    <row r="133" spans="2:29">
      <c r="B133" s="136" t="s">
        <v>200</v>
      </c>
      <c r="C133" s="52" t="str">
        <f>VLOOKUP(B133,'Language Articles'!A:B,2,FALSE)</f>
        <v>Module bearing rail Eco05 4750mm</v>
      </c>
      <c r="D133" s="112" t="str">
        <f>VLOOKUP(B133,'Language Portfolio'!A:B,2,0)</f>
        <v>Profiles</v>
      </c>
      <c r="E133" s="216" t="str">
        <f>VLOOKUP(B133,'Language Portfolio'!A:K,11,0)</f>
        <v>Eco05</v>
      </c>
      <c r="F133" s="148" cm="1">
        <f t="array" ref="F133:G133">_xlfn.XLOOKUP(B133,'Query Daten'!A:A,'Query Daten'!D:E,"",0)</f>
        <v>3.2679999999999998</v>
      </c>
      <c r="G133" s="149" t="str">
        <v>KG</v>
      </c>
      <c r="H133" s="238" cm="1">
        <f t="array" ref="H133:M133">_xlfn.XLOOKUP(B133,'Query Daten'!A:A,'Query Daten'!F:K,"",0)</f>
        <v>4750</v>
      </c>
      <c r="I133" s="149" t="str">
        <v>MM</v>
      </c>
      <c r="J133" s="150">
        <v>30</v>
      </c>
      <c r="K133" s="149" t="str">
        <v>MM</v>
      </c>
      <c r="L133" s="150">
        <v>30</v>
      </c>
      <c r="M133" s="149" t="str">
        <v>MM</v>
      </c>
      <c r="N133" s="112">
        <f>IFERROR(VLOOKUP(B133,Basis_Preisliste!B:H,7,0),"")</f>
        <v>250</v>
      </c>
      <c r="O133" s="149" t="str">
        <f>IFERROR(VLOOKUP(B133,'Query Daten'!A:R,16,0),"")</f>
        <v>ST</v>
      </c>
      <c r="P133" s="241">
        <f t="shared" si="18"/>
        <v>817</v>
      </c>
      <c r="Q133" s="149" t="str">
        <f t="shared" si="16"/>
        <v>KG</v>
      </c>
      <c r="R133" s="151">
        <v>250</v>
      </c>
      <c r="S133" s="149" t="str">
        <f>IFERROR(VLOOKUP(B133,'Query Daten'!A:R,16,0),"")</f>
        <v>ST</v>
      </c>
      <c r="T133" s="243">
        <f t="shared" si="19"/>
        <v>817</v>
      </c>
      <c r="U133" s="149" t="str">
        <f t="shared" si="17"/>
        <v>KG</v>
      </c>
      <c r="V133" s="112" t="str">
        <f>_xlfn.XLOOKUP(B133,'Query Daten'!A:A,'Query Daten'!Q:Q,"",0)</f>
        <v>76042100</v>
      </c>
      <c r="W133" s="78" t="str">
        <f>IFERROR(VLOOKUP(B133,'Language Articles'!A:K,11,0),"")</f>
        <v>The profile series for the proven Klick-in system. Assemble with a square nut and Klick in module. Mechanical connection: top click groove M8, bottom screw channel M10, 30mm x 30mm</v>
      </c>
      <c r="X133" s="135"/>
      <c r="Y133" s="63" t="b">
        <v>1</v>
      </c>
      <c r="Z133" s="63" t="e">
        <f>#REF!&lt;&gt;$Z$1</f>
        <v>#REF!</v>
      </c>
      <c r="AA133" s="63">
        <f>ROW(A133)</f>
        <v>133</v>
      </c>
      <c r="AB133" s="63" t="e">
        <f t="shared" si="21"/>
        <v>#REF!</v>
      </c>
      <c r="AC133" s="63" t="e">
        <f>_xlfn.AGGREGATE(15,6,$AB$7:$AB$681,ROW(A117))</f>
        <v>#NUM!</v>
      </c>
    </row>
    <row r="134" spans="2:29">
      <c r="B134" s="136" t="s">
        <v>202</v>
      </c>
      <c r="C134" s="52" t="str">
        <f>VLOOKUP(B134,'Language Articles'!A:B,2,FALSE)</f>
        <v>Module bearing rail Eco05 5900mm</v>
      </c>
      <c r="D134" s="112" t="str">
        <f>VLOOKUP(B134,'Language Portfolio'!A:B,2,0)</f>
        <v>Profiles</v>
      </c>
      <c r="E134" s="216" t="str">
        <f>VLOOKUP(B134,'Language Portfolio'!A:K,11,0)</f>
        <v>Eco05</v>
      </c>
      <c r="F134" s="148" cm="1">
        <f t="array" ref="F134:G134">_xlfn.XLOOKUP(B134,'Query Daten'!A:A,'Query Daten'!D:E,"",0)</f>
        <v>4.0590000000000002</v>
      </c>
      <c r="G134" s="149" t="str">
        <v>KG</v>
      </c>
      <c r="H134" s="238" cm="1">
        <f t="array" ref="H134:M134">_xlfn.XLOOKUP(B134,'Query Daten'!A:A,'Query Daten'!F:K,"",0)</f>
        <v>5900</v>
      </c>
      <c r="I134" s="149" t="str">
        <v>MM</v>
      </c>
      <c r="J134" s="150">
        <v>30</v>
      </c>
      <c r="K134" s="149" t="str">
        <v>MM</v>
      </c>
      <c r="L134" s="150">
        <v>30</v>
      </c>
      <c r="M134" s="149" t="str">
        <v>MM</v>
      </c>
      <c r="N134" s="112">
        <f>IFERROR(VLOOKUP(B134,Basis_Preisliste!B:H,7,0),"")</f>
        <v>250</v>
      </c>
      <c r="O134" s="149" t="str">
        <f>IFERROR(VLOOKUP(B134,'Query Daten'!A:R,16,0),"")</f>
        <v>ST</v>
      </c>
      <c r="P134" s="241">
        <f t="shared" si="18"/>
        <v>1014.75</v>
      </c>
      <c r="Q134" s="149" t="str">
        <f t="shared" si="16"/>
        <v>KG</v>
      </c>
      <c r="R134" s="151">
        <v>250</v>
      </c>
      <c r="S134" s="149" t="str">
        <f>IFERROR(VLOOKUP(B134,'Query Daten'!A:R,16,0),"")</f>
        <v>ST</v>
      </c>
      <c r="T134" s="243">
        <f t="shared" si="19"/>
        <v>1014.75</v>
      </c>
      <c r="U134" s="149" t="str">
        <f t="shared" si="17"/>
        <v>KG</v>
      </c>
      <c r="V134" s="112" t="str">
        <f>_xlfn.XLOOKUP(B134,'Query Daten'!A:A,'Query Daten'!Q:Q,"",0)</f>
        <v>76042100</v>
      </c>
      <c r="W134" s="78" t="str">
        <f>IFERROR(VLOOKUP(B134,'Language Articles'!A:K,11,0),"")</f>
        <v>The profile series for the proven Klick-in system. Assemble with a square nut and Klick in module. Mechanical connection: top click groove M8, bottom screw channel M10, 30mm x 30mm</v>
      </c>
      <c r="X134" s="135"/>
      <c r="Y134" s="63" t="b">
        <v>1</v>
      </c>
      <c r="Z134" s="63" t="e">
        <f>#REF!&lt;&gt;$Z$1</f>
        <v>#REF!</v>
      </c>
      <c r="AA134" s="63">
        <f>ROW(A134)</f>
        <v>134</v>
      </c>
      <c r="AB134" s="63" t="e">
        <f t="shared" si="21"/>
        <v>#REF!</v>
      </c>
      <c r="AC134" s="63" t="e">
        <f>_xlfn.AGGREGATE(15,6,$AB$7:$AB$681,ROW(A124))</f>
        <v>#NUM!</v>
      </c>
    </row>
    <row r="135" spans="2:29">
      <c r="B135" s="136" t="s">
        <v>204</v>
      </c>
      <c r="C135" s="52" t="str">
        <f>VLOOKUP(B135,'Language Articles'!A:B,2,FALSE)</f>
        <v>Module bearing rail Solo 2450mm</v>
      </c>
      <c r="D135" s="112" t="str">
        <f>VLOOKUP(B135,'Language Portfolio'!A:B,2,0)</f>
        <v>Profiles</v>
      </c>
      <c r="E135" s="216" t="str">
        <f>VLOOKUP(B135,'Language Portfolio'!A:K,11,0)</f>
        <v xml:space="preserve">Solo </v>
      </c>
      <c r="F135" s="148" cm="1">
        <f t="array" ref="F135:G135">_xlfn.XLOOKUP(B135,'Query Daten'!A:A,'Query Daten'!D:E,"",0)</f>
        <v>1.992</v>
      </c>
      <c r="G135" s="149" t="str">
        <v>KG</v>
      </c>
      <c r="H135" s="238" cm="1">
        <f t="array" ref="H135:M135">_xlfn.XLOOKUP(B135,'Query Daten'!A:A,'Query Daten'!F:K,"",0)</f>
        <v>2450</v>
      </c>
      <c r="I135" s="149" t="str">
        <v>MM</v>
      </c>
      <c r="J135" s="150">
        <v>40</v>
      </c>
      <c r="K135" s="149" t="str">
        <v>MM</v>
      </c>
      <c r="L135" s="150">
        <v>40</v>
      </c>
      <c r="M135" s="149" t="str">
        <v>MM</v>
      </c>
      <c r="N135" s="112">
        <f>IFERROR(VLOOKUP(B135,Basis_Preisliste!B:H,7,0),"")</f>
        <v>150</v>
      </c>
      <c r="O135" s="149" t="str">
        <f>IFERROR(VLOOKUP(B135,'Query Daten'!A:R,16,0),"")</f>
        <v>ST</v>
      </c>
      <c r="P135" s="241">
        <f t="shared" si="18"/>
        <v>298.8</v>
      </c>
      <c r="Q135" s="149" t="str">
        <f t="shared" si="16"/>
        <v>KG</v>
      </c>
      <c r="R135" s="151">
        <v>150</v>
      </c>
      <c r="S135" s="149" t="str">
        <f>IFERROR(VLOOKUP(B135,'Query Daten'!A:R,16,0),"")</f>
        <v>ST</v>
      </c>
      <c r="T135" s="243">
        <f t="shared" si="19"/>
        <v>298.8</v>
      </c>
      <c r="U135" s="149" t="str">
        <f t="shared" si="17"/>
        <v>KG</v>
      </c>
      <c r="V135" s="112" t="str">
        <f>_xlfn.XLOOKUP(B135,'Query Daten'!A:A,'Query Daten'!Q:Q,"",0)</f>
        <v>76042100</v>
      </c>
      <c r="W135" s="78" t="str">
        <f>IFERROR(VLOOKUP(B135,'Language Articles'!A:K,11,0),"")</f>
        <v>The profile series for the proven Klick-in system. Assemble with a square nut and Klick in module. Mechanical connection: top click groove M8, bottom screw channel M10, 40mm x 40mm</v>
      </c>
      <c r="X135" s="135"/>
      <c r="Y135" s="63" t="b">
        <v>1</v>
      </c>
      <c r="Z135" s="63" t="e">
        <f>#REF!&lt;&gt;$Z$1</f>
        <v>#REF!</v>
      </c>
      <c r="AA135" s="63">
        <f>ROW(A135)</f>
        <v>135</v>
      </c>
      <c r="AB135" s="63" t="e">
        <f t="shared" si="21"/>
        <v>#REF!</v>
      </c>
      <c r="AC135" s="63" t="e">
        <f>_xlfn.AGGREGATE(15,6,$AB$7:$AB$681,ROW(A125))</f>
        <v>#NUM!</v>
      </c>
    </row>
    <row r="136" spans="2:29">
      <c r="B136" s="136" t="s">
        <v>206</v>
      </c>
      <c r="C136" s="52" t="str">
        <f>VLOOKUP(B136,'Language Articles'!A:B,2,FALSE)</f>
        <v>Module bearing rail Solo 3550mm</v>
      </c>
      <c r="D136" s="112" t="str">
        <f>VLOOKUP(B136,'Language Portfolio'!A:B,2,0)</f>
        <v>Profiles</v>
      </c>
      <c r="E136" s="216" t="str">
        <f>VLOOKUP(B136,'Language Portfolio'!A:K,11,0)</f>
        <v>Solo</v>
      </c>
      <c r="F136" s="148" cm="1">
        <f t="array" ref="F136:G136">_xlfn.XLOOKUP(B136,'Query Daten'!A:A,'Query Daten'!D:E,"",0)</f>
        <v>2.911</v>
      </c>
      <c r="G136" s="149" t="str">
        <v>KG</v>
      </c>
      <c r="H136" s="238" cm="1">
        <f t="array" ref="H136:M136">_xlfn.XLOOKUP(B136,'Query Daten'!A:A,'Query Daten'!F:K,"",0)</f>
        <v>3550</v>
      </c>
      <c r="I136" s="149" t="str">
        <v>MM</v>
      </c>
      <c r="J136" s="150">
        <v>40</v>
      </c>
      <c r="K136" s="149" t="str">
        <v>MM</v>
      </c>
      <c r="L136" s="150">
        <v>40</v>
      </c>
      <c r="M136" s="149" t="str">
        <v>MM</v>
      </c>
      <c r="N136" s="112">
        <f>IFERROR(VLOOKUP(B136,Basis_Preisliste!B:H,7,0),"")</f>
        <v>150</v>
      </c>
      <c r="O136" s="149" t="str">
        <f>IFERROR(VLOOKUP(B136,'Query Daten'!A:R,16,0),"")</f>
        <v>ST</v>
      </c>
      <c r="P136" s="241">
        <f t="shared" si="18"/>
        <v>436.65</v>
      </c>
      <c r="Q136" s="149" t="str">
        <f t="shared" si="16"/>
        <v>KG</v>
      </c>
      <c r="R136" s="151">
        <v>150</v>
      </c>
      <c r="S136" s="149" t="str">
        <f>IFERROR(VLOOKUP(B136,'Query Daten'!A:R,16,0),"")</f>
        <v>ST</v>
      </c>
      <c r="T136" s="243">
        <f t="shared" si="19"/>
        <v>436.65</v>
      </c>
      <c r="U136" s="149" t="str">
        <f t="shared" si="17"/>
        <v>KG</v>
      </c>
      <c r="V136" s="112" t="str">
        <f>_xlfn.XLOOKUP(B136,'Query Daten'!A:A,'Query Daten'!Q:Q,"",0)</f>
        <v>76042100</v>
      </c>
      <c r="W136" s="78" t="str">
        <f>IFERROR(VLOOKUP(B136,'Language Articles'!A:K,11,0),"")</f>
        <v>The profile series for the proven Klick-in system. Assemble with a square nut and Klick in module. Mechanical connection: top click groove M8, bottom screw channel M10, 40mm x 40mm</v>
      </c>
      <c r="X136" s="135"/>
      <c r="Y136" s="63" t="b">
        <v>1</v>
      </c>
      <c r="Z136" s="63" t="e">
        <f>#REF!&lt;&gt;$Z$1</f>
        <v>#REF!</v>
      </c>
      <c r="AA136" s="63">
        <f>ROW(A136)</f>
        <v>136</v>
      </c>
      <c r="AB136" s="63" t="e">
        <f t="shared" si="21"/>
        <v>#REF!</v>
      </c>
      <c r="AC136" s="63" t="e">
        <f>_xlfn.AGGREGATE(15,6,$AB$7:$AB$681,ROW(A126))</f>
        <v>#NUM!</v>
      </c>
    </row>
    <row r="137" spans="2:29">
      <c r="B137" s="136" t="s">
        <v>208</v>
      </c>
      <c r="C137" s="52" t="str">
        <f>VLOOKUP(B137,'Language Articles'!A:B,2,FALSE)</f>
        <v>Module bearing rail Solo 4400mm</v>
      </c>
      <c r="D137" s="112" t="str">
        <f>VLOOKUP(B137,'Language Portfolio'!A:B,2,0)</f>
        <v>Profiles</v>
      </c>
      <c r="E137" s="216" t="str">
        <f>VLOOKUP(B137,'Language Portfolio'!A:K,11,0)</f>
        <v>Solo</v>
      </c>
      <c r="F137" s="148" cm="1">
        <f t="array" ref="F137:G137">_xlfn.XLOOKUP(B137,'Query Daten'!A:A,'Query Daten'!D:E,"",0)</f>
        <v>3.6070000000000002</v>
      </c>
      <c r="G137" s="149" t="str">
        <v>KG</v>
      </c>
      <c r="H137" s="238" cm="1">
        <f t="array" ref="H137:M137">_xlfn.XLOOKUP(B137,'Query Daten'!A:A,'Query Daten'!F:K,"",0)</f>
        <v>4400</v>
      </c>
      <c r="I137" s="149" t="str">
        <v>MM</v>
      </c>
      <c r="J137" s="150">
        <v>40</v>
      </c>
      <c r="K137" s="149" t="str">
        <v>MM</v>
      </c>
      <c r="L137" s="150">
        <v>40</v>
      </c>
      <c r="M137" s="149" t="str">
        <v>MM</v>
      </c>
      <c r="N137" s="112">
        <f>IFERROR(VLOOKUP(B137,Basis_Preisliste!B:H,7,0),"")</f>
        <v>150</v>
      </c>
      <c r="O137" s="149" t="str">
        <f>IFERROR(VLOOKUP(B137,'Query Daten'!A:R,16,0),"")</f>
        <v>ST</v>
      </c>
      <c r="P137" s="241">
        <f t="shared" si="18"/>
        <v>541.05000000000007</v>
      </c>
      <c r="Q137" s="149" t="str">
        <f t="shared" si="16"/>
        <v>KG</v>
      </c>
      <c r="R137" s="151">
        <v>150</v>
      </c>
      <c r="S137" s="149" t="str">
        <f>IFERROR(VLOOKUP(B137,'Query Daten'!A:R,16,0),"")</f>
        <v>ST</v>
      </c>
      <c r="T137" s="243">
        <f t="shared" si="19"/>
        <v>541.05000000000007</v>
      </c>
      <c r="U137" s="149" t="str">
        <f t="shared" si="17"/>
        <v>KG</v>
      </c>
      <c r="V137" s="112" t="str">
        <f>_xlfn.XLOOKUP(B137,'Query Daten'!A:A,'Query Daten'!Q:Q,"",0)</f>
        <v>76042100</v>
      </c>
      <c r="W137" s="78" t="str">
        <f>IFERROR(VLOOKUP(B137,'Language Articles'!A:K,11,0),"")</f>
        <v>The profile series for the proven Klick-in system. Assemble with a square nut and Klick in module. Mechanical connection: top click groove M8, bottom screw channel M10, 40mm x 40mm</v>
      </c>
      <c r="X137" s="135"/>
    </row>
    <row r="138" spans="2:29">
      <c r="B138" s="136" t="s">
        <v>210</v>
      </c>
      <c r="C138" s="52" t="str">
        <f>VLOOKUP(B138,'Language Articles'!A:B,2,FALSE)</f>
        <v>Module bearing rail Solo 4750mm</v>
      </c>
      <c r="D138" s="112" t="str">
        <f>VLOOKUP(B138,'Language Portfolio'!A:B,2,0)</f>
        <v>Profiles</v>
      </c>
      <c r="E138" s="216" t="str">
        <f>VLOOKUP(B138,'Language Portfolio'!A:K,11,0)</f>
        <v>Solo</v>
      </c>
      <c r="F138" s="148" cm="1">
        <f t="array" ref="F138:G138">_xlfn.XLOOKUP(B138,'Query Daten'!A:A,'Query Daten'!D:E,"",0)</f>
        <v>3.895</v>
      </c>
      <c r="G138" s="149" t="str">
        <v>KG</v>
      </c>
      <c r="H138" s="238" cm="1">
        <f t="array" ref="H138:M138">_xlfn.XLOOKUP(B138,'Query Daten'!A:A,'Query Daten'!F:K,"",0)</f>
        <v>4750</v>
      </c>
      <c r="I138" s="149" t="str">
        <v>MM</v>
      </c>
      <c r="J138" s="150">
        <v>40</v>
      </c>
      <c r="K138" s="149" t="str">
        <v>MM</v>
      </c>
      <c r="L138" s="150">
        <v>40</v>
      </c>
      <c r="M138" s="149" t="str">
        <v>MM</v>
      </c>
      <c r="N138" s="112">
        <f>IFERROR(VLOOKUP(B138,Basis_Preisliste!B:H,7,0),"")</f>
        <v>150</v>
      </c>
      <c r="O138" s="149" t="str">
        <f>IFERROR(VLOOKUP(B138,'Query Daten'!A:R,16,0),"")</f>
        <v>ST</v>
      </c>
      <c r="P138" s="241">
        <f t="shared" si="18"/>
        <v>584.25</v>
      </c>
      <c r="Q138" s="149" t="str">
        <f t="shared" si="16"/>
        <v>KG</v>
      </c>
      <c r="R138" s="151">
        <v>150</v>
      </c>
      <c r="S138" s="149" t="str">
        <f>IFERROR(VLOOKUP(B138,'Query Daten'!A:R,16,0),"")</f>
        <v>ST</v>
      </c>
      <c r="T138" s="243">
        <f t="shared" si="19"/>
        <v>584.25</v>
      </c>
      <c r="U138" s="149" t="str">
        <f t="shared" si="17"/>
        <v>KG</v>
      </c>
      <c r="V138" s="112" t="str">
        <f>_xlfn.XLOOKUP(B138,'Query Daten'!A:A,'Query Daten'!Q:Q,"",0)</f>
        <v>76042100</v>
      </c>
      <c r="W138" s="78" t="str">
        <f>IFERROR(VLOOKUP(B138,'Language Articles'!A:K,11,0),"")</f>
        <v>The profile series for the proven Klick-in system. Assemble with a square nut and Klick in module. Mechanical connection: top click groove M8, bottom screw channel M10, 40mm x 40mm</v>
      </c>
      <c r="X138" s="135"/>
      <c r="Y138" s="63" t="b">
        <v>1</v>
      </c>
      <c r="Z138" s="63" t="e">
        <f>#REF!&lt;&gt;$Z$1</f>
        <v>#REF!</v>
      </c>
      <c r="AA138" s="63">
        <f t="shared" ref="AA138:AA143" si="29">ROW(A138)</f>
        <v>138</v>
      </c>
      <c r="AB138" s="63" t="e">
        <f t="shared" si="21"/>
        <v>#REF!</v>
      </c>
      <c r="AC138" s="63" t="e">
        <f>_xlfn.AGGREGATE(15,6,$AB$7:$AB$681,ROW(A127))</f>
        <v>#NUM!</v>
      </c>
    </row>
    <row r="139" spans="2:29">
      <c r="B139" s="136" t="s">
        <v>212</v>
      </c>
      <c r="C139" s="52" t="str">
        <f>VLOOKUP(B139,'Language Articles'!A:B,2,FALSE)</f>
        <v>Module bearing rail Solo 5900mm</v>
      </c>
      <c r="D139" s="112" t="str">
        <f>VLOOKUP(B139,'Language Portfolio'!A:B,2,0)</f>
        <v>Profiles</v>
      </c>
      <c r="E139" s="216" t="str">
        <f>VLOOKUP(B139,'Language Portfolio'!A:K,11,0)</f>
        <v>Solo</v>
      </c>
      <c r="F139" s="148" cm="1">
        <f t="array" ref="F139:G139">_xlfn.XLOOKUP(B139,'Query Daten'!A:A,'Query Daten'!D:E,"",0)</f>
        <v>4.8380000000000001</v>
      </c>
      <c r="G139" s="149" t="str">
        <v>KG</v>
      </c>
      <c r="H139" s="238" cm="1">
        <f t="array" ref="H139:M139">_xlfn.XLOOKUP(B139,'Query Daten'!A:A,'Query Daten'!F:K,"",0)</f>
        <v>5900</v>
      </c>
      <c r="I139" s="149" t="str">
        <v>MM</v>
      </c>
      <c r="J139" s="150">
        <v>40</v>
      </c>
      <c r="K139" s="149" t="str">
        <v>MM</v>
      </c>
      <c r="L139" s="150">
        <v>40</v>
      </c>
      <c r="M139" s="149" t="str">
        <v>MM</v>
      </c>
      <c r="N139" s="112">
        <f>IFERROR(VLOOKUP(B139,Basis_Preisliste!B:H,7,0),"")</f>
        <v>150</v>
      </c>
      <c r="O139" s="149" t="str">
        <f>IFERROR(VLOOKUP(B139,'Query Daten'!A:R,16,0),"")</f>
        <v>ST</v>
      </c>
      <c r="P139" s="241">
        <f t="shared" si="18"/>
        <v>725.7</v>
      </c>
      <c r="Q139" s="149" t="str">
        <f t="shared" si="16"/>
        <v>KG</v>
      </c>
      <c r="R139" s="151">
        <v>150</v>
      </c>
      <c r="S139" s="149" t="str">
        <f>IFERROR(VLOOKUP(B139,'Query Daten'!A:R,16,0),"")</f>
        <v>ST</v>
      </c>
      <c r="T139" s="243">
        <f t="shared" si="19"/>
        <v>725.7</v>
      </c>
      <c r="U139" s="149" t="str">
        <f t="shared" si="17"/>
        <v>KG</v>
      </c>
      <c r="V139" s="112" t="str">
        <f>_xlfn.XLOOKUP(B139,'Query Daten'!A:A,'Query Daten'!Q:Q,"",0)</f>
        <v>76042100</v>
      </c>
      <c r="W139" s="78" t="str">
        <f>IFERROR(VLOOKUP(B139,'Language Articles'!A:K,11,0),"")</f>
        <v>The profile series for the proven Klick-in system. Assemble with a square nut and Klick in module. Mechanical connection: top click groove M8, bottom screw channel M10, 40mm x 40mm</v>
      </c>
      <c r="X139" s="135"/>
      <c r="Y139" s="63" t="b">
        <v>1</v>
      </c>
      <c r="Z139" s="63" t="e">
        <f>#REF!&lt;&gt;$Z$1</f>
        <v>#REF!</v>
      </c>
      <c r="AA139" s="63">
        <f t="shared" si="29"/>
        <v>139</v>
      </c>
      <c r="AB139" s="63" t="e">
        <f t="shared" si="21"/>
        <v>#REF!</v>
      </c>
      <c r="AC139" s="63" t="e">
        <f>_xlfn.AGGREGATE(15,6,$AB$7:$AB$681,ROW(A129))</f>
        <v>#NUM!</v>
      </c>
    </row>
    <row r="140" spans="2:29">
      <c r="B140" s="136" t="s">
        <v>214</v>
      </c>
      <c r="C140" s="52" t="str">
        <f>VLOOKUP(B140,'Language Articles'!A:B,2,FALSE)</f>
        <v>Module bearing rail Solo 6200mm</v>
      </c>
      <c r="D140" s="112" t="str">
        <f>VLOOKUP(B140,'Language Portfolio'!A:B,2,0)</f>
        <v>Profiles</v>
      </c>
      <c r="E140" s="216" t="str">
        <f>VLOOKUP(B140,'Language Portfolio'!A:K,11,0)</f>
        <v>Solo</v>
      </c>
      <c r="F140" s="148" cm="1">
        <f t="array" ref="F140:G140">_xlfn.XLOOKUP(B140,'Query Daten'!A:A,'Query Daten'!D:E,"",0)</f>
        <v>5.0410000000000004</v>
      </c>
      <c r="G140" s="149" t="str">
        <v>KG</v>
      </c>
      <c r="H140" s="238" cm="1">
        <f t="array" ref="H140:M140">_xlfn.XLOOKUP(B140,'Query Daten'!A:A,'Query Daten'!F:K,"",0)</f>
        <v>6200</v>
      </c>
      <c r="I140" s="149" t="str">
        <v>MM</v>
      </c>
      <c r="J140" s="150">
        <v>40</v>
      </c>
      <c r="K140" s="149" t="str">
        <v>MM</v>
      </c>
      <c r="L140" s="150">
        <v>40</v>
      </c>
      <c r="M140" s="149" t="str">
        <v>MM</v>
      </c>
      <c r="N140" s="112">
        <f>IFERROR(VLOOKUP(B140,Basis_Preisliste!B:H,7,0),"")</f>
        <v>150</v>
      </c>
      <c r="O140" s="149" t="str">
        <f>IFERROR(VLOOKUP(B140,'Query Daten'!A:R,16,0),"")</f>
        <v>ST</v>
      </c>
      <c r="P140" s="241">
        <f t="shared" si="18"/>
        <v>756.15000000000009</v>
      </c>
      <c r="Q140" s="149" t="str">
        <f t="shared" si="16"/>
        <v>KG</v>
      </c>
      <c r="R140" s="151">
        <v>150</v>
      </c>
      <c r="S140" s="149" t="str">
        <f>IFERROR(VLOOKUP(B140,'Query Daten'!A:R,16,0),"")</f>
        <v>ST</v>
      </c>
      <c r="T140" s="243">
        <f t="shared" si="19"/>
        <v>756.15000000000009</v>
      </c>
      <c r="U140" s="149" t="str">
        <f t="shared" si="17"/>
        <v>KG</v>
      </c>
      <c r="V140" s="112" t="str">
        <f>_xlfn.XLOOKUP(B140,'Query Daten'!A:A,'Query Daten'!Q:Q,"",0)</f>
        <v>76042100</v>
      </c>
      <c r="W140" s="78" t="str">
        <f>IFERROR(VLOOKUP(B140,'Language Articles'!A:K,11,0),"")</f>
        <v>The profile series for the proven Klick-in system. Assemble with a square nut and Klick in module. Mechanical connection: top click groove M8, bottom screw channel M10, 40mm x 40mm</v>
      </c>
      <c r="X140" s="135"/>
      <c r="Y140" s="63" t="b">
        <v>1</v>
      </c>
      <c r="Z140" s="63" t="e">
        <f>#REF!&lt;&gt;$Z$1</f>
        <v>#REF!</v>
      </c>
      <c r="AA140" s="63">
        <f t="shared" si="29"/>
        <v>140</v>
      </c>
      <c r="AB140" s="63" t="e">
        <f t="shared" si="21"/>
        <v>#REF!</v>
      </c>
      <c r="AC140" s="63" t="e">
        <f>_xlfn.AGGREGATE(15,6,$AB$7:$AB$681,ROW(A131))</f>
        <v>#NUM!</v>
      </c>
    </row>
    <row r="141" spans="2:29">
      <c r="B141" s="136" t="s">
        <v>219</v>
      </c>
      <c r="C141" s="52" t="str">
        <f>VLOOKUP(B141,'Language Articles'!A:B,2,FALSE)</f>
        <v>Module bearing rail Solo 5900mm bl anod</v>
      </c>
      <c r="D141" s="112" t="str">
        <f>VLOOKUP(B141,'Language Portfolio'!A:B,2,0)</f>
        <v>Profiles</v>
      </c>
      <c r="E141" s="216" t="str">
        <f>VLOOKUP(B141,'Language Portfolio'!A:K,11,0)</f>
        <v>Solo</v>
      </c>
      <c r="F141" s="148" cm="1">
        <f t="array" ref="F141:G141">_xlfn.XLOOKUP(B141,'Query Daten'!A:A,'Query Daten'!D:E,"",0)</f>
        <v>4.8380000000000001</v>
      </c>
      <c r="G141" s="149" t="str">
        <v>KG</v>
      </c>
      <c r="H141" s="238" cm="1">
        <f t="array" ref="H141:M141">_xlfn.XLOOKUP(B141,'Query Daten'!A:A,'Query Daten'!F:K,"",0)</f>
        <v>5900</v>
      </c>
      <c r="I141" s="149" t="str">
        <v>MM</v>
      </c>
      <c r="J141" s="150">
        <v>40</v>
      </c>
      <c r="K141" s="149" t="str">
        <v>MM</v>
      </c>
      <c r="L141" s="150">
        <v>40</v>
      </c>
      <c r="M141" s="149" t="str">
        <v>MM</v>
      </c>
      <c r="N141" s="112">
        <f>IFERROR(VLOOKUP(B141,Basis_Preisliste!B:H,7,0),"")</f>
        <v>150</v>
      </c>
      <c r="O141" s="149" t="str">
        <f>IFERROR(VLOOKUP(B141,'Query Daten'!A:R,16,0),"")</f>
        <v>ST</v>
      </c>
      <c r="P141" s="241">
        <f t="shared" si="18"/>
        <v>725.7</v>
      </c>
      <c r="Q141" s="149" t="str">
        <f t="shared" si="16"/>
        <v>KG</v>
      </c>
      <c r="R141" s="151">
        <v>150</v>
      </c>
      <c r="S141" s="149" t="str">
        <f>IFERROR(VLOOKUP(B141,'Query Daten'!A:R,16,0),"")</f>
        <v>ST</v>
      </c>
      <c r="T141" s="243">
        <f t="shared" si="19"/>
        <v>725.7</v>
      </c>
      <c r="U141" s="149" t="str">
        <f t="shared" si="17"/>
        <v>KG</v>
      </c>
      <c r="V141" s="112" t="str">
        <f>_xlfn.XLOOKUP(B141,'Query Daten'!A:A,'Query Daten'!Q:Q,"",0)</f>
        <v>76042100</v>
      </c>
      <c r="W141" s="78" t="str">
        <f>IFERROR(VLOOKUP(B141,'Language Articles'!A:K,11,0),"")</f>
        <v>The profile series for the proven Klick-in system. Assemble with a square nut and Klick in module. Mechanical connection: top click groove M8, bottom screw channel M10, 40mm x 40mm</v>
      </c>
      <c r="X141" s="135"/>
      <c r="Y141" s="63" t="b">
        <v>1</v>
      </c>
      <c r="Z141" s="63" t="e">
        <f>#REF!&lt;&gt;$Z$1</f>
        <v>#REF!</v>
      </c>
      <c r="AA141" s="63">
        <f t="shared" si="29"/>
        <v>141</v>
      </c>
      <c r="AB141" s="63" t="e">
        <f t="shared" si="21"/>
        <v>#REF!</v>
      </c>
      <c r="AC141" s="63" t="e">
        <f>_xlfn.AGGREGATE(15,6,$AB$7:$AB$681,ROW(A133))</f>
        <v>#NUM!</v>
      </c>
    </row>
    <row r="142" spans="2:29">
      <c r="B142" s="136" t="s">
        <v>221</v>
      </c>
      <c r="C142" s="52" t="str">
        <f>VLOOKUP(B142,'Language Articles'!A:B,2,FALSE)</f>
        <v>Module bearing rail Solo05 Plus 5900mm</v>
      </c>
      <c r="D142" s="112" t="str">
        <f>VLOOKUP(B142,'Language Portfolio'!A:B,2,0)</f>
        <v>Profiles</v>
      </c>
      <c r="E142" s="216" t="str">
        <f>VLOOKUP(B142,'Language Portfolio'!A:K,11,0)</f>
        <v>Solo05 Plus</v>
      </c>
      <c r="F142" s="148" cm="1">
        <f t="array" ref="F142:G142">_xlfn.XLOOKUP(B142,'Query Daten'!A:A,'Query Daten'!D:E,"",0)</f>
        <v>6.1950000000000003</v>
      </c>
      <c r="G142" s="149" t="str">
        <v>KG</v>
      </c>
      <c r="H142" s="238" cm="1">
        <f t="array" ref="H142:M142">_xlfn.XLOOKUP(B142,'Query Daten'!A:A,'Query Daten'!F:K,"",0)</f>
        <v>5900</v>
      </c>
      <c r="I142" s="149" t="str">
        <v>MM</v>
      </c>
      <c r="J142" s="150">
        <v>40</v>
      </c>
      <c r="K142" s="149" t="str">
        <v>MM</v>
      </c>
      <c r="L142" s="150">
        <v>60</v>
      </c>
      <c r="M142" s="149" t="str">
        <v>MM</v>
      </c>
      <c r="N142" s="112">
        <f>IFERROR(VLOOKUP(B142,Basis_Preisliste!B:H,7,0),"")</f>
        <v>120</v>
      </c>
      <c r="O142" s="149" t="str">
        <f>IFERROR(VLOOKUP(B142,'Query Daten'!A:R,16,0),"")</f>
        <v>ST</v>
      </c>
      <c r="P142" s="241">
        <f t="shared" si="18"/>
        <v>743.40000000000009</v>
      </c>
      <c r="Q142" s="149" t="str">
        <f t="shared" ref="Q142:Q206" si="30">G142</f>
        <v>KG</v>
      </c>
      <c r="R142" s="151">
        <v>120</v>
      </c>
      <c r="S142" s="149" t="str">
        <f>IFERROR(VLOOKUP(B142,'Query Daten'!A:R,16,0),"")</f>
        <v>ST</v>
      </c>
      <c r="T142" s="243">
        <f t="shared" si="19"/>
        <v>743.40000000000009</v>
      </c>
      <c r="U142" s="149" t="str">
        <f t="shared" ref="U142:U206" si="31">G142</f>
        <v>KG</v>
      </c>
      <c r="V142" s="112" t="str">
        <f>_xlfn.XLOOKUP(B142,'Query Daten'!A:A,'Query Daten'!Q:Q,"",0)</f>
        <v>76042100</v>
      </c>
      <c r="W142" s="78" t="str">
        <f>IFERROR(VLOOKUP(B142,'Language Articles'!A:K,11,0),"")</f>
        <v>The profile series for the proven Klick-in system. Assemble with a square nut and Klick in module. Mechanical connection: top click groove M8, bottom screw channel M10, 40mm x 60mm</v>
      </c>
      <c r="X142" s="135"/>
      <c r="Y142" s="63" t="b">
        <v>1</v>
      </c>
      <c r="Z142" s="63" t="e">
        <f>#REF!&lt;&gt;$Z$1</f>
        <v>#REF!</v>
      </c>
      <c r="AA142" s="63">
        <f t="shared" si="29"/>
        <v>142</v>
      </c>
      <c r="AB142" s="63" t="e">
        <f t="shared" si="21"/>
        <v>#REF!</v>
      </c>
      <c r="AC142" s="63" t="e">
        <f>_xlfn.AGGREGATE(15,6,$AB$7:$AB$681,ROW(A134))</f>
        <v>#NUM!</v>
      </c>
    </row>
    <row r="143" spans="2:29">
      <c r="B143" s="136" t="s">
        <v>225</v>
      </c>
      <c r="C143" s="52" t="str">
        <f>VLOOKUP(B143,'Language Articles'!A:B,2,FALSE)</f>
        <v>Module bearing rail SoloXL 5900mm</v>
      </c>
      <c r="D143" s="112" t="str">
        <f>VLOOKUP(B143,'Language Portfolio'!A:B,2,0)</f>
        <v>Profiles</v>
      </c>
      <c r="E143" s="216" t="str">
        <f>VLOOKUP(B143,'Language Portfolio'!A:K,11,0)</f>
        <v>SoloXL</v>
      </c>
      <c r="F143" s="148" cm="1">
        <f t="array" ref="F143:G143">_xlfn.XLOOKUP(B143,'Query Daten'!A:A,'Query Daten'!D:E,"",0)</f>
        <v>13.021000000000001</v>
      </c>
      <c r="G143" s="149" t="str">
        <v>KG</v>
      </c>
      <c r="H143" s="238" cm="1">
        <f t="array" ref="H143:M143">_xlfn.XLOOKUP(B143,'Query Daten'!A:A,'Query Daten'!F:K,"",0)</f>
        <v>5900</v>
      </c>
      <c r="I143" s="149" t="str">
        <v>MM</v>
      </c>
      <c r="J143" s="150">
        <v>120</v>
      </c>
      <c r="K143" s="149" t="str">
        <v>MM</v>
      </c>
      <c r="L143" s="150">
        <v>40</v>
      </c>
      <c r="M143" s="149" t="str">
        <v>MM</v>
      </c>
      <c r="N143" s="112">
        <f>IFERROR(VLOOKUP(B143,Basis_Preisliste!B:H,7,0),"")</f>
        <v>60</v>
      </c>
      <c r="O143" s="149" t="str">
        <f>IFERROR(VLOOKUP(B143,'Query Daten'!A:R,16,0),"")</f>
        <v>ST</v>
      </c>
      <c r="P143" s="241">
        <f t="shared" ref="P143:P210" si="32">IFERROR(F143*N143,"")</f>
        <v>781.26</v>
      </c>
      <c r="Q143" s="149" t="str">
        <f t="shared" si="30"/>
        <v>KG</v>
      </c>
      <c r="R143" s="151">
        <v>60</v>
      </c>
      <c r="S143" s="149" t="str">
        <f>IFERROR(VLOOKUP(B143,'Query Daten'!A:R,16,0),"")</f>
        <v>ST</v>
      </c>
      <c r="T143" s="243">
        <f t="shared" ref="T143:T210" si="33">IFERROR(F143*R143,"")</f>
        <v>781.26</v>
      </c>
      <c r="U143" s="149" t="str">
        <f t="shared" si="31"/>
        <v>KG</v>
      </c>
      <c r="V143" s="112" t="str">
        <f>_xlfn.XLOOKUP(B143,'Query Daten'!A:A,'Query Daten'!Q:Q,"",0)</f>
        <v>76042990</v>
      </c>
      <c r="W143" s="78" t="str">
        <f>IFERROR(VLOOKUP(B143,'Language Articles'!A:K,11,0),"")</f>
        <v>The profile series for the proven click system with suitable accessories. Assembly with square nut, click system and rapid. Mechanical connection: top click groove M8, bottom screw channel M10, 40mm x 120mm.</v>
      </c>
      <c r="X143" s="135"/>
      <c r="Y143" s="63" t="b">
        <v>1</v>
      </c>
      <c r="Z143" s="63" t="e">
        <f>#REF!&lt;&gt;$Z$1</f>
        <v>#REF!</v>
      </c>
      <c r="AA143" s="63">
        <f t="shared" si="29"/>
        <v>143</v>
      </c>
      <c r="AB143" s="63" t="e">
        <f t="shared" si="21"/>
        <v>#REF!</v>
      </c>
      <c r="AC143" s="63" t="e">
        <f>_xlfn.AGGREGATE(15,6,$AB$7:$AB$681,ROW(A135))</f>
        <v>#NUM!</v>
      </c>
    </row>
    <row r="144" spans="2:29">
      <c r="B144" s="136" t="s">
        <v>271</v>
      </c>
      <c r="C144" s="52" t="str">
        <f>VLOOKUP(B144,'Language Articles'!A:B,2,FALSE)</f>
        <v>Module bearing rail Solo Pro 4400 mm</v>
      </c>
      <c r="D144" s="112" t="str">
        <f>VLOOKUP(B144,'Language Portfolio'!A:B,2,0)</f>
        <v>Profiles</v>
      </c>
      <c r="E144" s="216" t="str">
        <f>VLOOKUP(B144,'Language Portfolio'!A:K,11,0)</f>
        <v>ProLine</v>
      </c>
      <c r="F144" s="148" cm="1">
        <f t="array" ref="F144:G144">_xlfn.XLOOKUP(B144,'Query Daten'!A:A,'Query Daten'!D:E,"",0)</f>
        <v>3.4009999999999998</v>
      </c>
      <c r="G144" s="149" t="str">
        <v>KG</v>
      </c>
      <c r="H144" s="238" cm="1">
        <f t="array" ref="H144:M144">_xlfn.XLOOKUP(B144,'Query Daten'!A:A,'Query Daten'!F:K,"",0)</f>
        <v>4400</v>
      </c>
      <c r="I144" s="149" t="str">
        <v>MM</v>
      </c>
      <c r="J144" s="150">
        <v>40</v>
      </c>
      <c r="K144" s="149" t="str">
        <v>MM</v>
      </c>
      <c r="L144" s="150">
        <v>40</v>
      </c>
      <c r="M144" s="149" t="str">
        <v>MM</v>
      </c>
      <c r="N144" s="112">
        <f>IFERROR(VLOOKUP(B144,Basis_Preisliste!B:H,7,0),"")</f>
        <v>150</v>
      </c>
      <c r="O144" s="149" t="str">
        <f>IFERROR(VLOOKUP(B144,'Query Daten'!A:R,16,0),"")</f>
        <v>ST</v>
      </c>
      <c r="P144" s="241">
        <f t="shared" si="32"/>
        <v>510.15</v>
      </c>
      <c r="Q144" s="149" t="str">
        <f t="shared" si="30"/>
        <v>KG</v>
      </c>
      <c r="R144" s="151">
        <v>150</v>
      </c>
      <c r="S144" s="149" t="str">
        <f>IFERROR(VLOOKUP(B144,'Query Daten'!A:R,16,0),"")</f>
        <v>ST</v>
      </c>
      <c r="T144" s="243">
        <f t="shared" si="33"/>
        <v>510.15</v>
      </c>
      <c r="U144" s="149" t="str">
        <f t="shared" si="31"/>
        <v>KG</v>
      </c>
      <c r="V144" s="112" t="str">
        <f>_xlfn.XLOOKUP(B144,'Query Daten'!A:A,'Query Daten'!Q:Q,"",0)</f>
        <v>76042100</v>
      </c>
      <c r="W144" s="78" t="str">
        <f>IFERROR(VLOOKUP(B144,'Language Articles'!A:K,11,0),"")</f>
        <v>The ProLine profile series with matching accessories. Mounting with module clamps of the ProLine series and the ProLine click system. Mechanical connection: ProLine click groove at top, M10 screw channel at bottom, 40 mm x 40 mm.</v>
      </c>
      <c r="X144" s="135"/>
    </row>
    <row r="145" spans="2:29">
      <c r="B145" s="136" t="s">
        <v>273</v>
      </c>
      <c r="C145" s="52" t="str">
        <f>VLOOKUP(B145,'Language Articles'!A:B,2,FALSE)</f>
        <v>Module bearing rail Solo Pro 4750 mm</v>
      </c>
      <c r="D145" s="112" t="str">
        <f>VLOOKUP(B145,'Language Portfolio'!A:B,2,0)</f>
        <v>Profiles</v>
      </c>
      <c r="E145" s="216" t="str">
        <f>VLOOKUP(B145,'Language Portfolio'!A:K,11,0)</f>
        <v>ProLine</v>
      </c>
      <c r="F145" s="148" cm="1">
        <f t="array" ref="F145:G145">_xlfn.XLOOKUP(B145,'Query Daten'!A:A,'Query Daten'!D:E,"",0)</f>
        <v>3.6720000000000002</v>
      </c>
      <c r="G145" s="149" t="str">
        <v>KG</v>
      </c>
      <c r="H145" s="238" cm="1">
        <f t="array" ref="H145:M145">_xlfn.XLOOKUP(B145,'Query Daten'!A:A,'Query Daten'!F:K,"",0)</f>
        <v>4750</v>
      </c>
      <c r="I145" s="149" t="str">
        <v>MM</v>
      </c>
      <c r="J145" s="150">
        <v>40</v>
      </c>
      <c r="K145" s="149" t="str">
        <v>MM</v>
      </c>
      <c r="L145" s="150">
        <v>40</v>
      </c>
      <c r="M145" s="149" t="str">
        <v>MM</v>
      </c>
      <c r="N145" s="112">
        <f>IFERROR(VLOOKUP(B145,Basis_Preisliste!B:H,7,0),"")</f>
        <v>150</v>
      </c>
      <c r="O145" s="149" t="str">
        <f>IFERROR(VLOOKUP(B145,'Query Daten'!A:R,16,0),"")</f>
        <v>ST</v>
      </c>
      <c r="P145" s="241">
        <f t="shared" si="32"/>
        <v>550.80000000000007</v>
      </c>
      <c r="Q145" s="149" t="str">
        <f t="shared" si="30"/>
        <v>KG</v>
      </c>
      <c r="R145" s="151">
        <v>150</v>
      </c>
      <c r="S145" s="149" t="str">
        <f>IFERROR(VLOOKUP(B145,'Query Daten'!A:R,16,0),"")</f>
        <v>ST</v>
      </c>
      <c r="T145" s="243">
        <f t="shared" si="33"/>
        <v>550.80000000000007</v>
      </c>
      <c r="U145" s="149" t="str">
        <f t="shared" si="31"/>
        <v>KG</v>
      </c>
      <c r="V145" s="112" t="str">
        <f>_xlfn.XLOOKUP(B145,'Query Daten'!A:A,'Query Daten'!Q:Q,"",0)</f>
        <v>76042100</v>
      </c>
      <c r="W145" s="78" t="str">
        <f>IFERROR(VLOOKUP(B145,'Language Articles'!A:K,11,0),"")</f>
        <v>The ProLine profile series with matching accessories. Mounting with module clamps of the ProLine series and the ProLine click system. Mechanical connection: ProLine click groove at top, M10 screw channel at bottom, 40 mm x 40 mm.</v>
      </c>
      <c r="X145" s="135"/>
    </row>
    <row r="146" spans="2:29">
      <c r="B146" s="136" t="s">
        <v>275</v>
      </c>
      <c r="C146" s="52" t="str">
        <f>VLOOKUP(B146,'Language Articles'!A:B,2,FALSE)</f>
        <v>Module bearing rail Solo Pro 5900 mm</v>
      </c>
      <c r="D146" s="112" t="str">
        <f>VLOOKUP(B146,'Language Portfolio'!A:B,2,0)</f>
        <v>Profiles</v>
      </c>
      <c r="E146" s="216" t="str">
        <f>VLOOKUP(B146,'Language Portfolio'!A:K,11,0)</f>
        <v>ProLine</v>
      </c>
      <c r="F146" s="148" cm="1">
        <f t="array" ref="F146:G146">_xlfn.XLOOKUP(B146,'Query Daten'!A:A,'Query Daten'!D:E,"",0)</f>
        <v>4.5609999999999999</v>
      </c>
      <c r="G146" s="149" t="str">
        <v>KG</v>
      </c>
      <c r="H146" s="238" cm="1">
        <f t="array" ref="H146:M146">_xlfn.XLOOKUP(B146,'Query Daten'!A:A,'Query Daten'!F:K,"",0)</f>
        <v>5900</v>
      </c>
      <c r="I146" s="149" t="str">
        <v>MM</v>
      </c>
      <c r="J146" s="150">
        <v>40</v>
      </c>
      <c r="K146" s="149" t="str">
        <v>MM</v>
      </c>
      <c r="L146" s="150">
        <v>40</v>
      </c>
      <c r="M146" s="149" t="str">
        <v>MM</v>
      </c>
      <c r="N146" s="112">
        <f>IFERROR(VLOOKUP(B146,Basis_Preisliste!B:H,7,0),"")</f>
        <v>150</v>
      </c>
      <c r="O146" s="149" t="str">
        <f>IFERROR(VLOOKUP(B146,'Query Daten'!A:R,16,0),"")</f>
        <v>ST</v>
      </c>
      <c r="P146" s="241">
        <f t="shared" si="32"/>
        <v>684.15</v>
      </c>
      <c r="Q146" s="149" t="str">
        <f t="shared" si="30"/>
        <v>KG</v>
      </c>
      <c r="R146" s="151">
        <v>150</v>
      </c>
      <c r="S146" s="149" t="str">
        <f>IFERROR(VLOOKUP(B146,'Query Daten'!A:R,16,0),"")</f>
        <v>ST</v>
      </c>
      <c r="T146" s="243">
        <f t="shared" si="33"/>
        <v>684.15</v>
      </c>
      <c r="U146" s="149" t="str">
        <f t="shared" si="31"/>
        <v>KG</v>
      </c>
      <c r="V146" s="112" t="str">
        <f>_xlfn.XLOOKUP(B146,'Query Daten'!A:A,'Query Daten'!Q:Q,"",0)</f>
        <v>76042100</v>
      </c>
      <c r="W146" s="78" t="str">
        <f>IFERROR(VLOOKUP(B146,'Language Articles'!A:K,11,0),"")</f>
        <v>The ProLine profile series with matching accessories. Mounting with module clamps of the ProLine series and the ProLine click system. Mechanical connection: ProLine click groove at top, M10 screw channel at bottom, 40 mm x 40 mm.</v>
      </c>
      <c r="X146" s="135"/>
    </row>
    <row r="147" spans="2:29">
      <c r="B147" s="136" t="s">
        <v>277</v>
      </c>
      <c r="C147" s="52" t="str">
        <f>VLOOKUP(B147,'Language Articles'!A:B,2,FALSE)</f>
        <v>Module bearing rail Solo Pro 6200 mm</v>
      </c>
      <c r="D147" s="112" t="str">
        <f>VLOOKUP(B147,'Language Portfolio'!A:B,2,0)</f>
        <v>Profiles</v>
      </c>
      <c r="E147" s="216" t="str">
        <f>VLOOKUP(B147,'Language Portfolio'!A:K,11,0)</f>
        <v>ProLine</v>
      </c>
      <c r="F147" s="148" cm="1">
        <f t="array" ref="F147:G147">_xlfn.XLOOKUP(B147,'Query Daten'!A:A,'Query Daten'!D:E,"",0)</f>
        <v>4.7930000000000001</v>
      </c>
      <c r="G147" s="149" t="str">
        <v>KG</v>
      </c>
      <c r="H147" s="238" cm="1">
        <f t="array" ref="H147:M147">_xlfn.XLOOKUP(B147,'Query Daten'!A:A,'Query Daten'!F:K,"",0)</f>
        <v>6200</v>
      </c>
      <c r="I147" s="149" t="str">
        <v>MM</v>
      </c>
      <c r="J147" s="150">
        <v>40</v>
      </c>
      <c r="K147" s="149" t="str">
        <v>MM</v>
      </c>
      <c r="L147" s="150">
        <v>40</v>
      </c>
      <c r="M147" s="149" t="str">
        <v>MM</v>
      </c>
      <c r="N147" s="112">
        <f>IFERROR(VLOOKUP(B147,Basis_Preisliste!B:H,7,0),"")</f>
        <v>150</v>
      </c>
      <c r="O147" s="149" t="str">
        <f>IFERROR(VLOOKUP(B147,'Query Daten'!A:R,16,0),"")</f>
        <v>ST</v>
      </c>
      <c r="P147" s="241">
        <f t="shared" si="32"/>
        <v>718.95</v>
      </c>
      <c r="Q147" s="149" t="str">
        <f t="shared" si="30"/>
        <v>KG</v>
      </c>
      <c r="R147" s="151">
        <v>150</v>
      </c>
      <c r="S147" s="149" t="str">
        <f>IFERROR(VLOOKUP(B147,'Query Daten'!A:R,16,0),"")</f>
        <v>ST</v>
      </c>
      <c r="T147" s="243">
        <f t="shared" si="33"/>
        <v>718.95</v>
      </c>
      <c r="U147" s="149" t="str">
        <f t="shared" si="31"/>
        <v>KG</v>
      </c>
      <c r="V147" s="112" t="str">
        <f>_xlfn.XLOOKUP(B147,'Query Daten'!A:A,'Query Daten'!Q:Q,"",0)</f>
        <v>76042100</v>
      </c>
      <c r="W147" s="78" t="str">
        <f>IFERROR(VLOOKUP(B147,'Language Articles'!A:K,11,0),"")</f>
        <v>The ProLine profile series with matching accessories. Mounting with module clamps of the ProLine series and the ProLine click system. Mechanical connection: ProLine click groove at top, M10 screw channel at bottom, 40 mm x 40 mm.</v>
      </c>
      <c r="X147" s="135"/>
    </row>
    <row r="148" spans="2:29">
      <c r="B148" s="136" t="s">
        <v>227</v>
      </c>
      <c r="C148" s="52" t="str">
        <f>VLOOKUP(B148,'Language Articles'!A:B,2,FALSE)</f>
        <v>Module bearing rail Pro35 100mm</v>
      </c>
      <c r="D148" s="112" t="str">
        <f>VLOOKUP(B148,'Language Portfolio'!A:B,2,0)</f>
        <v>Profiles</v>
      </c>
      <c r="E148" s="216" t="str">
        <f>VLOOKUP(B148,'Language Portfolio'!A:K,11,0)</f>
        <v>ProLine</v>
      </c>
      <c r="F148" s="148" cm="1">
        <f t="array" ref="F148:G148">_xlfn.XLOOKUP(B148,'Query Daten'!A:A,'Query Daten'!D:E,"",0)</f>
        <v>6.2E-2</v>
      </c>
      <c r="G148" s="149" t="str">
        <v>KG</v>
      </c>
      <c r="H148" s="238" cm="1">
        <f t="array" ref="H148:M148">_xlfn.XLOOKUP(B148,'Query Daten'!A:A,'Query Daten'!F:K,"",0)</f>
        <v>100</v>
      </c>
      <c r="I148" s="149" t="str">
        <v>MM</v>
      </c>
      <c r="J148" s="150">
        <v>30</v>
      </c>
      <c r="K148" s="149" t="str">
        <v>MM</v>
      </c>
      <c r="L148" s="150">
        <v>35</v>
      </c>
      <c r="M148" s="149" t="str">
        <v>MM</v>
      </c>
      <c r="N148" s="112">
        <f>IFERROR(VLOOKUP(B148,Basis_Preisliste!B:H,7,0),"")</f>
        <v>100</v>
      </c>
      <c r="O148" s="149" t="str">
        <f>IFERROR(VLOOKUP(B148,'Query Daten'!A:R,16,0),"")</f>
        <v>ST</v>
      </c>
      <c r="P148" s="241">
        <f t="shared" si="32"/>
        <v>6.2</v>
      </c>
      <c r="Q148" s="149" t="str">
        <f t="shared" si="30"/>
        <v>KG</v>
      </c>
      <c r="R148" s="151">
        <f>IFERROR(VLOOKUP(B148,MLGN!A:J,8,0),"")</f>
        <v>4800</v>
      </c>
      <c r="S148" s="149" t="str">
        <f>IFERROR(VLOOKUP(B148,'Query Daten'!A:R,16,0),"")</f>
        <v>ST</v>
      </c>
      <c r="T148" s="243">
        <f t="shared" si="33"/>
        <v>297.60000000000002</v>
      </c>
      <c r="U148" s="149" t="str">
        <f t="shared" si="31"/>
        <v>KG</v>
      </c>
      <c r="V148" s="112" t="str">
        <f>_xlfn.XLOOKUP(B148,'Query Daten'!A:A,'Query Daten'!Q:Q,"",0)</f>
        <v>76042100</v>
      </c>
      <c r="W148" s="78" t="str">
        <f>IFERROR(VLOOKUP(B148,'Language Articles'!A:K,11,0),"")</f>
        <v>A pre-cut 100 mm section of rail, ready-to-use in conjunction with the Rapid Pro L.</v>
      </c>
      <c r="X148" s="135"/>
    </row>
    <row r="149" spans="2:29">
      <c r="B149" s="136" t="s">
        <v>229</v>
      </c>
      <c r="C149" s="52" t="str">
        <f>VLOOKUP(B149,'Language Articles'!A:B,2,FALSE)</f>
        <v>Module bearing rail Pro35 450mm</v>
      </c>
      <c r="D149" s="112" t="str">
        <f>VLOOKUP(B149,'Language Portfolio'!A:B,2,0)</f>
        <v>Profiles</v>
      </c>
      <c r="E149" s="216" t="str">
        <f>VLOOKUP(B149,'Language Portfolio'!A:K,11,0)</f>
        <v>ProLine</v>
      </c>
      <c r="F149" s="148" cm="1">
        <f t="array" ref="F149:G149">_xlfn.XLOOKUP(B149,'Query Daten'!A:A,'Query Daten'!D:E,"",0)</f>
        <v>0.28000000000000003</v>
      </c>
      <c r="G149" s="149" t="str">
        <v>KG</v>
      </c>
      <c r="H149" s="238" cm="1">
        <f t="array" ref="H149:M149">_xlfn.XLOOKUP(B149,'Query Daten'!A:A,'Query Daten'!F:K,"",0)</f>
        <v>450</v>
      </c>
      <c r="I149" s="149" t="str">
        <v>MM</v>
      </c>
      <c r="J149" s="150">
        <v>30</v>
      </c>
      <c r="K149" s="149" t="str">
        <v>MM</v>
      </c>
      <c r="L149" s="150">
        <v>35</v>
      </c>
      <c r="M149" s="149" t="str">
        <v>MM</v>
      </c>
      <c r="N149" s="112">
        <f>IFERROR(VLOOKUP(B149,Basis_Preisliste!B:H,7,0),"")</f>
        <v>50</v>
      </c>
      <c r="O149" s="149" t="str">
        <f>IFERROR(VLOOKUP(B149,'Query Daten'!A:R,16,0),"")</f>
        <v>ST</v>
      </c>
      <c r="P149" s="241">
        <f t="shared" si="32"/>
        <v>14.000000000000002</v>
      </c>
      <c r="Q149" s="149" t="str">
        <f t="shared" si="30"/>
        <v>KG</v>
      </c>
      <c r="R149" s="151">
        <f>IFERROR(VLOOKUP(B149,MLGN!A:J,8,0),"")</f>
        <v>800</v>
      </c>
      <c r="S149" s="149" t="str">
        <f>IFERROR(VLOOKUP(B149,'Query Daten'!A:R,16,0),"")</f>
        <v>ST</v>
      </c>
      <c r="T149" s="243">
        <f t="shared" si="33"/>
        <v>224.00000000000003</v>
      </c>
      <c r="U149" s="149" t="str">
        <f t="shared" si="31"/>
        <v>KG</v>
      </c>
      <c r="V149" s="112" t="str">
        <f>_xlfn.XLOOKUP(B149,'Query Daten'!A:A,'Query Daten'!Q:Q,"",0)</f>
        <v>76042100</v>
      </c>
      <c r="W149" s="78" t="str">
        <f>IFERROR(VLOOKUP(B149,'Language Articles'!A:K,11,0),"")</f>
        <v>A pre-cut 450mm section of rail, ready-to-use in conjunction with the SingleFix Pro.</v>
      </c>
      <c r="X149" s="135"/>
      <c r="Y149" s="63" t="b">
        <v>1</v>
      </c>
      <c r="Z149" s="63" t="e">
        <f>#REF!&lt;&gt;$Z$1</f>
        <v>#REF!</v>
      </c>
      <c r="AA149" s="63">
        <f>ROW(A149)</f>
        <v>149</v>
      </c>
      <c r="AB149" s="63" t="e">
        <f t="shared" si="21"/>
        <v>#REF!</v>
      </c>
      <c r="AC149" s="63" t="e">
        <f>_xlfn.AGGREGATE(15,6,$AB$7:$AB$681,ROW(A136))</f>
        <v>#NUM!</v>
      </c>
    </row>
    <row r="150" spans="2:29">
      <c r="B150" s="136" t="s">
        <v>231</v>
      </c>
      <c r="C150" s="52" t="str">
        <f>VLOOKUP(B150,'Language Articles'!A:B,2,FALSE)</f>
        <v>Module bearing rail Pro35 3550mm</v>
      </c>
      <c r="D150" s="112" t="str">
        <f>VLOOKUP(B150,'Language Portfolio'!A:B,2,0)</f>
        <v>Profiles</v>
      </c>
      <c r="E150" s="216" t="str">
        <f>VLOOKUP(B150,'Language Portfolio'!A:K,11,0)</f>
        <v>ProLine</v>
      </c>
      <c r="F150" s="148" cm="1">
        <f t="array" ref="F150:G150">_xlfn.XLOOKUP(B150,'Query Daten'!A:A,'Query Daten'!D:E,"",0)</f>
        <v>2.2080000000000002</v>
      </c>
      <c r="G150" s="149" t="str">
        <v>KG</v>
      </c>
      <c r="H150" s="238" cm="1">
        <f t="array" ref="H150:M150">_xlfn.XLOOKUP(B150,'Query Daten'!A:A,'Query Daten'!F:K,"",0)</f>
        <v>3550</v>
      </c>
      <c r="I150" s="149" t="str">
        <v>MM</v>
      </c>
      <c r="J150" s="150">
        <v>30</v>
      </c>
      <c r="K150" s="149" t="str">
        <v>MM</v>
      </c>
      <c r="L150" s="150">
        <v>35</v>
      </c>
      <c r="M150" s="149" t="str">
        <v>MM</v>
      </c>
      <c r="N150" s="112">
        <f>IFERROR(VLOOKUP(B150,Basis_Preisliste!B:H,7,0),"")</f>
        <v>200</v>
      </c>
      <c r="O150" s="149" t="str">
        <f>IFERROR(VLOOKUP(B150,'Query Daten'!A:R,16,0),"")</f>
        <v>ST</v>
      </c>
      <c r="P150" s="241">
        <f t="shared" si="32"/>
        <v>441.6</v>
      </c>
      <c r="Q150" s="149" t="str">
        <f t="shared" si="30"/>
        <v>KG</v>
      </c>
      <c r="R150" s="151">
        <v>200</v>
      </c>
      <c r="S150" s="149" t="str">
        <f>IFERROR(VLOOKUP(B150,'Query Daten'!A:R,16,0),"")</f>
        <v>ST</v>
      </c>
      <c r="T150" s="243">
        <f t="shared" si="33"/>
        <v>441.6</v>
      </c>
      <c r="U150" s="149" t="str">
        <f t="shared" si="31"/>
        <v>KG</v>
      </c>
      <c r="V150" s="112" t="str">
        <f>_xlfn.XLOOKUP(B150,'Query Daten'!A:A,'Query Daten'!Q:Q,"",0)</f>
        <v>76042100</v>
      </c>
      <c r="W150" s="78" t="str">
        <f>IFERROR(VLOOKUP(B150,'Language Articles'!A:K,11,0),"")</f>
        <v>The ProLine profile series with matching accessories. Mounting with module clamps of the ProLine series and the ProLine click system. Mechanical connection: ProLine click groove at top, M10 screw channel at bottom, 30mm x 35mm.</v>
      </c>
      <c r="X150" s="135"/>
      <c r="Y150" s="63" t="b">
        <v>1</v>
      </c>
      <c r="Z150" s="63" t="e">
        <f>#REF!&lt;&gt;$Z$1</f>
        <v>#REF!</v>
      </c>
      <c r="AA150" s="63">
        <f>ROW(A150)</f>
        <v>150</v>
      </c>
      <c r="AB150" s="63" t="e">
        <f t="shared" si="21"/>
        <v>#REF!</v>
      </c>
      <c r="AC150" s="63" t="e">
        <f>_xlfn.AGGREGATE(15,6,$AB$7:$AB$681,ROW(A138))</f>
        <v>#NUM!</v>
      </c>
    </row>
    <row r="151" spans="2:29">
      <c r="B151" s="136" t="s">
        <v>233</v>
      </c>
      <c r="C151" s="52" t="str">
        <f>VLOOKUP(B151,'Language Articles'!A:B,2,FALSE)</f>
        <v>Module bearing rail Pro35 4400mm</v>
      </c>
      <c r="D151" s="112" t="str">
        <f>VLOOKUP(B151,'Language Portfolio'!A:B,2,0)</f>
        <v>Profiles</v>
      </c>
      <c r="E151" s="216" t="str">
        <f>VLOOKUP(B151,'Language Portfolio'!A:K,11,0)</f>
        <v>ProLine</v>
      </c>
      <c r="F151" s="148" cm="1">
        <f t="array" ref="F151:G151">_xlfn.XLOOKUP(B151,'Query Daten'!A:A,'Query Daten'!D:E,"",0)</f>
        <v>2.7389999999999999</v>
      </c>
      <c r="G151" s="149" t="str">
        <v>KG</v>
      </c>
      <c r="H151" s="238" cm="1">
        <f t="array" ref="H151:M151">_xlfn.XLOOKUP(B151,'Query Daten'!A:A,'Query Daten'!F:K,"",0)</f>
        <v>4400</v>
      </c>
      <c r="I151" s="149" t="str">
        <v>MM</v>
      </c>
      <c r="J151" s="150">
        <v>30</v>
      </c>
      <c r="K151" s="149" t="str">
        <v>MM</v>
      </c>
      <c r="L151" s="150">
        <v>35</v>
      </c>
      <c r="M151" s="149" t="str">
        <v>MM</v>
      </c>
      <c r="N151" s="112">
        <f>IFERROR(VLOOKUP(B151,Basis_Preisliste!B:H,7,0),"")</f>
        <v>200</v>
      </c>
      <c r="O151" s="149" t="str">
        <f>IFERROR(VLOOKUP(B151,'Query Daten'!A:R,16,0),"")</f>
        <v>ST</v>
      </c>
      <c r="P151" s="241">
        <f t="shared" ref="P151" si="34">IFERROR(F151*N151,"")</f>
        <v>547.79999999999995</v>
      </c>
      <c r="Q151" s="149" t="str">
        <f t="shared" si="30"/>
        <v>KG</v>
      </c>
      <c r="R151" s="151">
        <v>200</v>
      </c>
      <c r="S151" s="149" t="str">
        <f>IFERROR(VLOOKUP(B151,'Query Daten'!A:R,16,0),"")</f>
        <v>ST</v>
      </c>
      <c r="T151" s="243">
        <f t="shared" ref="T151" si="35">IFERROR(F151*R151,"")</f>
        <v>547.79999999999995</v>
      </c>
      <c r="U151" s="149" t="str">
        <f t="shared" si="31"/>
        <v>KG</v>
      </c>
      <c r="V151" s="112" t="str">
        <f>_xlfn.XLOOKUP(B151,'Query Daten'!A:A,'Query Daten'!Q:Q,"",0)</f>
        <v>76042100</v>
      </c>
      <c r="W151" s="78" t="str">
        <f>IFERROR(VLOOKUP(B151,'Language Articles'!A:K,11,0),"")</f>
        <v>The ProLine profile series with matching accessories. Mounting with module clamps of the ProLine series and the ProLine click system. Mechanical connection: ProLine click groove at top, M10 screw channel at bottom, 30mm x 35mm.</v>
      </c>
      <c r="X151" s="135"/>
    </row>
    <row r="152" spans="2:29">
      <c r="B152" s="136" t="s">
        <v>235</v>
      </c>
      <c r="C152" s="52" t="str">
        <f>VLOOKUP(B152,'Language Articles'!A:B,2,FALSE)</f>
        <v>Module bearing rail Pro35 4750mm</v>
      </c>
      <c r="D152" s="112" t="str">
        <f>VLOOKUP(B152,'Language Portfolio'!A:B,2,0)</f>
        <v>Profiles</v>
      </c>
      <c r="E152" s="216" t="str">
        <f>VLOOKUP(B152,'Language Portfolio'!A:K,11,0)</f>
        <v>ProLine</v>
      </c>
      <c r="F152" s="148" cm="1">
        <f t="array" ref="F152:G152">_xlfn.XLOOKUP(B152,'Query Daten'!A:A,'Query Daten'!D:E,"",0)</f>
        <v>2.9550000000000001</v>
      </c>
      <c r="G152" s="149" t="str">
        <v>KG</v>
      </c>
      <c r="H152" s="238" cm="1">
        <f t="array" ref="H152:M152">_xlfn.XLOOKUP(B152,'Query Daten'!A:A,'Query Daten'!F:K,"",0)</f>
        <v>4750</v>
      </c>
      <c r="I152" s="149" t="str">
        <v>MM</v>
      </c>
      <c r="J152" s="150">
        <v>30</v>
      </c>
      <c r="K152" s="149" t="str">
        <v>MM</v>
      </c>
      <c r="L152" s="150">
        <v>35</v>
      </c>
      <c r="M152" s="149" t="str">
        <v>MM</v>
      </c>
      <c r="N152" s="112">
        <f>IFERROR(VLOOKUP(B152,Basis_Preisliste!B:H,7,0),"")</f>
        <v>200</v>
      </c>
      <c r="O152" s="149" t="str">
        <f>IFERROR(VLOOKUP(B152,'Query Daten'!A:R,16,0),"")</f>
        <v>ST</v>
      </c>
      <c r="P152" s="241">
        <f t="shared" si="32"/>
        <v>591</v>
      </c>
      <c r="Q152" s="149" t="str">
        <f t="shared" si="30"/>
        <v>KG</v>
      </c>
      <c r="R152" s="151">
        <v>200</v>
      </c>
      <c r="S152" s="149" t="str">
        <f>IFERROR(VLOOKUP(B152,'Query Daten'!A:R,16,0),"")</f>
        <v>ST</v>
      </c>
      <c r="T152" s="243">
        <f t="shared" si="33"/>
        <v>591</v>
      </c>
      <c r="U152" s="149" t="str">
        <f t="shared" si="31"/>
        <v>KG</v>
      </c>
      <c r="V152" s="112" t="str">
        <f>_xlfn.XLOOKUP(B152,'Query Daten'!A:A,'Query Daten'!Q:Q,"",0)</f>
        <v>76042100</v>
      </c>
      <c r="W152" s="78" t="str">
        <f>IFERROR(VLOOKUP(B152,'Language Articles'!A:K,11,0),"")</f>
        <v>The ProLine profile series with matching accessories. Mounting with module clamps of the ProLine series and the ProLine click system. Mechanical connection: ProLine click groove at top, M10 screw channel at bottom, 30mm x 35mm.</v>
      </c>
      <c r="X152" s="135"/>
      <c r="Y152" s="63" t="b">
        <v>1</v>
      </c>
      <c r="Z152" s="63" t="e">
        <f>#REF!&lt;&gt;$Z$1</f>
        <v>#REF!</v>
      </c>
      <c r="AA152" s="63">
        <f>ROW(A152)</f>
        <v>152</v>
      </c>
      <c r="AB152" s="63" t="e">
        <f t="shared" si="21"/>
        <v>#REF!</v>
      </c>
      <c r="AC152" s="63" t="e">
        <f>_xlfn.AGGREGATE(15,6,$AB$7:$AB$681,ROW(A139))</f>
        <v>#NUM!</v>
      </c>
    </row>
    <row r="153" spans="2:29">
      <c r="B153" s="136" t="s">
        <v>239</v>
      </c>
      <c r="C153" s="52" t="str">
        <f>VLOOKUP(B153,'Language Articles'!A:B,2,FALSE)</f>
        <v>Module bearing rail Pro35 5900mm</v>
      </c>
      <c r="D153" s="112" t="str">
        <f>VLOOKUP(B153,'Language Portfolio'!A:B,2,0)</f>
        <v>Profiles</v>
      </c>
      <c r="E153" s="216" t="str">
        <f>VLOOKUP(B153,'Language Portfolio'!A:K,11,0)</f>
        <v>ProLine</v>
      </c>
      <c r="F153" s="148" cm="1">
        <f t="array" ref="F153:G153">_xlfn.XLOOKUP(B153,'Query Daten'!A:A,'Query Daten'!D:E,"",0)</f>
        <v>3.67</v>
      </c>
      <c r="G153" s="149" t="str">
        <v>KG</v>
      </c>
      <c r="H153" s="238" cm="1">
        <f t="array" ref="H153:M153">_xlfn.XLOOKUP(B153,'Query Daten'!A:A,'Query Daten'!F:K,"",0)</f>
        <v>5900</v>
      </c>
      <c r="I153" s="149" t="str">
        <v>MM</v>
      </c>
      <c r="J153" s="150">
        <v>30</v>
      </c>
      <c r="K153" s="149" t="str">
        <v>MM</v>
      </c>
      <c r="L153" s="150">
        <v>35</v>
      </c>
      <c r="M153" s="149" t="str">
        <v>MM</v>
      </c>
      <c r="N153" s="112">
        <f>IFERROR(VLOOKUP(B153,Basis_Preisliste!B:H,7,0),"")</f>
        <v>200</v>
      </c>
      <c r="O153" s="149" t="str">
        <f>IFERROR(VLOOKUP(B153,'Query Daten'!A:R,16,0),"")</f>
        <v>ST</v>
      </c>
      <c r="P153" s="241">
        <f t="shared" si="32"/>
        <v>734</v>
      </c>
      <c r="Q153" s="149" t="str">
        <f t="shared" si="30"/>
        <v>KG</v>
      </c>
      <c r="R153" s="151">
        <v>200</v>
      </c>
      <c r="S153" s="149" t="str">
        <f>IFERROR(VLOOKUP(B153,'Query Daten'!A:R,16,0),"")</f>
        <v>ST</v>
      </c>
      <c r="T153" s="243">
        <f t="shared" si="33"/>
        <v>734</v>
      </c>
      <c r="U153" s="149" t="str">
        <f t="shared" si="31"/>
        <v>KG</v>
      </c>
      <c r="V153" s="112" t="str">
        <f>_xlfn.XLOOKUP(B153,'Query Daten'!A:A,'Query Daten'!Q:Q,"",0)</f>
        <v>76042100</v>
      </c>
      <c r="W153" s="78" t="str">
        <f>IFERROR(VLOOKUP(B153,'Language Articles'!A:K,11,0),"")</f>
        <v>The ProLine profile series with matching accessories. Mounting with module clamps of the ProLine series and the ProLine click system. Mechanical connection: ProLine click groove at top, M10 screw channel at bottom, 30mm x 35mm.</v>
      </c>
      <c r="X153" s="135"/>
      <c r="Y153" s="63" t="b">
        <v>1</v>
      </c>
      <c r="Z153" s="63" t="e">
        <f>#REF!&lt;&gt;$Z$1</f>
        <v>#REF!</v>
      </c>
      <c r="AA153" s="63">
        <f>ROW(A153)</f>
        <v>153</v>
      </c>
      <c r="AB153" s="63" t="e">
        <f t="shared" si="21"/>
        <v>#REF!</v>
      </c>
      <c r="AC153" s="63" t="e">
        <f>_xlfn.AGGREGATE(15,6,$AB$7:$AB$681,ROW(A140))</f>
        <v>#NUM!</v>
      </c>
    </row>
    <row r="154" spans="2:29">
      <c r="B154" s="136" t="s">
        <v>241</v>
      </c>
      <c r="C154" s="52" t="str">
        <f>VLOOKUP(B154,'Language Articles'!A:B,2,FALSE)</f>
        <v>Module bearing rail Pro50 260mm</v>
      </c>
      <c r="D154" s="112" t="str">
        <f>VLOOKUP(B154,'Language Portfolio'!A:B,2,0)</f>
        <v>Profiles</v>
      </c>
      <c r="E154" s="216" t="str">
        <f>VLOOKUP(B154,'Language Portfolio'!A:K,11,0)</f>
        <v>ProLine</v>
      </c>
      <c r="F154" s="148" cm="1">
        <f t="array" ref="F154:G154">_xlfn.XLOOKUP(B154,'Query Daten'!A:A,'Query Daten'!D:E,"",0)</f>
        <v>0.193</v>
      </c>
      <c r="G154" s="149" t="str">
        <v>KG</v>
      </c>
      <c r="H154" s="238" cm="1">
        <f t="array" ref="H154:M154">_xlfn.XLOOKUP(B154,'Query Daten'!A:A,'Query Daten'!F:K,"",0)</f>
        <v>260</v>
      </c>
      <c r="I154" s="149" t="str">
        <v>MM</v>
      </c>
      <c r="J154" s="150">
        <v>50</v>
      </c>
      <c r="K154" s="149" t="str">
        <v>MM</v>
      </c>
      <c r="L154" s="150">
        <v>30</v>
      </c>
      <c r="M154" s="149" t="str">
        <v>MM</v>
      </c>
      <c r="N154" s="112">
        <f>IFERROR(VLOOKUP(B154,Basis_Preisliste!B:H,7,0),"")</f>
        <v>50</v>
      </c>
      <c r="O154" s="149" t="str">
        <f>IFERROR(VLOOKUP(B154,'Query Daten'!A:R,16,0),"")</f>
        <v>ST</v>
      </c>
      <c r="P154" s="241">
        <f t="shared" si="32"/>
        <v>9.65</v>
      </c>
      <c r="Q154" s="149" t="str">
        <f t="shared" si="30"/>
        <v>KG</v>
      </c>
      <c r="R154" s="151">
        <f>IFERROR(VLOOKUP(B154,MLGN!A:J,8,0),"")</f>
        <v>1200</v>
      </c>
      <c r="S154" s="149" t="str">
        <f>IFERROR(VLOOKUP(B154,'Query Daten'!A:R,16,0),"")</f>
        <v>ST</v>
      </c>
      <c r="T154" s="243">
        <f t="shared" si="33"/>
        <v>231.6</v>
      </c>
      <c r="U154" s="149" t="str">
        <f t="shared" si="31"/>
        <v>KG</v>
      </c>
      <c r="V154" s="112" t="str">
        <f>_xlfn.XLOOKUP(B154,'Query Daten'!A:A,'Query Daten'!Q:Q,"",0)</f>
        <v>76042100</v>
      </c>
      <c r="W154" s="78" t="str">
        <f>IFERROR(VLOOKUP(B154,'Language Articles'!A:K,11,0),"")</f>
        <v>The ProLine profile series with matching accessories. Mounting with module clamps of the ProLine series and the ProLine click system. Mechanical connection: ProLine click groove at top, M10 screw channel at bottom, 30mm x 50mm.</v>
      </c>
      <c r="X154" s="135"/>
    </row>
    <row r="155" spans="2:29">
      <c r="B155" s="136" t="s">
        <v>243</v>
      </c>
      <c r="C155" s="52" t="str">
        <f>VLOOKUP(B155,'Language Articles'!A:B,2,FALSE)</f>
        <v>Module bearing rail Pro50 2450mm</v>
      </c>
      <c r="D155" s="112" t="str">
        <f>VLOOKUP(B155,'Language Portfolio'!A:B,2,0)</f>
        <v>Profiles</v>
      </c>
      <c r="E155" s="216" t="str">
        <f>VLOOKUP(B155,'Language Portfolio'!A:K,11,0)</f>
        <v>ProLine</v>
      </c>
      <c r="F155" s="148" cm="1">
        <f t="array" ref="F155:G155">_xlfn.XLOOKUP(B155,'Query Daten'!A:A,'Query Daten'!D:E,"",0)</f>
        <v>1.8160000000000001</v>
      </c>
      <c r="G155" s="149" t="str">
        <v>KG</v>
      </c>
      <c r="H155" s="238" cm="1">
        <f t="array" ref="H155:M155">_xlfn.XLOOKUP(B155,'Query Daten'!A:A,'Query Daten'!F:K,"",0)</f>
        <v>2450</v>
      </c>
      <c r="I155" s="149" t="str">
        <v>MM</v>
      </c>
      <c r="J155" s="150">
        <v>30</v>
      </c>
      <c r="K155" s="149" t="str">
        <v>MM</v>
      </c>
      <c r="L155" s="150">
        <v>50</v>
      </c>
      <c r="M155" s="149" t="str">
        <v>MM</v>
      </c>
      <c r="N155" s="112">
        <f>IFERROR(VLOOKUP(B155,Basis_Preisliste!B:H,7,0),"")</f>
        <v>150</v>
      </c>
      <c r="O155" s="149" t="str">
        <f>IFERROR(VLOOKUP(B155,'Query Daten'!A:R,16,0),"")</f>
        <v>ST</v>
      </c>
      <c r="P155" s="241">
        <f t="shared" si="32"/>
        <v>272.40000000000003</v>
      </c>
      <c r="Q155" s="149" t="str">
        <f t="shared" si="30"/>
        <v>KG</v>
      </c>
      <c r="R155" s="151">
        <v>150</v>
      </c>
      <c r="S155" s="149" t="str">
        <f>IFERROR(VLOOKUP(B155,'Query Daten'!A:R,16,0),"")</f>
        <v>ST</v>
      </c>
      <c r="T155" s="243">
        <f t="shared" si="33"/>
        <v>272.40000000000003</v>
      </c>
      <c r="U155" s="149" t="str">
        <f t="shared" si="31"/>
        <v>KG</v>
      </c>
      <c r="V155" s="112" t="str">
        <f>_xlfn.XLOOKUP(B155,'Query Daten'!A:A,'Query Daten'!Q:Q,"",0)</f>
        <v>76042100</v>
      </c>
      <c r="W155" s="78" t="str">
        <f>IFERROR(VLOOKUP(B155,'Language Articles'!A:K,11,0),"")</f>
        <v>The ProLine profile series with matching accessories. Mounting with module clamps of the ProLine series and the ProLine click system. Mechanical connection: ProLine click groove at top, M10 screw channel at bottom, 30mm x 50mm.</v>
      </c>
      <c r="X155" s="135"/>
      <c r="Y155" s="63" t="b">
        <v>1</v>
      </c>
      <c r="Z155" s="63" t="e">
        <f>#REF!&lt;&gt;$Z$1</f>
        <v>#REF!</v>
      </c>
      <c r="AA155" s="63">
        <f>ROW(A155)</f>
        <v>155</v>
      </c>
      <c r="AB155" s="63" t="e">
        <f t="shared" si="21"/>
        <v>#REF!</v>
      </c>
      <c r="AC155" s="63" t="e">
        <f>_xlfn.AGGREGATE(15,6,$AB$7:$AB$681,ROW(A141))</f>
        <v>#NUM!</v>
      </c>
    </row>
    <row r="156" spans="2:29">
      <c r="B156" s="136" t="s">
        <v>247</v>
      </c>
      <c r="C156" s="52" t="str">
        <f>VLOOKUP(B156,'Language Articles'!A:B,2,FALSE)</f>
        <v>Module bearing rail Pro50 3550mm</v>
      </c>
      <c r="D156" s="112" t="str">
        <f>VLOOKUP(B156,'Language Portfolio'!A:B,2,0)</f>
        <v>Profiles</v>
      </c>
      <c r="E156" s="216" t="str">
        <f>VLOOKUP(B156,'Language Portfolio'!A:K,11,0)</f>
        <v>ProLine</v>
      </c>
      <c r="F156" s="148" cm="1">
        <f t="array" ref="F156:G156">_xlfn.XLOOKUP(B156,'Query Daten'!A:A,'Query Daten'!D:E,"",0)</f>
        <v>2.6309999999999998</v>
      </c>
      <c r="G156" s="149" t="str">
        <v>KG</v>
      </c>
      <c r="H156" s="238" cm="1">
        <f t="array" ref="H156:M156">_xlfn.XLOOKUP(B156,'Query Daten'!A:A,'Query Daten'!F:K,"",0)</f>
        <v>3550</v>
      </c>
      <c r="I156" s="149" t="str">
        <v>MM</v>
      </c>
      <c r="J156" s="150">
        <v>30</v>
      </c>
      <c r="K156" s="149" t="str">
        <v>MM</v>
      </c>
      <c r="L156" s="150">
        <v>50</v>
      </c>
      <c r="M156" s="149" t="str">
        <v>MM</v>
      </c>
      <c r="N156" s="112">
        <f>IFERROR(VLOOKUP(B156,Basis_Preisliste!B:H,7,0),"")</f>
        <v>150</v>
      </c>
      <c r="O156" s="149" t="str">
        <f>IFERROR(VLOOKUP(B156,'Query Daten'!A:R,16,0),"")</f>
        <v>ST</v>
      </c>
      <c r="P156" s="241">
        <f t="shared" si="32"/>
        <v>394.65</v>
      </c>
      <c r="Q156" s="149" t="str">
        <f t="shared" si="30"/>
        <v>KG</v>
      </c>
      <c r="R156" s="151">
        <v>150</v>
      </c>
      <c r="S156" s="149" t="str">
        <f>IFERROR(VLOOKUP(B156,'Query Daten'!A:R,16,0),"")</f>
        <v>ST</v>
      </c>
      <c r="T156" s="243">
        <f t="shared" si="33"/>
        <v>394.65</v>
      </c>
      <c r="U156" s="149" t="str">
        <f t="shared" si="31"/>
        <v>KG</v>
      </c>
      <c r="V156" s="112" t="str">
        <f>_xlfn.XLOOKUP(B156,'Query Daten'!A:A,'Query Daten'!Q:Q,"",0)</f>
        <v>76042100</v>
      </c>
      <c r="W156" s="78" t="str">
        <f>IFERROR(VLOOKUP(B156,'Language Articles'!A:K,11,0),"")</f>
        <v>The ProLine profile series with matching accessories. Mounting with module clamps of the ProLine series and the ProLine click system. Mechanical connection: ProLine click groove at top, M10 screw channel at bottom, 30mm x 50mm.</v>
      </c>
      <c r="X156" s="135"/>
      <c r="Y156" s="63" t="b">
        <v>1</v>
      </c>
      <c r="Z156" s="63" t="e">
        <f>#REF!&lt;&gt;$Z$1</f>
        <v>#REF!</v>
      </c>
      <c r="AA156" s="63">
        <f>ROW(A156)</f>
        <v>156</v>
      </c>
      <c r="AB156" s="63" t="e">
        <f t="shared" si="21"/>
        <v>#REF!</v>
      </c>
      <c r="AC156" s="63" t="e">
        <f>_xlfn.AGGREGATE(15,6,$AB$7:$AB$681,ROW(A142))</f>
        <v>#NUM!</v>
      </c>
    </row>
    <row r="157" spans="2:29">
      <c r="B157" s="136" t="s">
        <v>249</v>
      </c>
      <c r="C157" s="52" t="str">
        <f>VLOOKUP(B157,'Language Articles'!A:B,2,FALSE)</f>
        <v>Module bearing rail Pro50 4400mm</v>
      </c>
      <c r="D157" s="112" t="str">
        <f>VLOOKUP(B157,'Language Portfolio'!A:B,2,0)</f>
        <v>Profiles</v>
      </c>
      <c r="E157" s="216" t="str">
        <f>VLOOKUP(B157,'Language Portfolio'!A:K,11,0)</f>
        <v>ProLine</v>
      </c>
      <c r="F157" s="148" cm="1">
        <f t="array" ref="F157:G157">_xlfn.XLOOKUP(B157,'Query Daten'!A:A,'Query Daten'!D:E,"",0)</f>
        <v>3.2610000000000001</v>
      </c>
      <c r="G157" s="149" t="str">
        <v>KG</v>
      </c>
      <c r="H157" s="238" cm="1">
        <f t="array" ref="H157:M157">_xlfn.XLOOKUP(B157,'Query Daten'!A:A,'Query Daten'!F:K,"",0)</f>
        <v>4400</v>
      </c>
      <c r="I157" s="149" t="str">
        <v>MM</v>
      </c>
      <c r="J157" s="150">
        <v>30</v>
      </c>
      <c r="K157" s="149" t="str">
        <v>MM</v>
      </c>
      <c r="L157" s="150">
        <v>50</v>
      </c>
      <c r="M157" s="149" t="str">
        <v>MM</v>
      </c>
      <c r="N157" s="112">
        <f>IFERROR(VLOOKUP(B157,Basis_Preisliste!B:H,7,0),"")</f>
        <v>150</v>
      </c>
      <c r="O157" s="149" t="str">
        <f>IFERROR(VLOOKUP(B157,'Query Daten'!A:R,16,0),"")</f>
        <v>ST</v>
      </c>
      <c r="P157" s="241">
        <f t="shared" si="32"/>
        <v>489.15000000000003</v>
      </c>
      <c r="Q157" s="149" t="str">
        <f t="shared" si="30"/>
        <v>KG</v>
      </c>
      <c r="R157" s="151">
        <v>150</v>
      </c>
      <c r="S157" s="149" t="str">
        <f>IFERROR(VLOOKUP(B157,'Query Daten'!A:R,16,0),"")</f>
        <v>ST</v>
      </c>
      <c r="T157" s="243">
        <f t="shared" si="33"/>
        <v>489.15000000000003</v>
      </c>
      <c r="U157" s="149" t="str">
        <f t="shared" si="31"/>
        <v>KG</v>
      </c>
      <c r="V157" s="112" t="str">
        <f>_xlfn.XLOOKUP(B157,'Query Daten'!A:A,'Query Daten'!Q:Q,"",0)</f>
        <v>76042100</v>
      </c>
      <c r="W157" s="78" t="str">
        <f>IFERROR(VLOOKUP(B157,'Language Articles'!A:K,11,0),"")</f>
        <v>The ProLine profile series with matching accessories. Mounting with module clamps of the ProLine series and the ProLine click system. Mechanical connection: ProLine click groove at top, M10 screw channel at bottom, 30mm x 50mm.</v>
      </c>
      <c r="X157" s="135"/>
    </row>
    <row r="158" spans="2:29">
      <c r="B158" s="136" t="s">
        <v>251</v>
      </c>
      <c r="C158" s="52" t="str">
        <f>VLOOKUP(B158,'Language Articles'!A:B,2,FALSE)</f>
        <v>Module bearing rail Pro50 4750mm</v>
      </c>
      <c r="D158" s="112" t="str">
        <f>VLOOKUP(B158,'Language Portfolio'!A:B,2,0)</f>
        <v>Profiles</v>
      </c>
      <c r="E158" s="216" t="str">
        <f>VLOOKUP(B158,'Language Portfolio'!A:K,11,0)</f>
        <v>ProLine</v>
      </c>
      <c r="F158" s="148" cm="1">
        <f t="array" ref="F158:G158">_xlfn.XLOOKUP(B158,'Query Daten'!A:A,'Query Daten'!D:E,"",0)</f>
        <v>3.5209999999999999</v>
      </c>
      <c r="G158" s="149" t="str">
        <v>KG</v>
      </c>
      <c r="H158" s="238" cm="1">
        <f t="array" ref="H158:M158">_xlfn.XLOOKUP(B158,'Query Daten'!A:A,'Query Daten'!F:K,"",0)</f>
        <v>4750</v>
      </c>
      <c r="I158" s="149" t="str">
        <v>MM</v>
      </c>
      <c r="J158" s="150">
        <v>30</v>
      </c>
      <c r="K158" s="149" t="str">
        <v>MM</v>
      </c>
      <c r="L158" s="150">
        <v>50</v>
      </c>
      <c r="M158" s="149" t="str">
        <v>MM</v>
      </c>
      <c r="N158" s="112">
        <f>IFERROR(VLOOKUP(B158,Basis_Preisliste!B:H,7,0),"")</f>
        <v>150</v>
      </c>
      <c r="O158" s="149" t="str">
        <f>IFERROR(VLOOKUP(B158,'Query Daten'!A:R,16,0),"")</f>
        <v>ST</v>
      </c>
      <c r="P158" s="241">
        <f t="shared" si="32"/>
        <v>528.15</v>
      </c>
      <c r="Q158" s="149" t="str">
        <f t="shared" si="30"/>
        <v>KG</v>
      </c>
      <c r="R158" s="151">
        <v>150</v>
      </c>
      <c r="S158" s="149" t="str">
        <f>IFERROR(VLOOKUP(B158,'Query Daten'!A:R,16,0),"")</f>
        <v>ST</v>
      </c>
      <c r="T158" s="243">
        <f t="shared" si="33"/>
        <v>528.15</v>
      </c>
      <c r="U158" s="149" t="str">
        <f t="shared" si="31"/>
        <v>KG</v>
      </c>
      <c r="V158" s="112" t="str">
        <f>_xlfn.XLOOKUP(B158,'Query Daten'!A:A,'Query Daten'!Q:Q,"",0)</f>
        <v>76042100</v>
      </c>
      <c r="W158" s="78" t="str">
        <f>IFERROR(VLOOKUP(B158,'Language Articles'!A:K,11,0),"")</f>
        <v>The ProLine profile series with matching accessories. Mounting with module clamps of the ProLine series and the ProLine click system. Mechanical connection: ProLine click groove at top, M10 screw channel at bottom, 30mm x 50mm.</v>
      </c>
      <c r="X158" s="135"/>
      <c r="Y158" s="63" t="b">
        <v>1</v>
      </c>
      <c r="Z158" s="63" t="e">
        <f>#REF!&lt;&gt;$Z$1</f>
        <v>#REF!</v>
      </c>
      <c r="AA158" s="63">
        <f>ROW(A158)</f>
        <v>158</v>
      </c>
      <c r="AB158" s="63" t="e">
        <f t="shared" si="21"/>
        <v>#REF!</v>
      </c>
      <c r="AC158" s="63" t="e">
        <f>_xlfn.AGGREGATE(15,6,$AB$7:$AB$681,ROW(A143))</f>
        <v>#NUM!</v>
      </c>
    </row>
    <row r="159" spans="2:29">
      <c r="B159" s="136" t="s">
        <v>257</v>
      </c>
      <c r="C159" s="52" t="str">
        <f>VLOOKUP(B159,'Language Articles'!A:B,2,FALSE)</f>
        <v>Module bearing rail Pro50 4750mm bl anod</v>
      </c>
      <c r="D159" s="112" t="str">
        <f>VLOOKUP(B159,'Language Portfolio'!A:B,2,0)</f>
        <v>Profiles</v>
      </c>
      <c r="E159" s="216" t="str">
        <f>VLOOKUP(B159,'Language Portfolio'!A:K,11,0)</f>
        <v>ProLine</v>
      </c>
      <c r="F159" s="148" cm="1">
        <f t="array" ref="F159:G159">_xlfn.XLOOKUP(B159,'Query Daten'!A:A,'Query Daten'!D:E,"",0)</f>
        <v>3.5209999999999999</v>
      </c>
      <c r="G159" s="149" t="str">
        <v>KG</v>
      </c>
      <c r="H159" s="238" cm="1">
        <f t="array" ref="H159:M159">_xlfn.XLOOKUP(B159,'Query Daten'!A:A,'Query Daten'!F:K,"",0)</f>
        <v>4750</v>
      </c>
      <c r="I159" s="149" t="str">
        <v>MM</v>
      </c>
      <c r="J159" s="150">
        <v>30</v>
      </c>
      <c r="K159" s="149" t="str">
        <v>MM</v>
      </c>
      <c r="L159" s="150">
        <v>50</v>
      </c>
      <c r="M159" s="149" t="str">
        <v>MM</v>
      </c>
      <c r="N159" s="112">
        <f>IFERROR(VLOOKUP(B159,Basis_Preisliste!B:H,7,0),"")</f>
        <v>150</v>
      </c>
      <c r="O159" s="149" t="str">
        <f>IFERROR(VLOOKUP(B159,'Query Daten'!A:R,16,0),"")</f>
        <v>ST</v>
      </c>
      <c r="P159" s="241">
        <f t="shared" si="32"/>
        <v>528.15</v>
      </c>
      <c r="Q159" s="149" t="str">
        <f t="shared" si="30"/>
        <v>KG</v>
      </c>
      <c r="R159" s="151">
        <v>150</v>
      </c>
      <c r="S159" s="149" t="str">
        <f>IFERROR(VLOOKUP(B159,'Query Daten'!A:R,16,0),"")</f>
        <v>ST</v>
      </c>
      <c r="T159" s="243">
        <f t="shared" si="33"/>
        <v>528.15</v>
      </c>
      <c r="U159" s="149" t="str">
        <f t="shared" si="31"/>
        <v>KG</v>
      </c>
      <c r="V159" s="112" t="str">
        <f>_xlfn.XLOOKUP(B159,'Query Daten'!A:A,'Query Daten'!Q:Q,"",0)</f>
        <v>76042100</v>
      </c>
      <c r="W159" s="78" t="str">
        <f>IFERROR(VLOOKUP(B159,'Language Articles'!A:K,11,0),"")</f>
        <v>The ProLine profile series with matching accessories. Mounting with module clamps of the ProLine series and the ProLine click system. Mechanical connection: ProLine click groove at top, M10 screw channel at bottom, 30mm x 50mm.</v>
      </c>
      <c r="X159" s="135"/>
    </row>
    <row r="160" spans="2:29">
      <c r="B160" s="136" t="s">
        <v>255</v>
      </c>
      <c r="C160" s="52" t="str">
        <f>VLOOKUP(B160,'Language Articles'!A:B,2,FALSE)</f>
        <v>Module bearing rail Pro50 5900mm</v>
      </c>
      <c r="D160" s="112" t="str">
        <f>VLOOKUP(B160,'Language Portfolio'!A:B,2,0)</f>
        <v>Profiles</v>
      </c>
      <c r="E160" s="216" t="str">
        <f>VLOOKUP(B160,'Language Portfolio'!A:K,11,0)</f>
        <v>ProLine</v>
      </c>
      <c r="F160" s="148" cm="1">
        <f t="array" ref="F160:G160">_xlfn.XLOOKUP(B160,'Query Daten'!A:A,'Query Daten'!D:E,"",0)</f>
        <v>4.3730000000000002</v>
      </c>
      <c r="G160" s="149" t="str">
        <v>KG</v>
      </c>
      <c r="H160" s="238" cm="1">
        <f t="array" ref="H160:M160">_xlfn.XLOOKUP(B160,'Query Daten'!A:A,'Query Daten'!F:K,"",0)</f>
        <v>5900</v>
      </c>
      <c r="I160" s="149" t="str">
        <v>MM</v>
      </c>
      <c r="J160" s="150">
        <v>30</v>
      </c>
      <c r="K160" s="149" t="str">
        <v>MM</v>
      </c>
      <c r="L160" s="150">
        <v>50</v>
      </c>
      <c r="M160" s="149" t="str">
        <v>MM</v>
      </c>
      <c r="N160" s="112">
        <f>IFERROR(VLOOKUP(B160,Basis_Preisliste!B:H,7,0),"")</f>
        <v>150</v>
      </c>
      <c r="O160" s="149" t="str">
        <f>IFERROR(VLOOKUP(B160,'Query Daten'!A:R,16,0),"")</f>
        <v>ST</v>
      </c>
      <c r="P160" s="241">
        <f t="shared" si="32"/>
        <v>655.95</v>
      </c>
      <c r="Q160" s="149" t="str">
        <f t="shared" si="30"/>
        <v>KG</v>
      </c>
      <c r="R160" s="151">
        <v>150</v>
      </c>
      <c r="S160" s="149" t="str">
        <f>IFERROR(VLOOKUP(B160,'Query Daten'!A:R,16,0),"")</f>
        <v>ST</v>
      </c>
      <c r="T160" s="243">
        <f t="shared" si="33"/>
        <v>655.95</v>
      </c>
      <c r="U160" s="149" t="str">
        <f t="shared" si="31"/>
        <v>KG</v>
      </c>
      <c r="V160" s="112" t="str">
        <f>_xlfn.XLOOKUP(B160,'Query Daten'!A:A,'Query Daten'!Q:Q,"",0)</f>
        <v>76042100</v>
      </c>
      <c r="W160" s="78" t="str">
        <f>IFERROR(VLOOKUP(B160,'Language Articles'!A:K,11,0),"")</f>
        <v>The ProLine profile series with matching accessories. Mounting with module clamps of the ProLine series and the ProLine click system. Mechanical connection: ProLine click groove at top, M10 screw channel at bottom, 30mm x 50mm.</v>
      </c>
      <c r="X160" s="135"/>
      <c r="Y160" s="63" t="b">
        <v>1</v>
      </c>
      <c r="Z160" s="63" t="e">
        <f>#REF!&lt;&gt;$Z$1</f>
        <v>#REF!</v>
      </c>
      <c r="AA160" s="63">
        <f>ROW(A160)</f>
        <v>160</v>
      </c>
      <c r="AB160" s="63" t="e">
        <f t="shared" si="21"/>
        <v>#REF!</v>
      </c>
      <c r="AC160" s="63" t="e">
        <f>_xlfn.AGGREGATE(15,6,$AB$7:$AB$681,ROW(A149))</f>
        <v>#NUM!</v>
      </c>
    </row>
    <row r="161" spans="2:29">
      <c r="B161" s="136" t="s">
        <v>259</v>
      </c>
      <c r="C161" s="52" t="str">
        <f>VLOOKUP(B161,'Language Articles'!A:B,2,FALSE)</f>
        <v>Module bearing rail Pro70 5900mm</v>
      </c>
      <c r="D161" s="112" t="str">
        <f>VLOOKUP(B161,'Language Portfolio'!A:B,2,0)</f>
        <v>Profiles</v>
      </c>
      <c r="E161" s="216" t="str">
        <f>VLOOKUP(B161,'Language Portfolio'!A:K,11,0)</f>
        <v>ProLine</v>
      </c>
      <c r="F161" s="148" cm="1">
        <f t="array" ref="F161:G161">_xlfn.XLOOKUP(B161,'Query Daten'!A:A,'Query Daten'!D:E,"",0)</f>
        <v>5.3689999999999998</v>
      </c>
      <c r="G161" s="149" t="str">
        <v>KG</v>
      </c>
      <c r="H161" s="238" cm="1">
        <f t="array" ref="H161:M161">_xlfn.XLOOKUP(B161,'Query Daten'!A:A,'Query Daten'!F:K,"",0)</f>
        <v>5900</v>
      </c>
      <c r="I161" s="149" t="str">
        <v>MM</v>
      </c>
      <c r="J161" s="150">
        <v>30</v>
      </c>
      <c r="K161" s="149" t="str">
        <v>MM</v>
      </c>
      <c r="L161" s="150">
        <v>70</v>
      </c>
      <c r="M161" s="149" t="str">
        <v>MM</v>
      </c>
      <c r="N161" s="112">
        <f>IFERROR(VLOOKUP(B161,Basis_Preisliste!B:H,7,0),"")</f>
        <v>100</v>
      </c>
      <c r="O161" s="149" t="str">
        <f>IFERROR(VLOOKUP(B161,'Query Daten'!A:R,16,0),"")</f>
        <v>ST</v>
      </c>
      <c r="P161" s="241">
        <f t="shared" si="32"/>
        <v>536.9</v>
      </c>
      <c r="Q161" s="149" t="str">
        <f t="shared" si="30"/>
        <v>KG</v>
      </c>
      <c r="R161" s="151">
        <v>100</v>
      </c>
      <c r="S161" s="149" t="str">
        <f>IFERROR(VLOOKUP(B161,'Query Daten'!A:R,16,0),"")</f>
        <v>ST</v>
      </c>
      <c r="T161" s="243">
        <f t="shared" si="33"/>
        <v>536.9</v>
      </c>
      <c r="U161" s="149" t="str">
        <f t="shared" si="31"/>
        <v>KG</v>
      </c>
      <c r="V161" s="112" t="str">
        <f>_xlfn.XLOOKUP(B161,'Query Daten'!A:A,'Query Daten'!Q:Q,"",0)</f>
        <v>76042100</v>
      </c>
      <c r="W161" s="78" t="str">
        <f>IFERROR(VLOOKUP(B161,'Language Articles'!A:K,11,0),"")</f>
        <v>The ProLine profile series with matching accessories. Mounting with module clamps of the ProLine series and the ProLine click system. Mechanical connection: ProLine click groove at top, M10 screw channel at bottom, 30mm x 70mm.</v>
      </c>
      <c r="X161" s="135"/>
      <c r="Y161" s="63" t="b">
        <v>1</v>
      </c>
      <c r="Z161" s="63" t="e">
        <f>#REF!&lt;&gt;$Z$1</f>
        <v>#REF!</v>
      </c>
      <c r="AA161" s="63">
        <f>ROW(A161)</f>
        <v>161</v>
      </c>
      <c r="AB161" s="63" t="e">
        <f t="shared" si="21"/>
        <v>#REF!</v>
      </c>
      <c r="AC161" s="63" t="e">
        <f>_xlfn.AGGREGATE(15,6,$AB$7:$AB$681,ROW(A150))</f>
        <v>#NUM!</v>
      </c>
    </row>
    <row r="162" spans="2:29">
      <c r="B162" s="136" t="s">
        <v>536</v>
      </c>
      <c r="C162" s="52" t="str">
        <f>VLOOKUP(B162,'Language Articles'!A:B,2,FALSE)</f>
        <v>Screw-In Profile Pro70</v>
      </c>
      <c r="D162" s="112" t="str">
        <f>VLOOKUP(B162,'Language Portfolio'!A:B,2,0)</f>
        <v>Profiles</v>
      </c>
      <c r="E162" s="216" t="str">
        <f>VLOOKUP(B162,'Language Portfolio'!A:K,11,0)</f>
        <v>ProLine</v>
      </c>
      <c r="F162" s="148" cm="1">
        <f t="array" ref="F162:G162">_xlfn.XLOOKUP(B162,'Query Daten'!A:A,'Query Daten'!D:E,"",0)</f>
        <v>0.109</v>
      </c>
      <c r="G162" s="149" t="str">
        <v>KG</v>
      </c>
      <c r="H162" s="238" cm="1">
        <f t="array" ref="H162:M162">_xlfn.XLOOKUP(B162,'Query Daten'!A:A,'Query Daten'!F:K,"",0)</f>
        <v>96</v>
      </c>
      <c r="I162" s="149" t="str">
        <v>MM</v>
      </c>
      <c r="J162" s="150">
        <v>30</v>
      </c>
      <c r="K162" s="149" t="str">
        <v>MM</v>
      </c>
      <c r="L162" s="150">
        <v>78.2</v>
      </c>
      <c r="M162" s="149" t="str">
        <v>MM</v>
      </c>
      <c r="N162" s="112">
        <f>IFERROR(VLOOKUP(B162,Basis_Preisliste!B:H,7,0),"")</f>
        <v>100</v>
      </c>
      <c r="O162" s="149" t="str">
        <f>IFERROR(VLOOKUP(B162,'Query Daten'!A:R,16,0),"")</f>
        <v>ST</v>
      </c>
      <c r="P162" s="241">
        <f t="shared" ref="P162" si="36">IFERROR(F162*N162,"")</f>
        <v>10.9</v>
      </c>
      <c r="Q162" s="149" t="str">
        <f t="shared" si="30"/>
        <v>KG</v>
      </c>
      <c r="R162" s="151">
        <f>IFERROR(VLOOKUP(B162,MLGN!A:J,8,0),"")</f>
        <v>2400</v>
      </c>
      <c r="S162" s="149" t="str">
        <f>IFERROR(VLOOKUP(B162,'Query Daten'!A:R,16,0),"")</f>
        <v>ST</v>
      </c>
      <c r="T162" s="243">
        <f t="shared" ref="T162" si="37">IFERROR(F162*R162,"")</f>
        <v>261.60000000000002</v>
      </c>
      <c r="U162" s="149" t="str">
        <f t="shared" si="31"/>
        <v>KG</v>
      </c>
      <c r="V162" s="112" t="str">
        <f>_xlfn.XLOOKUP(B162,'Query Daten'!A:A,'Query Daten'!Q:Q,"",0)</f>
        <v>76109090</v>
      </c>
      <c r="W162" s="78" t="str">
        <f>IFERROR(VLOOKUP(B162,'Language Articles'!A:K,11,0),"")</f>
        <v xml:space="preserve">The Pro70 screw-in profile impresses with its quick and tool-free installation. 
Support for modules in the FlatGrid Pro system. 70 mm height and maximum time saving. </v>
      </c>
      <c r="X162" s="135"/>
    </row>
    <row r="163" spans="2:29">
      <c r="B163" s="136" t="s">
        <v>3326</v>
      </c>
      <c r="C163" s="52" t="str">
        <f>VLOOKUP(B163,'Language Articles'!A:B,2,FALSE)</f>
        <v>Screw-In Profile Pro100</v>
      </c>
      <c r="D163" s="112" t="str">
        <f>VLOOKUP(B163,'Language Portfolio'!A:B,2,0)</f>
        <v>Profiles</v>
      </c>
      <c r="E163" s="216" t="str">
        <f>VLOOKUP(B163,'Language Portfolio'!A:K,11,0)</f>
        <v>ProLine</v>
      </c>
      <c r="F163" s="148" cm="1">
        <f t="array" ref="F163:G163">_xlfn.XLOOKUP(B163,'Query Daten'!A:A,'Query Daten'!D:E,"",0)</f>
        <v>0.13</v>
      </c>
      <c r="G163" s="149" t="str">
        <v>KG</v>
      </c>
      <c r="H163" s="238" cm="1">
        <f t="array" ref="H163:M163">_xlfn.XLOOKUP(B163,'Query Daten'!A:A,'Query Daten'!F:K,"",0)</f>
        <v>96</v>
      </c>
      <c r="I163" s="149" t="str">
        <v>MM</v>
      </c>
      <c r="J163" s="150">
        <v>30</v>
      </c>
      <c r="K163" s="149" t="str">
        <v>MM</v>
      </c>
      <c r="L163" s="150">
        <v>108.22</v>
      </c>
      <c r="M163" s="149" t="str">
        <v>MM</v>
      </c>
      <c r="N163" s="112">
        <f>IFERROR(VLOOKUP(B163,Basis_Preisliste!B:H,7,0),"")</f>
        <v>70</v>
      </c>
      <c r="O163" s="149" t="str">
        <f>IFERROR(VLOOKUP(B163,'Query Daten'!A:R,16,0),"")</f>
        <v>ST</v>
      </c>
      <c r="P163" s="241">
        <f t="shared" ref="P163" si="38">IFERROR(F163*N163,"")</f>
        <v>9.1</v>
      </c>
      <c r="Q163" s="149" t="str">
        <f t="shared" ref="Q163" si="39">G163</f>
        <v>KG</v>
      </c>
      <c r="R163" s="151">
        <f>IFERROR(VLOOKUP(B163,MLGN!A:J,8,0),"")</f>
        <v>1680</v>
      </c>
      <c r="S163" s="149" t="str">
        <f>IFERROR(VLOOKUP(B163,'Query Daten'!A:R,16,0),"")</f>
        <v>ST</v>
      </c>
      <c r="T163" s="243">
        <f t="shared" ref="T163" si="40">IFERROR(F163*R163,"")</f>
        <v>218.4</v>
      </c>
      <c r="U163" s="149" t="str">
        <f t="shared" ref="U163" si="41">G163</f>
        <v>KG</v>
      </c>
      <c r="V163" s="112" t="str">
        <f>_xlfn.XLOOKUP(B163,'Query Daten'!A:A,'Query Daten'!Q:Q,"",0)</f>
        <v>76109090</v>
      </c>
      <c r="W163" s="78" t="str">
        <f>IFERROR(VLOOKUP(B163,'Language Articles'!A:K,11,0),"")</f>
        <v xml:space="preserve">The Pro100 screw-in profile impresses with its quick and tool-free installation. 
Support for modules in the FlatGrid Pro system. 100 mm height and maximum time saving. </v>
      </c>
      <c r="X163" s="135"/>
    </row>
    <row r="164" spans="2:29">
      <c r="B164" s="136" t="s">
        <v>261</v>
      </c>
      <c r="C164" s="52" t="str">
        <f>VLOOKUP(B164,'Language Articles'!A:B,2,FALSE)</f>
        <v>Module bearing rail Pro100 450 mm</v>
      </c>
      <c r="D164" s="112" t="str">
        <f>VLOOKUP(B164,'Language Portfolio'!A:B,2,0)</f>
        <v>Profiles</v>
      </c>
      <c r="E164" s="216" t="str">
        <f>VLOOKUP(B164,'Language Portfolio'!A:K,11,0)</f>
        <v>ProLine</v>
      </c>
      <c r="F164" s="148" cm="1">
        <f t="array" ref="F164:G164">_xlfn.XLOOKUP(B164,'Query Daten'!A:A,'Query Daten'!D:E,"",0)</f>
        <v>0.23200000000000001</v>
      </c>
      <c r="G164" s="149" t="str">
        <v>KG</v>
      </c>
      <c r="H164" s="238" cm="1">
        <f t="array" ref="H164:M164">_xlfn.XLOOKUP(B164,'Query Daten'!A:A,'Query Daten'!F:K,"",0)</f>
        <v>450</v>
      </c>
      <c r="I164" s="149" t="str">
        <v>MM</v>
      </c>
      <c r="J164" s="150">
        <v>30</v>
      </c>
      <c r="K164" s="149" t="str">
        <v>MM</v>
      </c>
      <c r="L164" s="150">
        <v>100</v>
      </c>
      <c r="M164" s="149" t="str">
        <v>MM</v>
      </c>
      <c r="N164" s="112">
        <f>IFERROR(VLOOKUP(B164,Basis_Preisliste!B:H,7,0),"")</f>
        <v>35</v>
      </c>
      <c r="O164" s="149" t="str">
        <f>IFERROR(VLOOKUP(B164,'Query Daten'!A:R,16,0),"")</f>
        <v>ST</v>
      </c>
      <c r="P164" s="241">
        <f t="shared" ref="P164" si="42">IFERROR(F164*N164,"")</f>
        <v>8.120000000000001</v>
      </c>
      <c r="Q164" s="149" t="str">
        <f t="shared" si="30"/>
        <v>KG</v>
      </c>
      <c r="R164" s="151">
        <f>IFERROR(VLOOKUP(B164,MLGN!A:J,8,0),"")</f>
        <v>280</v>
      </c>
      <c r="S164" s="149" t="str">
        <f>IFERROR(VLOOKUP(B164,'Query Daten'!A:R,16,0),"")</f>
        <v>ST</v>
      </c>
      <c r="T164" s="243">
        <f t="shared" ref="T164" si="43">IFERROR(F164*R164,"")</f>
        <v>64.960000000000008</v>
      </c>
      <c r="U164" s="149" t="str">
        <f t="shared" si="31"/>
        <v>KG</v>
      </c>
      <c r="V164" s="112" t="str">
        <f>_xlfn.XLOOKUP(B164,'Query Daten'!A:A,'Query Daten'!Q:Q,"",0)</f>
        <v>76042100</v>
      </c>
      <c r="W164" s="78" t="str">
        <f>IFERROR(VLOOKUP(B164,'Language Articles'!A:K,11,0),"")</f>
        <v>A pre-cut 450mm section of rail, ready-to-use in conjunction with the SingleFix Pro.</v>
      </c>
      <c r="X164" s="135"/>
    </row>
    <row r="165" spans="2:29">
      <c r="B165" s="136" t="s">
        <v>263</v>
      </c>
      <c r="C165" s="52" t="str">
        <f>VLOOKUP(B165,'Language Articles'!A:B,2,FALSE)</f>
        <v>Module bearing rail Pro100 5900mm</v>
      </c>
      <c r="D165" s="112" t="str">
        <f>VLOOKUP(B165,'Language Portfolio'!A:B,2,0)</f>
        <v>Profiles</v>
      </c>
      <c r="E165" s="216" t="str">
        <f>VLOOKUP(B165,'Language Portfolio'!A:K,11,0)</f>
        <v>ProLine</v>
      </c>
      <c r="F165" s="148" cm="1">
        <f t="array" ref="F165:G165">_xlfn.XLOOKUP(B165,'Query Daten'!A:A,'Query Daten'!D:E,"",0)</f>
        <v>6.6790000000000003</v>
      </c>
      <c r="G165" s="149" t="str">
        <v>KG</v>
      </c>
      <c r="H165" s="238" cm="1">
        <f t="array" ref="H165:M165">_xlfn.XLOOKUP(B165,'Query Daten'!A:A,'Query Daten'!F:K,"",0)</f>
        <v>5900</v>
      </c>
      <c r="I165" s="149" t="str">
        <v>MM</v>
      </c>
      <c r="J165" s="150">
        <v>30</v>
      </c>
      <c r="K165" s="149" t="str">
        <v>MM</v>
      </c>
      <c r="L165" s="150">
        <v>100</v>
      </c>
      <c r="M165" s="149" t="str">
        <v>MM</v>
      </c>
      <c r="N165" s="112">
        <f>IFERROR(VLOOKUP(B165,Basis_Preisliste!B:H,7,0),"")</f>
        <v>68</v>
      </c>
      <c r="O165" s="149" t="str">
        <f>IFERROR(VLOOKUP(B165,'Query Daten'!A:R,16,0),"")</f>
        <v>ST</v>
      </c>
      <c r="P165" s="241">
        <f t="shared" si="32"/>
        <v>454.17200000000003</v>
      </c>
      <c r="Q165" s="149" t="str">
        <f t="shared" si="30"/>
        <v>KG</v>
      </c>
      <c r="R165" s="151">
        <v>68</v>
      </c>
      <c r="S165" s="149" t="str">
        <f>IFERROR(VLOOKUP(B165,'Query Daten'!A:R,16,0),"")</f>
        <v>ST</v>
      </c>
      <c r="T165" s="243">
        <f t="shared" si="33"/>
        <v>454.17200000000003</v>
      </c>
      <c r="U165" s="149" t="str">
        <f t="shared" si="31"/>
        <v>KG</v>
      </c>
      <c r="V165" s="112" t="str">
        <f>_xlfn.XLOOKUP(B165,'Query Daten'!A:A,'Query Daten'!Q:Q,"",0)</f>
        <v>76042100</v>
      </c>
      <c r="W165" s="78" t="str">
        <f>IFERROR(VLOOKUP(B165,'Language Articles'!A:K,11,0),"")</f>
        <v>The ProLine profile series with matching accessories. Mounting with module clamps of the ProLine series and the ProLine click system. Mechanical connection: ProLine click groove at top, M10 screw channel at bottom, 30mm x 100mm.</v>
      </c>
      <c r="X165" s="135"/>
    </row>
    <row r="166" spans="2:29">
      <c r="B166" s="136" t="s">
        <v>265</v>
      </c>
      <c r="C166" s="52" t="str">
        <f>VLOOKUP(B166,'Language Articles'!A:B,2,FALSE)</f>
        <v>FixZ Pro 450mm</v>
      </c>
      <c r="D166" s="112" t="str">
        <f>VLOOKUP(B166,'Language Portfolio'!A:B,2,0)</f>
        <v>Profiles</v>
      </c>
      <c r="E166" s="216" t="str">
        <f>VLOOKUP(B166,'Language Portfolio'!A:K,11,0)</f>
        <v>ProLine</v>
      </c>
      <c r="F166" s="148" cm="1">
        <f t="array" ref="F166:G166">_xlfn.XLOOKUP(B166,'Query Daten'!A:A,'Query Daten'!D:E,"",0)</f>
        <v>0.47299999999999998</v>
      </c>
      <c r="G166" s="149" t="str">
        <v>KG</v>
      </c>
      <c r="H166" s="238" cm="1">
        <f t="array" ref="H166:M166">_xlfn.XLOOKUP(B166,'Query Daten'!A:A,'Query Daten'!F:K,"",0)</f>
        <v>450</v>
      </c>
      <c r="I166" s="149" t="str">
        <v>MM</v>
      </c>
      <c r="J166" s="150">
        <v>50</v>
      </c>
      <c r="K166" s="149" t="str">
        <v>MM</v>
      </c>
      <c r="L166" s="150">
        <v>70</v>
      </c>
      <c r="M166" s="149" t="str">
        <v>MM</v>
      </c>
      <c r="N166" s="112">
        <f>IFERROR(VLOOKUP(B166,Basis_Preisliste!B:H,7,0),"")</f>
        <v>50</v>
      </c>
      <c r="O166" s="149" t="str">
        <f>IFERROR(VLOOKUP(B166,'Query Daten'!A:R,16,0),"")</f>
        <v>ST</v>
      </c>
      <c r="P166" s="241">
        <f t="shared" si="32"/>
        <v>23.65</v>
      </c>
      <c r="Q166" s="149" t="str">
        <f t="shared" si="30"/>
        <v>KG</v>
      </c>
      <c r="R166" s="151">
        <f>IFERROR(VLOOKUP(B166,MLGN!A:J,8,0),"")</f>
        <v>400</v>
      </c>
      <c r="S166" s="149" t="str">
        <f>IFERROR(VLOOKUP(B166,'Query Daten'!A:R,16,0),"")</f>
        <v>ST</v>
      </c>
      <c r="T166" s="243">
        <f t="shared" si="33"/>
        <v>189.2</v>
      </c>
      <c r="U166" s="149" t="str">
        <f t="shared" si="31"/>
        <v>KG</v>
      </c>
      <c r="V166" s="112" t="str">
        <f>_xlfn.XLOOKUP(B166,'Query Daten'!A:A,'Query Daten'!Q:Q,"",0)</f>
        <v>76042100</v>
      </c>
      <c r="W166" s="78" t="str">
        <f>IFERROR(VLOOKUP(B166,'Language Articles'!A:K,11,0),"")</f>
        <v>This profile is the basis for the ProLine generation of the popular FixZ elevation system. In combination with different fastening systems for various roof shapes and with the popular FixGrid Pro elevation elements or module supports, completely individual module elevations of 5°, 10° and 15° module angles can be created.</v>
      </c>
      <c r="X166" s="135"/>
    </row>
    <row r="167" spans="2:29">
      <c r="B167" s="136" t="s">
        <v>267</v>
      </c>
      <c r="C167" s="52" t="str">
        <f>VLOOKUP(B167,'Language Articles'!A:B,2,FALSE)</f>
        <v>FixZ Pro 3550mm</v>
      </c>
      <c r="D167" s="112" t="str">
        <f>VLOOKUP(B167,'Language Portfolio'!A:B,2,0)</f>
        <v>Profiles</v>
      </c>
      <c r="E167" s="216" t="str">
        <f>VLOOKUP(B167,'Language Portfolio'!A:K,11,0)</f>
        <v>ProLine</v>
      </c>
      <c r="F167" s="148" cm="1">
        <f t="array" ref="F167:G167">_xlfn.XLOOKUP(B167,'Query Daten'!A:A,'Query Daten'!D:E,"",0)</f>
        <v>3.7280000000000002</v>
      </c>
      <c r="G167" s="149" t="str">
        <v>KG</v>
      </c>
      <c r="H167" s="238" cm="1">
        <f t="array" ref="H167:M167">_xlfn.XLOOKUP(B167,'Query Daten'!A:A,'Query Daten'!F:K,"",0)</f>
        <v>3550</v>
      </c>
      <c r="I167" s="149" t="str">
        <v>MM</v>
      </c>
      <c r="J167" s="150">
        <v>50</v>
      </c>
      <c r="K167" s="149" t="str">
        <v>MM</v>
      </c>
      <c r="L167" s="150">
        <v>70</v>
      </c>
      <c r="M167" s="149" t="str">
        <v>MM</v>
      </c>
      <c r="N167" s="112">
        <f>IFERROR(VLOOKUP(B167,Basis_Preisliste!B:H,7,0),"")</f>
        <v>120</v>
      </c>
      <c r="O167" s="149" t="str">
        <f>IFERROR(VLOOKUP(B167,'Query Daten'!A:R,16,0),"")</f>
        <v>ST</v>
      </c>
      <c r="P167" s="241">
        <f t="shared" si="32"/>
        <v>447.36</v>
      </c>
      <c r="Q167" s="149" t="str">
        <f t="shared" si="30"/>
        <v>KG</v>
      </c>
      <c r="R167" s="151">
        <v>120</v>
      </c>
      <c r="S167" s="149" t="str">
        <f>IFERROR(VLOOKUP(B167,'Query Daten'!A:R,16,0),"")</f>
        <v>ST</v>
      </c>
      <c r="T167" s="243">
        <f t="shared" si="33"/>
        <v>447.36</v>
      </c>
      <c r="U167" s="149" t="str">
        <f t="shared" si="31"/>
        <v>KG</v>
      </c>
      <c r="V167" s="112" t="str">
        <f>_xlfn.XLOOKUP(B167,'Query Daten'!A:A,'Query Daten'!Q:Q,"",0)</f>
        <v>76042100</v>
      </c>
      <c r="W167" s="78" t="str">
        <f>IFERROR(VLOOKUP(B167,'Language Articles'!A:K,11,0),"")</f>
        <v>This profile is the basis for the ProLine generation of the popular FixZ elevation system. In combination with different fastening systems for various roof shapes and with the popular FixGrid Pro elevation elements or module supports, completely individual module elevations of 5°, 10° and 15° module angles can be created.</v>
      </c>
      <c r="X167" s="135"/>
    </row>
    <row r="168" spans="2:29">
      <c r="B168" s="136" t="s">
        <v>269</v>
      </c>
      <c r="C168" s="52" t="str">
        <f>VLOOKUP(B168,'Language Articles'!A:B,2,FALSE)</f>
        <v>FixZ Pro 5900mm</v>
      </c>
      <c r="D168" s="112" t="str">
        <f>VLOOKUP(B168,'Language Portfolio'!A:B,2,0)</f>
        <v>Profiles</v>
      </c>
      <c r="E168" s="216" t="str">
        <f>VLOOKUP(B168,'Language Portfolio'!A:K,11,0)</f>
        <v>ProLine</v>
      </c>
      <c r="F168" s="148" cm="1">
        <f t="array" ref="F168:G168">_xlfn.XLOOKUP(B168,'Query Daten'!A:A,'Query Daten'!D:E,"",0)</f>
        <v>6.1950000000000003</v>
      </c>
      <c r="G168" s="149" t="str">
        <v>KG</v>
      </c>
      <c r="H168" s="238" cm="1">
        <f t="array" ref="H168:M168">_xlfn.XLOOKUP(B168,'Query Daten'!A:A,'Query Daten'!F:K,"",0)</f>
        <v>5900</v>
      </c>
      <c r="I168" s="149" t="str">
        <v>MM</v>
      </c>
      <c r="J168" s="150">
        <v>50</v>
      </c>
      <c r="K168" s="149" t="str">
        <v>MM</v>
      </c>
      <c r="L168" s="150">
        <v>70</v>
      </c>
      <c r="M168" s="149" t="str">
        <v>MM</v>
      </c>
      <c r="N168" s="112">
        <f>IFERROR(VLOOKUP(B168,Basis_Preisliste!B:H,7,0),"")</f>
        <v>120</v>
      </c>
      <c r="O168" s="149" t="str">
        <f>IFERROR(VLOOKUP(B168,'Query Daten'!A:R,16,0),"")</f>
        <v>ST</v>
      </c>
      <c r="P168" s="241">
        <f t="shared" si="32"/>
        <v>743.40000000000009</v>
      </c>
      <c r="Q168" s="149" t="str">
        <f t="shared" si="30"/>
        <v>KG</v>
      </c>
      <c r="R168" s="151">
        <v>120</v>
      </c>
      <c r="S168" s="149" t="str">
        <f>IFERROR(VLOOKUP(B168,'Query Daten'!A:R,16,0),"")</f>
        <v>ST</v>
      </c>
      <c r="T168" s="243">
        <f t="shared" si="33"/>
        <v>743.40000000000009</v>
      </c>
      <c r="U168" s="149" t="str">
        <f t="shared" si="31"/>
        <v>KG</v>
      </c>
      <c r="V168" s="112" t="str">
        <f>_xlfn.XLOOKUP(B168,'Query Daten'!A:A,'Query Daten'!Q:Q,"",0)</f>
        <v>76042100</v>
      </c>
      <c r="W168" s="78" t="str">
        <f>IFERROR(VLOOKUP(B168,'Language Articles'!A:K,11,0),"")</f>
        <v>This profile is the basis for the ProLine generation of the popular FixZ elevation system. In combination with different fastening systems for various roof shapes and with the popular FixGrid Pro elevation elements or module supports, completely individual module elevations of 5°, 10° and 15° module angles can be created.</v>
      </c>
      <c r="X168" s="135"/>
    </row>
    <row r="169" spans="2:29">
      <c r="B169" s="136" t="s">
        <v>459</v>
      </c>
      <c r="C169" s="52" t="str">
        <f>VLOOKUP(B169,'Language Articles'!A:B,2,FALSE)</f>
        <v>Flat roof support Light 1.3m beam kit</v>
      </c>
      <c r="D169" s="112" t="str">
        <f>VLOOKUP(B169,'Language Portfolio'!A:B,2,0)</f>
        <v>Supports</v>
      </c>
      <c r="E169" s="216" t="str">
        <f>VLOOKUP(B169,'Language Portfolio'!A:K,11,0)</f>
        <v>Flat roof system supports</v>
      </c>
      <c r="F169" s="148" cm="1">
        <f t="array" ref="F169:G169">_xlfn.XLOOKUP(B169,'Query Daten'!A:A,'Query Daten'!D:E,"",0)</f>
        <v>2.82</v>
      </c>
      <c r="G169" s="149" t="str">
        <v>KG</v>
      </c>
      <c r="H169" s="238" cm="1">
        <f t="array" ref="H169:M169">_xlfn.XLOOKUP(B169,'Query Daten'!A:A,'Query Daten'!F:K,"",0)</f>
        <v>1195.7</v>
      </c>
      <c r="I169" s="149" t="str">
        <v>MM</v>
      </c>
      <c r="J169" s="150">
        <v>63</v>
      </c>
      <c r="K169" s="149" t="str">
        <v>MM</v>
      </c>
      <c r="L169" s="150">
        <v>72.099999999999994</v>
      </c>
      <c r="M169" s="149" t="str">
        <v>MM</v>
      </c>
      <c r="N169" s="112">
        <f>IFERROR(VLOOKUP(B169,Basis_Preisliste!B:H,7,0),"")</f>
        <v>100</v>
      </c>
      <c r="O169" s="149" t="str">
        <f>IFERROR(VLOOKUP(B169,'Query Daten'!A:R,16,0),"")</f>
        <v>ST</v>
      </c>
      <c r="P169" s="241">
        <f t="shared" si="32"/>
        <v>282</v>
      </c>
      <c r="Q169" s="149" t="str">
        <f t="shared" si="30"/>
        <v>KG</v>
      </c>
      <c r="R169" s="151">
        <f>IFERROR(VLOOKUP(B169,MLGN!A:J,8,0),"")</f>
        <v>100</v>
      </c>
      <c r="S169" s="149" t="str">
        <f>IFERROR(VLOOKUP(B169,'Query Daten'!A:R,16,0),"")</f>
        <v>ST</v>
      </c>
      <c r="T169" s="243">
        <f t="shared" si="33"/>
        <v>282</v>
      </c>
      <c r="U169" s="149" t="str">
        <f t="shared" si="31"/>
        <v>KG</v>
      </c>
      <c r="V169" s="112" t="str">
        <f>_xlfn.XLOOKUP(B169,'Query Daten'!A:A,'Query Daten'!Q:Q,"",0)</f>
        <v>76109090</v>
      </c>
      <c r="W169" s="78" t="str">
        <f>IFERROR(VLOOKUP(B169,'Language Articles'!A:K,11,0),"")</f>
        <v>Angles of 15 ° –40 ° possible in 5 ° steps. With all flat roof fastening types, diagonal bracing of the support structures can be useful, depending on the subsurface and fastening. If necessary, these diagonal bracing kits can be provided on site, e.g. 16–50 m 119015-003 can be carried out using our perforated assembly tape. Suitable for horizontal and vertical module mounting. Please note: Take the installation areas from the table of dimensions, observe the module manufacturer's specifications, select struts and accessories according to the Schletter component overview.</v>
      </c>
      <c r="X169" s="135"/>
      <c r="Y169" s="63" t="b">
        <v>1</v>
      </c>
      <c r="Z169" s="63" t="e">
        <f>#REF!&lt;&gt;$Z$1</f>
        <v>#REF!</v>
      </c>
      <c r="AA169" s="63">
        <f t="shared" ref="AA169:AA200" si="44">ROW(A169)</f>
        <v>169</v>
      </c>
      <c r="AB169" s="63" t="e">
        <f t="shared" si="21"/>
        <v>#REF!</v>
      </c>
      <c r="AC169" s="63" t="e">
        <f>_xlfn.AGGREGATE(15,6,$AB$7:$AB$681,ROW(A158))</f>
        <v>#NUM!</v>
      </c>
    </row>
    <row r="170" spans="2:29">
      <c r="B170" s="136" t="s">
        <v>462</v>
      </c>
      <c r="C170" s="52" t="str">
        <f>VLOOKUP(B170,'Language Articles'!A:B,2,FALSE)</f>
        <v>Flat roof support Light 1.5m beam kit</v>
      </c>
      <c r="D170" s="112" t="str">
        <f>VLOOKUP(B170,'Language Portfolio'!A:B,2,0)</f>
        <v>Supports</v>
      </c>
      <c r="E170" s="216" t="str">
        <f>VLOOKUP(B170,'Language Portfolio'!A:K,11,0)</f>
        <v>Flat roof system supports</v>
      </c>
      <c r="F170" s="148" cm="1">
        <f t="array" ref="F170:G170">_xlfn.XLOOKUP(B170,'Query Daten'!A:A,'Query Daten'!D:E,"",0)</f>
        <v>3.08</v>
      </c>
      <c r="G170" s="149" t="str">
        <v>KG</v>
      </c>
      <c r="H170" s="238" cm="1">
        <f t="array" ref="H170:M170">_xlfn.XLOOKUP(B170,'Query Daten'!A:A,'Query Daten'!F:K,"",0)</f>
        <v>1445.7</v>
      </c>
      <c r="I170" s="149" t="str">
        <v>MM</v>
      </c>
      <c r="J170" s="150">
        <v>63</v>
      </c>
      <c r="K170" s="149" t="str">
        <v>MM</v>
      </c>
      <c r="L170" s="150">
        <v>76.3</v>
      </c>
      <c r="M170" s="149" t="str">
        <v>MM</v>
      </c>
      <c r="N170" s="112">
        <f>IFERROR(VLOOKUP(B170,Basis_Preisliste!B:H,7,0),"")</f>
        <v>100</v>
      </c>
      <c r="O170" s="149" t="str">
        <f>IFERROR(VLOOKUP(B170,'Query Daten'!A:R,16,0),"")</f>
        <v>ST</v>
      </c>
      <c r="P170" s="241">
        <f t="shared" si="32"/>
        <v>308</v>
      </c>
      <c r="Q170" s="149" t="str">
        <f t="shared" si="30"/>
        <v>KG</v>
      </c>
      <c r="R170" s="151">
        <f>IFERROR(VLOOKUP(B170,MLGN!A:J,8,0),"")</f>
        <v>100</v>
      </c>
      <c r="S170" s="149" t="str">
        <f>IFERROR(VLOOKUP(B170,'Query Daten'!A:R,16,0),"")</f>
        <v>ST</v>
      </c>
      <c r="T170" s="243">
        <f t="shared" si="33"/>
        <v>308</v>
      </c>
      <c r="U170" s="149" t="str">
        <f t="shared" si="31"/>
        <v>KG</v>
      </c>
      <c r="V170" s="112" t="str">
        <f>_xlfn.XLOOKUP(B170,'Query Daten'!A:A,'Query Daten'!Q:Q,"",0)</f>
        <v>76109090</v>
      </c>
      <c r="W170" s="78" t="str">
        <f>IFERROR(VLOOKUP(B170,'Language Articles'!A:K,11,0),"")</f>
        <v>Angles of 15 ° –40 ° possible in 5 ° steps. With all flat roof fastening types, diagonal bracing of the support structures can be useful, depending on the subsurface and fastening. If necessary, these diagonal bracing kits can be provided on site, e.g. 16–50 m 119015-003 can be carried out using our perforated assembly tape. Suitable for horizontal and vertical module mounting. Please note: Take the installation areas from the table of dimensions, observe the module manufacturer's specifications, select struts and accessories according to the Schletter component overview.</v>
      </c>
      <c r="X170" s="135"/>
      <c r="Y170" s="63" t="b">
        <v>1</v>
      </c>
      <c r="Z170" s="63" t="e">
        <f>#REF!&lt;&gt;$Z$1</f>
        <v>#REF!</v>
      </c>
      <c r="AA170" s="63">
        <f t="shared" si="44"/>
        <v>170</v>
      </c>
      <c r="AB170" s="63" t="e">
        <f t="shared" si="21"/>
        <v>#REF!</v>
      </c>
      <c r="AC170" s="63" t="e">
        <f>_xlfn.AGGREGATE(15,6,$AB$7:$AB$681,ROW(A160))</f>
        <v>#NUM!</v>
      </c>
    </row>
    <row r="171" spans="2:29">
      <c r="B171" s="136" t="s">
        <v>466</v>
      </c>
      <c r="C171" s="52" t="str">
        <f>VLOOKUP(B171,'Language Articles'!A:B,2,FALSE)</f>
        <v>Flat roof support Light 3.2m beam kit</v>
      </c>
      <c r="D171" s="112" t="str">
        <f>VLOOKUP(B171,'Language Portfolio'!A:B,2,0)</f>
        <v>Supports</v>
      </c>
      <c r="E171" s="216" t="str">
        <f>VLOOKUP(B171,'Language Portfolio'!A:K,11,0)</f>
        <v>Flat roof system supports</v>
      </c>
      <c r="F171" s="148" cm="1">
        <f t="array" ref="F171:G171">_xlfn.XLOOKUP(B171,'Query Daten'!A:A,'Query Daten'!D:E,"",0)</f>
        <v>7.2329999999999997</v>
      </c>
      <c r="G171" s="149" t="str">
        <v>KG</v>
      </c>
      <c r="H171" s="238" cm="1">
        <f t="array" ref="H171:M171">_xlfn.XLOOKUP(B171,'Query Daten'!A:A,'Query Daten'!F:K,"",0)</f>
        <v>3195</v>
      </c>
      <c r="I171" s="149" t="str">
        <v>MM</v>
      </c>
      <c r="J171" s="150">
        <v>63</v>
      </c>
      <c r="K171" s="149" t="str">
        <v>MM</v>
      </c>
      <c r="L171" s="150">
        <v>76.099999999999994</v>
      </c>
      <c r="M171" s="149" t="str">
        <v>MM</v>
      </c>
      <c r="N171" s="112">
        <f>IFERROR(VLOOKUP(B171,Basis_Preisliste!B:H,7,0),"")</f>
        <v>100</v>
      </c>
      <c r="O171" s="149" t="str">
        <f>IFERROR(VLOOKUP(B171,'Query Daten'!A:R,16,0),"")</f>
        <v>ST</v>
      </c>
      <c r="P171" s="241">
        <f t="shared" si="32"/>
        <v>723.3</v>
      </c>
      <c r="Q171" s="149" t="str">
        <f t="shared" si="30"/>
        <v>KG</v>
      </c>
      <c r="R171" s="151">
        <f>IFERROR(VLOOKUP(B171,MLGN!A:J,8,0),"")</f>
        <v>100</v>
      </c>
      <c r="S171" s="149" t="str">
        <f>IFERROR(VLOOKUP(B171,'Query Daten'!A:R,16,0),"")</f>
        <v>ST</v>
      </c>
      <c r="T171" s="243">
        <f t="shared" si="33"/>
        <v>723.3</v>
      </c>
      <c r="U171" s="149" t="str">
        <f t="shared" si="31"/>
        <v>KG</v>
      </c>
      <c r="V171" s="112" t="str">
        <f>_xlfn.XLOOKUP(B171,'Query Daten'!A:A,'Query Daten'!Q:Q,"",0)</f>
        <v>76109090</v>
      </c>
      <c r="W171" s="78" t="str">
        <f>IFERROR(VLOOKUP(B171,'Language Articles'!A:K,11,0),"")</f>
        <v>Angles from 15°-40° possible in 5° steps. For all flat roof fastening types, diagonal stiffening of the support bracings can be useful, depending on the substrate and fastening. If necessary, this stiffening can be carried out on site, e.g. with the help of our mounting hole tape 16-50 m 119015-003. Suitable for horizontal and vertical module mounting. Please note: Take the mounting areas from the dimension table, observe the module manufacturer's specifications, select struts and accessories according to the Schletter component overview.</v>
      </c>
      <c r="X171" s="135"/>
      <c r="Y171" s="63" t="b">
        <v>1</v>
      </c>
      <c r="Z171" s="63" t="e">
        <f>#REF!&lt;&gt;$Z$1</f>
        <v>#REF!</v>
      </c>
      <c r="AA171" s="63">
        <f t="shared" si="44"/>
        <v>171</v>
      </c>
      <c r="AB171" s="63" t="e">
        <f t="shared" si="21"/>
        <v>#REF!</v>
      </c>
      <c r="AC171" s="63" t="e">
        <f>_xlfn.AGGREGATE(15,6,$AB$7:$AB$681,ROW(A161))</f>
        <v>#NUM!</v>
      </c>
    </row>
    <row r="172" spans="2:29">
      <c r="B172" s="136" t="s">
        <v>468</v>
      </c>
      <c r="C172" s="52" t="str">
        <f>VLOOKUP(B172,'Language Articles'!A:B,2,FALSE)</f>
        <v>Facade support Light 1.3m beam kit</v>
      </c>
      <c r="D172" s="112" t="str">
        <f>VLOOKUP(B172,'Language Portfolio'!A:B,2,0)</f>
        <v>Supports</v>
      </c>
      <c r="E172" s="216" t="str">
        <f>VLOOKUP(B172,'Language Portfolio'!A:K,11,0)</f>
        <v>Flat roof system supports</v>
      </c>
      <c r="F172" s="148" cm="1">
        <f t="array" ref="F172:G172">_xlfn.XLOOKUP(B172,'Query Daten'!A:A,'Query Daten'!D:E,"",0)</f>
        <v>3.0249999999999999</v>
      </c>
      <c r="G172" s="149" t="str">
        <v>KG</v>
      </c>
      <c r="H172" s="238" cm="1">
        <f t="array" ref="H172:M172">_xlfn.XLOOKUP(B172,'Query Daten'!A:A,'Query Daten'!F:K,"",0)</f>
        <v>1350</v>
      </c>
      <c r="I172" s="149" t="str">
        <v>MM</v>
      </c>
      <c r="J172" s="150">
        <v>63</v>
      </c>
      <c r="K172" s="149" t="str">
        <v>MM</v>
      </c>
      <c r="L172" s="150">
        <v>71.900000000000006</v>
      </c>
      <c r="M172" s="149" t="str">
        <v>MM</v>
      </c>
      <c r="N172" s="112">
        <f>IFERROR(VLOOKUP(B172,Basis_Preisliste!B:H,7,0),"")</f>
        <v>100</v>
      </c>
      <c r="O172" s="149" t="str">
        <f>IFERROR(VLOOKUP(B172,'Query Daten'!A:R,16,0),"")</f>
        <v>ST</v>
      </c>
      <c r="P172" s="241">
        <f t="shared" si="32"/>
        <v>302.5</v>
      </c>
      <c r="Q172" s="149" t="str">
        <f t="shared" si="30"/>
        <v>KG</v>
      </c>
      <c r="R172" s="151">
        <f>IFERROR(VLOOKUP(B172,MLGN!A:J,8,0),"")</f>
        <v>100</v>
      </c>
      <c r="S172" s="149" t="str">
        <f>IFERROR(VLOOKUP(B172,'Query Daten'!A:R,16,0),"")</f>
        <v>ST</v>
      </c>
      <c r="T172" s="243">
        <f t="shared" si="33"/>
        <v>302.5</v>
      </c>
      <c r="U172" s="149" t="str">
        <f t="shared" si="31"/>
        <v>KG</v>
      </c>
      <c r="V172" s="112" t="str">
        <f>_xlfn.XLOOKUP(B172,'Query Daten'!A:A,'Query Daten'!Q:Q,"",0)</f>
        <v>76109090</v>
      </c>
      <c r="W172" s="78" t="str">
        <f>IFERROR(VLOOKUP(B172,'Language Articles'!A:K,11,0),"")</f>
        <v>Angles from 15°-40° possible in 5° steps. For all flat roof fastening types, diagonal stiffening of the support bracings can be useful, depending on the substrate and fastening. If necessary, this stiffening can be carried out on site, e.g. with the help of our mounting hole tape 16-50 m 119015-003. Suitable for horizontal and vertical module mounting. Please note: Take the mounting areas from the dimension table, observe the module manufacturer's specifications, select struts and accessories according to the Schletter component overview.</v>
      </c>
      <c r="X172" s="135"/>
      <c r="Y172" s="63" t="b">
        <v>1</v>
      </c>
      <c r="Z172" s="63" t="e">
        <f>#REF!&lt;&gt;$Z$1</f>
        <v>#REF!</v>
      </c>
      <c r="AA172" s="63">
        <f t="shared" si="44"/>
        <v>172</v>
      </c>
      <c r="AB172" s="63" t="e">
        <f t="shared" si="21"/>
        <v>#REF!</v>
      </c>
      <c r="AC172" s="63" t="e">
        <f>_xlfn.AGGREGATE(15,6,$AB$7:$AB$681,ROW(#REF!))</f>
        <v>#REF!</v>
      </c>
    </row>
    <row r="173" spans="2:29">
      <c r="B173" s="136" t="s">
        <v>472</v>
      </c>
      <c r="C173" s="52" t="str">
        <f>VLOOKUP(B173,'Language Articles'!A:B,2,FALSE)</f>
        <v>Strut with end cap 338mm</v>
      </c>
      <c r="D173" s="112" t="str">
        <f>VLOOKUP(B173,'Language Portfolio'!A:B,2,0)</f>
        <v>Supports</v>
      </c>
      <c r="E173" s="216" t="str">
        <f>VLOOKUP(B173,'Language Portfolio'!A:K,11,0)</f>
        <v>Flat roof system supports</v>
      </c>
      <c r="F173" s="148" cm="1">
        <f t="array" ref="F173:G173">_xlfn.XLOOKUP(B173,'Query Daten'!A:A,'Query Daten'!D:E,"",0)</f>
        <v>0.30399999999999999</v>
      </c>
      <c r="G173" s="149" t="str">
        <v>KG</v>
      </c>
      <c r="H173" s="238" cm="1">
        <f t="array" ref="H173:M173">_xlfn.XLOOKUP(B173,'Query Daten'!A:A,'Query Daten'!F:K,"",0)</f>
        <v>340</v>
      </c>
      <c r="I173" s="149" t="str">
        <v>MM</v>
      </c>
      <c r="J173" s="150">
        <v>38.9</v>
      </c>
      <c r="K173" s="149" t="str">
        <v>MM</v>
      </c>
      <c r="L173" s="150">
        <v>38.9</v>
      </c>
      <c r="M173" s="149" t="str">
        <v>MM</v>
      </c>
      <c r="N173" s="112">
        <f>IFERROR(VLOOKUP(B173,Basis_Preisliste!B:H,7,0),"")</f>
        <v>50</v>
      </c>
      <c r="O173" s="149" t="str">
        <f>IFERROR(VLOOKUP(B173,'Query Daten'!A:R,16,0),"")</f>
        <v>ST</v>
      </c>
      <c r="P173" s="241">
        <f t="shared" si="32"/>
        <v>15.2</v>
      </c>
      <c r="Q173" s="149" t="str">
        <f t="shared" si="30"/>
        <v>KG</v>
      </c>
      <c r="R173" s="151">
        <f>IFERROR(VLOOKUP(B173,MLGN!A:J,8,0),"")</f>
        <v>1200</v>
      </c>
      <c r="S173" s="149" t="str">
        <f>IFERROR(VLOOKUP(B173,'Query Daten'!A:R,16,0),"")</f>
        <v>ST</v>
      </c>
      <c r="T173" s="243">
        <f t="shared" si="33"/>
        <v>364.8</v>
      </c>
      <c r="U173" s="149" t="str">
        <f t="shared" si="31"/>
        <v>KG</v>
      </c>
      <c r="V173" s="112" t="str">
        <f>_xlfn.XLOOKUP(B173,'Query Daten'!A:A,'Query Daten'!Q:Q,"",0)</f>
        <v>76109090</v>
      </c>
      <c r="W173" s="78" t="str">
        <f>IFERROR(VLOOKUP(B173,'Language Articles'!A:K,11,0),"")</f>
        <v>Struts for carrier set. Components such as struts and accessories are required to complete the carrier sets!</v>
      </c>
      <c r="X173" s="135"/>
      <c r="Y173" s="63" t="b">
        <v>1</v>
      </c>
      <c r="Z173" s="63" t="e">
        <f>#REF!&lt;&gt;$Z$1</f>
        <v>#REF!</v>
      </c>
      <c r="AA173" s="63">
        <f t="shared" si="44"/>
        <v>173</v>
      </c>
      <c r="AB173" s="63" t="e">
        <f t="shared" si="21"/>
        <v>#REF!</v>
      </c>
      <c r="AC173" s="63" t="e">
        <f>_xlfn.AGGREGATE(15,6,$AB$7:$AB$681,ROW(#REF!))</f>
        <v>#REF!</v>
      </c>
    </row>
    <row r="174" spans="2:29">
      <c r="B174" s="136" t="s">
        <v>474</v>
      </c>
      <c r="C174" s="52" t="str">
        <f>VLOOKUP(B174,'Language Articles'!A:B,2,FALSE)</f>
        <v>Strut with end cap 428mm</v>
      </c>
      <c r="D174" s="112" t="str">
        <f>VLOOKUP(B174,'Language Portfolio'!A:B,2,0)</f>
        <v>Supports</v>
      </c>
      <c r="E174" s="216" t="str">
        <f>VLOOKUP(B174,'Language Portfolio'!A:K,11,0)</f>
        <v>Flat roof system supports</v>
      </c>
      <c r="F174" s="148" cm="1">
        <f t="array" ref="F174:G174">_xlfn.XLOOKUP(B174,'Query Daten'!A:A,'Query Daten'!D:E,"",0)</f>
        <v>0.38300000000000001</v>
      </c>
      <c r="G174" s="149" t="str">
        <v>KG</v>
      </c>
      <c r="H174" s="238" cm="1">
        <f t="array" ref="H174:M174">_xlfn.XLOOKUP(B174,'Query Daten'!A:A,'Query Daten'!F:K,"",0)</f>
        <v>430</v>
      </c>
      <c r="I174" s="149" t="str">
        <v>MM</v>
      </c>
      <c r="J174" s="150">
        <v>38.9</v>
      </c>
      <c r="K174" s="149" t="str">
        <v>MM</v>
      </c>
      <c r="L174" s="150">
        <v>38.9</v>
      </c>
      <c r="M174" s="149" t="str">
        <v>MM</v>
      </c>
      <c r="N174" s="112">
        <f>IFERROR(VLOOKUP(B174,Basis_Preisliste!B:H,7,0),"")</f>
        <v>100</v>
      </c>
      <c r="O174" s="149" t="str">
        <f>IFERROR(VLOOKUP(B174,'Query Daten'!A:R,16,0),"")</f>
        <v>ST</v>
      </c>
      <c r="P174" s="241">
        <f t="shared" si="32"/>
        <v>38.299999999999997</v>
      </c>
      <c r="Q174" s="149" t="str">
        <f t="shared" si="30"/>
        <v>KG</v>
      </c>
      <c r="R174" s="151">
        <f>IFERROR(VLOOKUP(B174,MLGN!A:J,8,0),"")</f>
        <v>800</v>
      </c>
      <c r="S174" s="149" t="str">
        <f>IFERROR(VLOOKUP(B174,'Query Daten'!A:R,16,0),"")</f>
        <v>ST</v>
      </c>
      <c r="T174" s="243">
        <f t="shared" si="33"/>
        <v>306.39999999999998</v>
      </c>
      <c r="U174" s="149" t="str">
        <f t="shared" si="31"/>
        <v>KG</v>
      </c>
      <c r="V174" s="112" t="str">
        <f>_xlfn.XLOOKUP(B174,'Query Daten'!A:A,'Query Daten'!Q:Q,"",0)</f>
        <v>76109090</v>
      </c>
      <c r="W174" s="78" t="str">
        <f>IFERROR(VLOOKUP(B174,'Language Articles'!A:K,11,0),"")</f>
        <v>Struts for carrier set. Components such as struts and accessories are required to complete the carrier sets!</v>
      </c>
      <c r="X174" s="135"/>
      <c r="Y174" s="63" t="b">
        <v>1</v>
      </c>
      <c r="Z174" s="63" t="e">
        <f>#REF!&lt;&gt;$Z$1</f>
        <v>#REF!</v>
      </c>
      <c r="AA174" s="63">
        <f t="shared" si="44"/>
        <v>174</v>
      </c>
      <c r="AB174" s="63" t="e">
        <f t="shared" si="21"/>
        <v>#REF!</v>
      </c>
      <c r="AC174" s="63" t="e">
        <f>_xlfn.AGGREGATE(15,6,$AB$7:$AB$681,ROW(#REF!))</f>
        <v>#REF!</v>
      </c>
    </row>
    <row r="175" spans="2:29">
      <c r="B175" s="136" t="s">
        <v>476</v>
      </c>
      <c r="C175" s="52" t="str">
        <f>VLOOKUP(B175,'Language Articles'!A:B,2,FALSE)</f>
        <v>Strut with end cap 520mm</v>
      </c>
      <c r="D175" s="112" t="str">
        <f>VLOOKUP(B175,'Language Portfolio'!A:B,2,0)</f>
        <v>Supports</v>
      </c>
      <c r="E175" s="216" t="str">
        <f>VLOOKUP(B175,'Language Portfolio'!A:K,11,0)</f>
        <v>Flat roof system supports</v>
      </c>
      <c r="F175" s="148" cm="1">
        <f t="array" ref="F175:G175">_xlfn.XLOOKUP(B175,'Query Daten'!A:A,'Query Daten'!D:E,"",0)</f>
        <v>0.46300000000000002</v>
      </c>
      <c r="G175" s="149" t="str">
        <v>KG</v>
      </c>
      <c r="H175" s="238" cm="1">
        <f t="array" ref="H175:M175">_xlfn.XLOOKUP(B175,'Query Daten'!A:A,'Query Daten'!F:K,"",0)</f>
        <v>522</v>
      </c>
      <c r="I175" s="149" t="str">
        <v>MM</v>
      </c>
      <c r="J175" s="150">
        <v>38.9</v>
      </c>
      <c r="K175" s="149" t="str">
        <v>MM</v>
      </c>
      <c r="L175" s="150">
        <v>38.9</v>
      </c>
      <c r="M175" s="149" t="str">
        <v>MM</v>
      </c>
      <c r="N175" s="112">
        <f>IFERROR(VLOOKUP(B175,Basis_Preisliste!B:H,7,0),"")</f>
        <v>100</v>
      </c>
      <c r="O175" s="149" t="str">
        <f>IFERROR(VLOOKUP(B175,'Query Daten'!A:R,16,0),"")</f>
        <v>ST</v>
      </c>
      <c r="P175" s="241">
        <f t="shared" si="32"/>
        <v>46.300000000000004</v>
      </c>
      <c r="Q175" s="149" t="str">
        <f t="shared" si="30"/>
        <v>KG</v>
      </c>
      <c r="R175" s="151">
        <f>IFERROR(VLOOKUP(B175,MLGN!A:J,8,0),"")</f>
        <v>800</v>
      </c>
      <c r="S175" s="149" t="str">
        <f>IFERROR(VLOOKUP(B175,'Query Daten'!A:R,16,0),"")</f>
        <v>ST</v>
      </c>
      <c r="T175" s="243">
        <f t="shared" si="33"/>
        <v>370.40000000000003</v>
      </c>
      <c r="U175" s="149" t="str">
        <f t="shared" si="31"/>
        <v>KG</v>
      </c>
      <c r="V175" s="112" t="str">
        <f>_xlfn.XLOOKUP(B175,'Query Daten'!A:A,'Query Daten'!Q:Q,"",0)</f>
        <v>76109090</v>
      </c>
      <c r="W175" s="78" t="str">
        <f>IFERROR(VLOOKUP(B175,'Language Articles'!A:K,11,0),"")</f>
        <v>Struts for carrier set. Components such as struts and accessories are required to complete the carrier sets!</v>
      </c>
      <c r="X175" s="135"/>
      <c r="Y175" s="63" t="b">
        <v>1</v>
      </c>
      <c r="Z175" s="63" t="e">
        <f>#REF!&lt;&gt;$Z$1</f>
        <v>#REF!</v>
      </c>
      <c r="AA175" s="63">
        <f t="shared" si="44"/>
        <v>175</v>
      </c>
      <c r="AB175" s="63" t="e">
        <f t="shared" ref="AB175:AB243" si="45">AA175/Z175</f>
        <v>#REF!</v>
      </c>
      <c r="AC175" s="63" t="e">
        <f>_xlfn.AGGREGATE(15,6,$AB$7:$AB$681,ROW(#REF!))</f>
        <v>#REF!</v>
      </c>
    </row>
    <row r="176" spans="2:29">
      <c r="B176" s="136" t="s">
        <v>478</v>
      </c>
      <c r="C176" s="52" t="str">
        <f>VLOOKUP(B176,'Language Articles'!A:B,2,FALSE)</f>
        <v>Strut with end cap 613mm</v>
      </c>
      <c r="D176" s="112" t="str">
        <f>VLOOKUP(B176,'Language Portfolio'!A:B,2,0)</f>
        <v>Supports</v>
      </c>
      <c r="E176" s="216" t="str">
        <f>VLOOKUP(B176,'Language Portfolio'!A:K,11,0)</f>
        <v>Flat roof system supports</v>
      </c>
      <c r="F176" s="148" cm="1">
        <f t="array" ref="F176:G176">_xlfn.XLOOKUP(B176,'Query Daten'!A:A,'Query Daten'!D:E,"",0)</f>
        <v>0.54400000000000004</v>
      </c>
      <c r="G176" s="149" t="str">
        <v>KG</v>
      </c>
      <c r="H176" s="238" cm="1">
        <f t="array" ref="H176:M176">_xlfn.XLOOKUP(B176,'Query Daten'!A:A,'Query Daten'!F:K,"",0)</f>
        <v>615</v>
      </c>
      <c r="I176" s="149" t="str">
        <v>MM</v>
      </c>
      <c r="J176" s="150">
        <v>38.9</v>
      </c>
      <c r="K176" s="149" t="str">
        <v>MM</v>
      </c>
      <c r="L176" s="150">
        <v>38.9</v>
      </c>
      <c r="M176" s="149" t="str">
        <v>MM</v>
      </c>
      <c r="N176" s="112">
        <f>IFERROR(VLOOKUP(B176,Basis_Preisliste!B:H,7,0),"")</f>
        <v>150</v>
      </c>
      <c r="O176" s="149" t="str">
        <f>IFERROR(VLOOKUP(B176,'Query Daten'!A:R,16,0),"")</f>
        <v>ST</v>
      </c>
      <c r="P176" s="241">
        <f t="shared" si="32"/>
        <v>81.600000000000009</v>
      </c>
      <c r="Q176" s="149" t="str">
        <f t="shared" si="30"/>
        <v>KG</v>
      </c>
      <c r="R176" s="151">
        <f>IFERROR(VLOOKUP(B176,MLGN!A:J,8,0),"")</f>
        <v>600</v>
      </c>
      <c r="S176" s="149" t="str">
        <f>IFERROR(VLOOKUP(B176,'Query Daten'!A:R,16,0),"")</f>
        <v>ST</v>
      </c>
      <c r="T176" s="243">
        <f t="shared" si="33"/>
        <v>326.40000000000003</v>
      </c>
      <c r="U176" s="149" t="str">
        <f t="shared" si="31"/>
        <v>KG</v>
      </c>
      <c r="V176" s="112" t="str">
        <f>_xlfn.XLOOKUP(B176,'Query Daten'!A:A,'Query Daten'!Q:Q,"",0)</f>
        <v>76109090</v>
      </c>
      <c r="W176" s="78" t="str">
        <f>IFERROR(VLOOKUP(B176,'Language Articles'!A:K,11,0),"")</f>
        <v>Struts for carrier set. Components such as struts and accessories are required to complete the carrier sets!</v>
      </c>
      <c r="X176" s="135"/>
      <c r="Y176" s="63" t="b">
        <v>1</v>
      </c>
      <c r="Z176" s="63" t="e">
        <f>#REF!&lt;&gt;$Z$1</f>
        <v>#REF!</v>
      </c>
      <c r="AA176" s="63">
        <f t="shared" si="44"/>
        <v>176</v>
      </c>
      <c r="AB176" s="63" t="e">
        <f t="shared" si="45"/>
        <v>#REF!</v>
      </c>
      <c r="AC176" s="63" t="e">
        <f t="shared" ref="AC176:AC196" si="46">_xlfn.AGGREGATE(15,6,$AB$7:$AB$681,ROW(A169))</f>
        <v>#NUM!</v>
      </c>
    </row>
    <row r="177" spans="2:29">
      <c r="B177" s="136" t="s">
        <v>480</v>
      </c>
      <c r="C177" s="52" t="str">
        <f>VLOOKUP(B177,'Language Articles'!A:B,2,FALSE)</f>
        <v>Strut with end cap 700mm</v>
      </c>
      <c r="D177" s="112" t="str">
        <f>VLOOKUP(B177,'Language Portfolio'!A:B,2,0)</f>
        <v>Supports</v>
      </c>
      <c r="E177" s="216" t="str">
        <f>VLOOKUP(B177,'Language Portfolio'!A:K,11,0)</f>
        <v>Flat roof system supports</v>
      </c>
      <c r="F177" s="148" cm="1">
        <f t="array" ref="F177:G177">_xlfn.XLOOKUP(B177,'Query Daten'!A:A,'Query Daten'!D:E,"",0)</f>
        <v>0.62</v>
      </c>
      <c r="G177" s="149" t="str">
        <v>KG</v>
      </c>
      <c r="H177" s="238" cm="1">
        <f t="array" ref="H177:M177">_xlfn.XLOOKUP(B177,'Query Daten'!A:A,'Query Daten'!F:K,"",0)</f>
        <v>702</v>
      </c>
      <c r="I177" s="149" t="str">
        <v>MM</v>
      </c>
      <c r="J177" s="150">
        <v>38.9</v>
      </c>
      <c r="K177" s="149" t="str">
        <v>MM</v>
      </c>
      <c r="L177" s="150">
        <v>38.9</v>
      </c>
      <c r="M177" s="149" t="str">
        <v>MM</v>
      </c>
      <c r="N177" s="112">
        <f>IFERROR(VLOOKUP(B177,Basis_Preisliste!B:H,7,0),"")</f>
        <v>150</v>
      </c>
      <c r="O177" s="149" t="str">
        <f>IFERROR(VLOOKUP(B177,'Query Daten'!A:R,16,0),"")</f>
        <v>ST</v>
      </c>
      <c r="P177" s="241">
        <f t="shared" si="32"/>
        <v>93</v>
      </c>
      <c r="Q177" s="149" t="str">
        <f t="shared" si="30"/>
        <v>KG</v>
      </c>
      <c r="R177" s="151">
        <f>IFERROR(VLOOKUP(B177,MLGN!A:J,8,0),"")</f>
        <v>600</v>
      </c>
      <c r="S177" s="149" t="str">
        <f>IFERROR(VLOOKUP(B177,'Query Daten'!A:R,16,0),"")</f>
        <v>ST</v>
      </c>
      <c r="T177" s="243">
        <f t="shared" si="33"/>
        <v>372</v>
      </c>
      <c r="U177" s="149" t="str">
        <f t="shared" si="31"/>
        <v>KG</v>
      </c>
      <c r="V177" s="112" t="str">
        <f>_xlfn.XLOOKUP(B177,'Query Daten'!A:A,'Query Daten'!Q:Q,"",0)</f>
        <v>76109090</v>
      </c>
      <c r="W177" s="78" t="str">
        <f>IFERROR(VLOOKUP(B177,'Language Articles'!A:K,11,0),"")</f>
        <v>Struts for carrier set. Components such as struts and accessories are required to complete the carrier sets!</v>
      </c>
      <c r="X177" s="135"/>
      <c r="Y177" s="63" t="b">
        <v>1</v>
      </c>
      <c r="Z177" s="63" t="e">
        <f>#REF!&lt;&gt;$Z$1</f>
        <v>#REF!</v>
      </c>
      <c r="AA177" s="63">
        <f t="shared" si="44"/>
        <v>177</v>
      </c>
      <c r="AB177" s="63" t="e">
        <f t="shared" si="45"/>
        <v>#REF!</v>
      </c>
      <c r="AC177" s="63" t="e">
        <f t="shared" si="46"/>
        <v>#NUM!</v>
      </c>
    </row>
    <row r="178" spans="2:29">
      <c r="B178" s="136" t="s">
        <v>482</v>
      </c>
      <c r="C178" s="52" t="str">
        <f>VLOOKUP(B178,'Language Articles'!A:B,2,FALSE)</f>
        <v>Strut with end cap 781mm</v>
      </c>
      <c r="D178" s="112" t="str">
        <f>VLOOKUP(B178,'Language Portfolio'!A:B,2,0)</f>
        <v>Supports</v>
      </c>
      <c r="E178" s="216" t="str">
        <f>VLOOKUP(B178,'Language Portfolio'!A:K,11,0)</f>
        <v>Flat roof system supports</v>
      </c>
      <c r="F178" s="148" cm="1">
        <f t="array" ref="F178:G178">_xlfn.XLOOKUP(B178,'Query Daten'!A:A,'Query Daten'!D:E,"",0)</f>
        <v>0.69099999999999995</v>
      </c>
      <c r="G178" s="149" t="str">
        <v>KG</v>
      </c>
      <c r="H178" s="238" cm="1">
        <f t="array" ref="H178:M178">_xlfn.XLOOKUP(B178,'Query Daten'!A:A,'Query Daten'!F:K,"",0)</f>
        <v>783</v>
      </c>
      <c r="I178" s="149" t="str">
        <v>MM</v>
      </c>
      <c r="J178" s="150">
        <v>38.9</v>
      </c>
      <c r="K178" s="149" t="str">
        <v>MM</v>
      </c>
      <c r="L178" s="150">
        <v>38.9</v>
      </c>
      <c r="M178" s="149" t="str">
        <v>MM</v>
      </c>
      <c r="N178" s="112">
        <f>IFERROR(VLOOKUP(B178,Basis_Preisliste!B:H,7,0),"")</f>
        <v>500</v>
      </c>
      <c r="O178" s="149" t="str">
        <f>IFERROR(VLOOKUP(B178,'Query Daten'!A:R,16,0),"")</f>
        <v>ST</v>
      </c>
      <c r="P178" s="241">
        <f t="shared" si="32"/>
        <v>345.5</v>
      </c>
      <c r="Q178" s="149" t="str">
        <f t="shared" si="30"/>
        <v>KG</v>
      </c>
      <c r="R178" s="151">
        <f>IFERROR(VLOOKUP(B178,MLGN!A:J,8,0),"")</f>
        <v>500</v>
      </c>
      <c r="S178" s="149" t="str">
        <f>IFERROR(VLOOKUP(B178,'Query Daten'!A:R,16,0),"")</f>
        <v>ST</v>
      </c>
      <c r="T178" s="243">
        <f t="shared" si="33"/>
        <v>345.5</v>
      </c>
      <c r="U178" s="149" t="str">
        <f t="shared" si="31"/>
        <v>KG</v>
      </c>
      <c r="V178" s="112" t="str">
        <f>_xlfn.XLOOKUP(B178,'Query Daten'!A:A,'Query Daten'!Q:Q,"",0)</f>
        <v>76109090</v>
      </c>
      <c r="W178" s="78" t="str">
        <f>IFERROR(VLOOKUP(B178,'Language Articles'!A:K,11,0),"")</f>
        <v>Struts for carrier set. Components such as struts and accessories are required to complete the carrier sets!</v>
      </c>
      <c r="X178" s="135"/>
      <c r="Y178" s="63" t="b">
        <v>1</v>
      </c>
      <c r="Z178" s="63" t="e">
        <f>#REF!&lt;&gt;$Z$1</f>
        <v>#REF!</v>
      </c>
      <c r="AA178" s="63">
        <f t="shared" si="44"/>
        <v>178</v>
      </c>
      <c r="AB178" s="63" t="e">
        <f t="shared" si="45"/>
        <v>#REF!</v>
      </c>
      <c r="AC178" s="63" t="e">
        <f t="shared" si="46"/>
        <v>#NUM!</v>
      </c>
    </row>
    <row r="179" spans="2:29">
      <c r="B179" s="136" t="s">
        <v>484</v>
      </c>
      <c r="C179" s="52" t="str">
        <f>VLOOKUP(B179,'Language Articles'!A:B,2,FALSE)</f>
        <v>Strut with end cap 1359mm</v>
      </c>
      <c r="D179" s="112" t="str">
        <f>VLOOKUP(B179,'Language Portfolio'!A:B,2,0)</f>
        <v>Supports</v>
      </c>
      <c r="E179" s="216" t="str">
        <f>VLOOKUP(B179,'Language Portfolio'!A:K,11,0)</f>
        <v>Flat roof system supports</v>
      </c>
      <c r="F179" s="148" cm="1">
        <f t="array" ref="F179:G179">_xlfn.XLOOKUP(B179,'Query Daten'!A:A,'Query Daten'!D:E,"",0)</f>
        <v>1.1970000000000001</v>
      </c>
      <c r="G179" s="149" t="str">
        <v>KG</v>
      </c>
      <c r="H179" s="238" cm="1">
        <f t="array" ref="H179:M179">_xlfn.XLOOKUP(B179,'Query Daten'!A:A,'Query Daten'!F:K,"",0)</f>
        <v>1361</v>
      </c>
      <c r="I179" s="149" t="str">
        <v>MM</v>
      </c>
      <c r="J179" s="150">
        <v>38.9</v>
      </c>
      <c r="K179" s="149" t="str">
        <v>MM</v>
      </c>
      <c r="L179" s="150">
        <v>38.9</v>
      </c>
      <c r="M179" s="149" t="str">
        <v>MM</v>
      </c>
      <c r="N179" s="112">
        <f>IFERROR(VLOOKUP(B179,Basis_Preisliste!B:H,7,0),"")</f>
        <v>400</v>
      </c>
      <c r="O179" s="149" t="str">
        <f>IFERROR(VLOOKUP(B179,'Query Daten'!A:R,16,0),"")</f>
        <v>ST</v>
      </c>
      <c r="P179" s="241">
        <f t="shared" si="32"/>
        <v>478.8</v>
      </c>
      <c r="Q179" s="149" t="str">
        <f t="shared" si="30"/>
        <v>KG</v>
      </c>
      <c r="R179" s="151">
        <f>IFERROR(VLOOKUP(B179,MLGN!A:J,8,0),"")</f>
        <v>400</v>
      </c>
      <c r="S179" s="149" t="str">
        <f>IFERROR(VLOOKUP(B179,'Query Daten'!A:R,16,0),"")</f>
        <v>ST</v>
      </c>
      <c r="T179" s="243">
        <f t="shared" si="33"/>
        <v>478.8</v>
      </c>
      <c r="U179" s="149" t="str">
        <f t="shared" si="31"/>
        <v>KG</v>
      </c>
      <c r="V179" s="112" t="str">
        <f>_xlfn.XLOOKUP(B179,'Query Daten'!A:A,'Query Daten'!Q:Q,"",0)</f>
        <v>76109090</v>
      </c>
      <c r="W179" s="78" t="str">
        <f>IFERROR(VLOOKUP(B179,'Language Articles'!A:K,11,0),"")</f>
        <v>Struts for carrier set. Components such as struts and accessories are required to complete the carrier sets!</v>
      </c>
      <c r="X179" s="135"/>
      <c r="Y179" s="63" t="b">
        <v>1</v>
      </c>
      <c r="Z179" s="63" t="e">
        <f>#REF!&lt;&gt;$Z$1</f>
        <v>#REF!</v>
      </c>
      <c r="AA179" s="63">
        <f t="shared" si="44"/>
        <v>179</v>
      </c>
      <c r="AB179" s="63" t="e">
        <f t="shared" si="45"/>
        <v>#REF!</v>
      </c>
      <c r="AC179" s="63" t="e">
        <f t="shared" si="46"/>
        <v>#NUM!</v>
      </c>
    </row>
    <row r="180" spans="2:29">
      <c r="B180" s="136" t="s">
        <v>464</v>
      </c>
      <c r="C180" s="52" t="str">
        <f>VLOOKUP(B180,'Language Articles'!A:B,2,FALSE)</f>
        <v>Veget. roof supp. for modules up to 1.6m</v>
      </c>
      <c r="D180" s="112" t="str">
        <f>VLOOKUP(B180,'Language Portfolio'!A:B,2,0)</f>
        <v>Supports</v>
      </c>
      <c r="E180" s="216" t="str">
        <f>VLOOKUP(B180,'Language Portfolio'!A:K,11,0)</f>
        <v>Flat roof system supports</v>
      </c>
      <c r="F180" s="148" cm="1">
        <f t="array" ref="F180:G180">_xlfn.XLOOKUP(B180,'Query Daten'!A:A,'Query Daten'!D:E,"",0)</f>
        <v>3.9140000000000001</v>
      </c>
      <c r="G180" s="149" t="str">
        <v>KG</v>
      </c>
      <c r="H180" s="238" cm="1">
        <f t="array" ref="H180:M180">_xlfn.XLOOKUP(B180,'Query Daten'!A:A,'Query Daten'!F:K,"",0)</f>
        <v>1688</v>
      </c>
      <c r="I180" s="149" t="str">
        <v>MM</v>
      </c>
      <c r="J180" s="150">
        <v>65.400000000000006</v>
      </c>
      <c r="K180" s="149" t="str">
        <v>MM</v>
      </c>
      <c r="L180" s="150">
        <v>101.6</v>
      </c>
      <c r="M180" s="149" t="str">
        <v>MM</v>
      </c>
      <c r="N180" s="112">
        <f>IFERROR(VLOOKUP(B180,Basis_Preisliste!B:H,7,0),"")</f>
        <v>50</v>
      </c>
      <c r="O180" s="149" t="str">
        <f>IFERROR(VLOOKUP(B180,'Query Daten'!A:R,16,0),"")</f>
        <v>ST</v>
      </c>
      <c r="P180" s="241">
        <f t="shared" si="32"/>
        <v>195.70000000000002</v>
      </c>
      <c r="Q180" s="149" t="str">
        <f t="shared" si="30"/>
        <v>KG</v>
      </c>
      <c r="R180" s="151">
        <f>IFERROR(VLOOKUP(B180,MLGN!A:J,8,0),"")</f>
        <v>50</v>
      </c>
      <c r="S180" s="149" t="str">
        <f>IFERROR(VLOOKUP(B180,'Query Daten'!A:R,16,0),"")</f>
        <v>ST</v>
      </c>
      <c r="T180" s="243">
        <f t="shared" si="33"/>
        <v>195.70000000000002</v>
      </c>
      <c r="U180" s="149" t="str">
        <f t="shared" si="31"/>
        <v>KG</v>
      </c>
      <c r="V180" s="112" t="str">
        <f>_xlfn.XLOOKUP(B180,'Query Daten'!A:A,'Query Daten'!Q:Q,"",0)</f>
        <v>76109090</v>
      </c>
      <c r="W180" s="78" t="str">
        <f>IFERROR(VLOOKUP(B180,'Language Articles'!A:K,11,0),"")</f>
        <v>Flat roof support for green roofs; Angles from 10° - 20° in 5° steps possible; For modules up to 1.6 m; For horizontal and vertical module mounting; Please note: Take mounting areas from the dimension table of Schletter Solar GmbH component overview, observe specifications of module manufacturers, strut selection as well as accessories see current component overview, Components such as struts and accessories are necessary to complete the support sets!</v>
      </c>
      <c r="X180" s="135"/>
      <c r="Y180" s="63" t="b">
        <v>1</v>
      </c>
      <c r="Z180" s="63" t="e">
        <f>#REF!&lt;&gt;$Z$1</f>
        <v>#REF!</v>
      </c>
      <c r="AA180" s="63">
        <f t="shared" si="44"/>
        <v>180</v>
      </c>
      <c r="AB180" s="63" t="e">
        <f t="shared" si="45"/>
        <v>#REF!</v>
      </c>
      <c r="AC180" s="63" t="e">
        <f t="shared" si="46"/>
        <v>#NUM!</v>
      </c>
    </row>
    <row r="181" spans="2:29">
      <c r="B181" s="136" t="s">
        <v>279</v>
      </c>
      <c r="C181" s="52" t="str">
        <f>VLOOKUP(B181,'Language Articles'!A:B,2,FALSE)</f>
        <v>FixZ-7 system top rail 4400mm</v>
      </c>
      <c r="D181" s="112" t="str">
        <f>VLOOKUP(B181,'Language Portfolio'!A:B,2,0)</f>
        <v>Ballastoptimized flat roof systems</v>
      </c>
      <c r="E181" s="216" t="str">
        <f>VLOOKUP(B181,'Language Portfolio'!A:K,11,0)</f>
        <v>FixGrid</v>
      </c>
      <c r="F181" s="148" cm="1">
        <f t="array" ref="F181:G181">_xlfn.XLOOKUP(B181,'Query Daten'!A:A,'Query Daten'!D:E,"",0)</f>
        <v>7.5019999999999998</v>
      </c>
      <c r="G181" s="149" t="str">
        <v>KG</v>
      </c>
      <c r="H181" s="238" cm="1">
        <f t="array" ref="H181:M181">_xlfn.XLOOKUP(B181,'Query Daten'!A:A,'Query Daten'!F:K,"",0)</f>
        <v>4400</v>
      </c>
      <c r="I181" s="149" t="str">
        <v>MM</v>
      </c>
      <c r="J181" s="150">
        <v>50.75</v>
      </c>
      <c r="K181" s="149" t="str">
        <v>MM</v>
      </c>
      <c r="L181" s="150">
        <v>130</v>
      </c>
      <c r="M181" s="149" t="str">
        <v>MM</v>
      </c>
      <c r="N181" s="112">
        <f>IFERROR(VLOOKUP(B181,Basis_Preisliste!B:H,7,0),"")</f>
        <v>50</v>
      </c>
      <c r="O181" s="149" t="str">
        <f>IFERROR(VLOOKUP(B181,'Query Daten'!A:R,16,0),"")</f>
        <v>ST</v>
      </c>
      <c r="P181" s="241">
        <f t="shared" si="32"/>
        <v>375.09999999999997</v>
      </c>
      <c r="Q181" s="149" t="str">
        <f t="shared" si="30"/>
        <v>KG</v>
      </c>
      <c r="R181" s="151">
        <v>50</v>
      </c>
      <c r="S181" s="149" t="str">
        <f>IFERROR(VLOOKUP(B181,'Query Daten'!A:R,16,0),"")</f>
        <v>ST</v>
      </c>
      <c r="T181" s="243">
        <f t="shared" si="33"/>
        <v>375.09999999999997</v>
      </c>
      <c r="U181" s="149" t="str">
        <f t="shared" si="31"/>
        <v>KG</v>
      </c>
      <c r="V181" s="112" t="str">
        <f>_xlfn.XLOOKUP(B181,'Query Daten'!A:A,'Query Daten'!Q:Q,"",0)</f>
        <v>76042100</v>
      </c>
      <c r="W181" s="78" t="str">
        <f>IFERROR(VLOOKUP(B181,'Language Articles'!A:K,11,0),"")</f>
        <v>Special module support profile with elevation angle of approx. 6 °.</v>
      </c>
      <c r="X181" s="135"/>
      <c r="Y181" s="63" t="b">
        <v>1</v>
      </c>
      <c r="Z181" s="63" t="e">
        <f>#REF!&lt;&gt;$Z$1</f>
        <v>#REF!</v>
      </c>
      <c r="AA181" s="63">
        <f t="shared" si="44"/>
        <v>181</v>
      </c>
      <c r="AB181" s="63" t="e">
        <f t="shared" si="45"/>
        <v>#REF!</v>
      </c>
      <c r="AC181" s="63" t="e">
        <f t="shared" si="46"/>
        <v>#NUM!</v>
      </c>
    </row>
    <row r="182" spans="2:29">
      <c r="B182" s="136" t="s">
        <v>282</v>
      </c>
      <c r="C182" s="52" t="str">
        <f>VLOOKUP(B182,'Language Articles'!A:B,2,FALSE)</f>
        <v>FixZ-7 system top rail 5500mm</v>
      </c>
      <c r="D182" s="112" t="str">
        <f>VLOOKUP(B182,'Language Portfolio'!A:B,2,0)</f>
        <v>Ballastoptimized flat roof systems</v>
      </c>
      <c r="E182" s="216" t="str">
        <f>VLOOKUP(B182,'Language Portfolio'!A:K,11,0)</f>
        <v>FixGrid</v>
      </c>
      <c r="F182" s="148" cm="1">
        <f t="array" ref="F182:G182">_xlfn.XLOOKUP(B182,'Query Daten'!A:A,'Query Daten'!D:E,"",0)</f>
        <v>9.3780000000000001</v>
      </c>
      <c r="G182" s="149" t="str">
        <v>KG</v>
      </c>
      <c r="H182" s="238" cm="1">
        <f t="array" ref="H182:M182">_xlfn.XLOOKUP(B182,'Query Daten'!A:A,'Query Daten'!F:K,"",0)</f>
        <v>5500</v>
      </c>
      <c r="I182" s="149" t="str">
        <v>MM</v>
      </c>
      <c r="J182" s="150">
        <v>46.152999999999999</v>
      </c>
      <c r="K182" s="149" t="str">
        <v>MM</v>
      </c>
      <c r="L182" s="150">
        <v>130</v>
      </c>
      <c r="M182" s="149" t="str">
        <v>MM</v>
      </c>
      <c r="N182" s="112">
        <f>IFERROR(VLOOKUP(B182,Basis_Preisliste!B:H,7,0),"")</f>
        <v>50</v>
      </c>
      <c r="O182" s="149" t="str">
        <f>IFERROR(VLOOKUP(B182,'Query Daten'!A:R,16,0),"")</f>
        <v>ST</v>
      </c>
      <c r="P182" s="241">
        <f t="shared" si="32"/>
        <v>468.9</v>
      </c>
      <c r="Q182" s="149" t="str">
        <f t="shared" si="30"/>
        <v>KG</v>
      </c>
      <c r="R182" s="151">
        <v>50</v>
      </c>
      <c r="S182" s="149" t="str">
        <f>IFERROR(VLOOKUP(B182,'Query Daten'!A:R,16,0),"")</f>
        <v>ST</v>
      </c>
      <c r="T182" s="243">
        <f t="shared" si="33"/>
        <v>468.9</v>
      </c>
      <c r="U182" s="149" t="str">
        <f t="shared" si="31"/>
        <v>KG</v>
      </c>
      <c r="V182" s="112" t="str">
        <f>_xlfn.XLOOKUP(B182,'Query Daten'!A:A,'Query Daten'!Q:Q,"",0)</f>
        <v>76042100</v>
      </c>
      <c r="W182" s="78" t="str">
        <f>IFERROR(VLOOKUP(B182,'Language Articles'!A:K,11,0),"")</f>
        <v>Special module support profile with elevation angle of approx. 6 °.</v>
      </c>
      <c r="X182" s="135"/>
      <c r="Y182" s="63" t="b">
        <v>1</v>
      </c>
      <c r="Z182" s="63" t="e">
        <f>#REF!&lt;&gt;$Z$1</f>
        <v>#REF!</v>
      </c>
      <c r="AA182" s="63">
        <f t="shared" si="44"/>
        <v>182</v>
      </c>
      <c r="AB182" s="63" t="e">
        <f t="shared" si="45"/>
        <v>#REF!</v>
      </c>
      <c r="AC182" s="63" t="e">
        <f t="shared" si="46"/>
        <v>#NUM!</v>
      </c>
    </row>
    <row r="183" spans="2:29">
      <c r="B183" s="136" t="s">
        <v>284</v>
      </c>
      <c r="C183" s="52" t="str">
        <f>VLOOKUP(B183,'Language Articles'!A:B,2,FALSE)</f>
        <v>FixZ-7 upper system rail 450mm</v>
      </c>
      <c r="D183" s="112" t="str">
        <f>VLOOKUP(B183,'Language Portfolio'!A:B,2,0)</f>
        <v>Ballastoptimized flat roof systems</v>
      </c>
      <c r="E183" s="216" t="str">
        <f>VLOOKUP(B183,'Language Portfolio'!A:K,11,0)</f>
        <v>FixGrid</v>
      </c>
      <c r="F183" s="148" cm="1">
        <f t="array" ref="F183:G183">_xlfn.XLOOKUP(B183,'Query Daten'!A:A,'Query Daten'!D:E,"",0)</f>
        <v>0.76700000000000002</v>
      </c>
      <c r="G183" s="149" t="str">
        <v>KG</v>
      </c>
      <c r="H183" s="238" cm="1">
        <f t="array" ref="H183:M183">_xlfn.XLOOKUP(B183,'Query Daten'!A:A,'Query Daten'!F:K,"",0)</f>
        <v>450</v>
      </c>
      <c r="I183" s="149" t="str">
        <v>MM</v>
      </c>
      <c r="J183" s="150">
        <v>52.1</v>
      </c>
      <c r="K183" s="149" t="str">
        <v>MM</v>
      </c>
      <c r="L183" s="150">
        <v>129.9</v>
      </c>
      <c r="M183" s="149" t="str">
        <v>MM</v>
      </c>
      <c r="N183" s="112">
        <f>IFERROR(VLOOKUP(B183,Basis_Preisliste!B:H,7,0),"")</f>
        <v>25</v>
      </c>
      <c r="O183" s="149" t="str">
        <f>IFERROR(VLOOKUP(B183,'Query Daten'!A:R,16,0),"")</f>
        <v>ST</v>
      </c>
      <c r="P183" s="241">
        <f t="shared" si="32"/>
        <v>19.175000000000001</v>
      </c>
      <c r="Q183" s="149" t="str">
        <f t="shared" si="30"/>
        <v>KG</v>
      </c>
      <c r="R183" s="151">
        <v>400</v>
      </c>
      <c r="S183" s="149" t="str">
        <f>IFERROR(VLOOKUP(B183,'Query Daten'!A:R,16,0),"")</f>
        <v>ST</v>
      </c>
      <c r="T183" s="243">
        <f t="shared" si="33"/>
        <v>306.8</v>
      </c>
      <c r="U183" s="149" t="str">
        <f t="shared" si="31"/>
        <v>KG</v>
      </c>
      <c r="V183" s="112" t="str">
        <f>_xlfn.XLOOKUP(B183,'Query Daten'!A:A,'Query Daten'!Q:Q,"",0)</f>
        <v>76109090</v>
      </c>
      <c r="W183" s="78" t="str">
        <f>IFERROR(VLOOKUP(B183,'Language Articles'!A:K,11,0),"")</f>
        <v>A pre-cut 450mm section of rail, ready-to-use in conjunction with the SingleFix Pro.</v>
      </c>
      <c r="X183" s="135"/>
      <c r="Y183" s="63" t="b">
        <v>1</v>
      </c>
      <c r="Z183" s="63" t="e">
        <f>#REF!&lt;&gt;$Z$1</f>
        <v>#REF!</v>
      </c>
      <c r="AA183" s="63">
        <f t="shared" si="44"/>
        <v>183</v>
      </c>
      <c r="AB183" s="63" t="e">
        <f t="shared" si="45"/>
        <v>#REF!</v>
      </c>
      <c r="AC183" s="63" t="e">
        <f t="shared" si="46"/>
        <v>#NUM!</v>
      </c>
    </row>
    <row r="184" spans="2:29">
      <c r="B184" s="136" t="s">
        <v>298</v>
      </c>
      <c r="C184" s="52" t="str">
        <f>VLOOKUP(B184,'Language Articles'!A:B,2,FALSE)</f>
        <v>FixZ-7 bottom/front18 rail 4400mm</v>
      </c>
      <c r="D184" s="112" t="str">
        <f>VLOOKUP(B184,'Language Portfolio'!A:B,2,0)</f>
        <v>Ballastoptimized flat roof systems</v>
      </c>
      <c r="E184" s="216" t="str">
        <f>VLOOKUP(B184,'Language Portfolio'!A:K,11,0)</f>
        <v>FixGrid</v>
      </c>
      <c r="F184" s="148" cm="1">
        <f t="array" ref="F184:G184">_xlfn.XLOOKUP(B184,'Query Daten'!A:A,'Query Daten'!D:E,"",0)</f>
        <v>4.7290000000000001</v>
      </c>
      <c r="G184" s="149" t="str">
        <v>KG</v>
      </c>
      <c r="H184" s="238" cm="1">
        <f t="array" ref="H184:M184">_xlfn.XLOOKUP(B184,'Query Daten'!A:A,'Query Daten'!F:K,"",0)</f>
        <v>4400</v>
      </c>
      <c r="I184" s="149" t="str">
        <v>MM</v>
      </c>
      <c r="J184" s="150">
        <v>43.84</v>
      </c>
      <c r="K184" s="149" t="str">
        <v>MM</v>
      </c>
      <c r="L184" s="150">
        <v>50.7</v>
      </c>
      <c r="M184" s="149" t="str">
        <v>MM</v>
      </c>
      <c r="N184" s="112">
        <f>IFERROR(VLOOKUP(B184,Basis_Preisliste!B:H,7,0),"")</f>
        <v>120</v>
      </c>
      <c r="O184" s="149" t="str">
        <f>IFERROR(VLOOKUP(B184,'Query Daten'!A:R,16,0),"")</f>
        <v>ST</v>
      </c>
      <c r="P184" s="241">
        <f t="shared" si="32"/>
        <v>567.48</v>
      </c>
      <c r="Q184" s="149" t="str">
        <f t="shared" si="30"/>
        <v>KG</v>
      </c>
      <c r="R184" s="151">
        <v>120</v>
      </c>
      <c r="S184" s="149" t="str">
        <f>IFERROR(VLOOKUP(B184,'Query Daten'!A:R,16,0),"")</f>
        <v>ST</v>
      </c>
      <c r="T184" s="243">
        <f t="shared" si="33"/>
        <v>567.48</v>
      </c>
      <c r="U184" s="149" t="str">
        <f t="shared" si="31"/>
        <v>KG</v>
      </c>
      <c r="V184" s="112" t="str">
        <f>_xlfn.XLOOKUP(B184,'Query Daten'!A:A,'Query Daten'!Q:Q,"",0)</f>
        <v>76042100</v>
      </c>
      <c r="W184" s="78" t="str">
        <f>IFERROR(VLOOKUP(B184,'Language Articles'!A:K,11,0),"")</f>
        <v>Special module support profile with elevation angle of approx. 6 °.</v>
      </c>
      <c r="X184" s="135"/>
      <c r="Y184" s="63" t="b">
        <v>1</v>
      </c>
      <c r="Z184" s="63" t="e">
        <f>#REF!&lt;&gt;$Z$1</f>
        <v>#REF!</v>
      </c>
      <c r="AA184" s="63">
        <f t="shared" si="44"/>
        <v>184</v>
      </c>
      <c r="AB184" s="63" t="e">
        <f t="shared" si="45"/>
        <v>#REF!</v>
      </c>
      <c r="AC184" s="63" t="e">
        <f t="shared" si="46"/>
        <v>#NUM!</v>
      </c>
    </row>
    <row r="185" spans="2:29">
      <c r="B185" s="136" t="s">
        <v>300</v>
      </c>
      <c r="C185" s="52" t="str">
        <f>VLOOKUP(B185,'Language Articles'!A:B,2,FALSE)</f>
        <v>FixZ-7 bottom/front18  rail 5500mm</v>
      </c>
      <c r="D185" s="112" t="str">
        <f>VLOOKUP(B185,'Language Portfolio'!A:B,2,0)</f>
        <v>Ballastoptimized flat roof systems</v>
      </c>
      <c r="E185" s="216" t="str">
        <f>VLOOKUP(B185,'Language Portfolio'!A:K,11,0)</f>
        <v>FixGrid</v>
      </c>
      <c r="F185" s="148" cm="1">
        <f t="array" ref="F185:G185">_xlfn.XLOOKUP(B185,'Query Daten'!A:A,'Query Daten'!D:E,"",0)</f>
        <v>5.9130000000000003</v>
      </c>
      <c r="G185" s="149" t="str">
        <v>KG</v>
      </c>
      <c r="H185" s="238" cm="1">
        <f t="array" ref="H185:M185">_xlfn.XLOOKUP(B185,'Query Daten'!A:A,'Query Daten'!F:K,"",0)</f>
        <v>5500</v>
      </c>
      <c r="I185" s="149" t="str">
        <v>MM</v>
      </c>
      <c r="J185" s="150">
        <v>43.84</v>
      </c>
      <c r="K185" s="149" t="str">
        <v>MM</v>
      </c>
      <c r="L185" s="150">
        <v>50.7</v>
      </c>
      <c r="M185" s="149" t="str">
        <v>MM</v>
      </c>
      <c r="N185" s="112">
        <f>IFERROR(VLOOKUP(B185,Basis_Preisliste!B:H,7,0),"")</f>
        <v>120</v>
      </c>
      <c r="O185" s="149" t="str">
        <f>IFERROR(VLOOKUP(B185,'Query Daten'!A:R,16,0),"")</f>
        <v>ST</v>
      </c>
      <c r="P185" s="241">
        <f t="shared" si="32"/>
        <v>709.56000000000006</v>
      </c>
      <c r="Q185" s="149" t="str">
        <f t="shared" si="30"/>
        <v>KG</v>
      </c>
      <c r="R185" s="151">
        <v>120</v>
      </c>
      <c r="S185" s="149" t="str">
        <f>IFERROR(VLOOKUP(B185,'Query Daten'!A:R,16,0),"")</f>
        <v>ST</v>
      </c>
      <c r="T185" s="243">
        <f t="shared" si="33"/>
        <v>709.56000000000006</v>
      </c>
      <c r="U185" s="149" t="str">
        <f t="shared" si="31"/>
        <v>KG</v>
      </c>
      <c r="V185" s="112" t="str">
        <f>_xlfn.XLOOKUP(B185,'Query Daten'!A:A,'Query Daten'!Q:Q,"",0)</f>
        <v>76042100</v>
      </c>
      <c r="W185" s="78" t="str">
        <f>IFERROR(VLOOKUP(B185,'Language Articles'!A:K,11,0),"")</f>
        <v>Special module support profile with elevation angle of approx. 6 °.</v>
      </c>
      <c r="X185" s="135"/>
      <c r="Y185" s="63" t="b">
        <v>1</v>
      </c>
      <c r="Z185" s="63" t="e">
        <f>#REF!&lt;&gt;$Z$1</f>
        <v>#REF!</v>
      </c>
      <c r="AA185" s="63">
        <f t="shared" si="44"/>
        <v>185</v>
      </c>
      <c r="AB185" s="63" t="e">
        <f t="shared" si="45"/>
        <v>#REF!</v>
      </c>
      <c r="AC185" s="63" t="e">
        <f t="shared" si="46"/>
        <v>#NUM!</v>
      </c>
    </row>
    <row r="186" spans="2:29">
      <c r="B186" s="136" t="s">
        <v>302</v>
      </c>
      <c r="C186" s="52" t="str">
        <f>VLOOKUP(B186,'Language Articles'!A:B,2,FALSE)</f>
        <v>FixZ-7 system bottom rail18 450mm</v>
      </c>
      <c r="D186" s="112" t="str">
        <f>VLOOKUP(B186,'Language Portfolio'!A:B,2,0)</f>
        <v>Ballastoptimized flat roof systems</v>
      </c>
      <c r="E186" s="216" t="str">
        <f>VLOOKUP(B186,'Language Portfolio'!A:K,11,0)</f>
        <v>FixGrid</v>
      </c>
      <c r="F186" s="148" cm="1">
        <f t="array" ref="F186:G186">_xlfn.XLOOKUP(B186,'Query Daten'!A:A,'Query Daten'!D:E,"",0)</f>
        <v>0.48399999999999999</v>
      </c>
      <c r="G186" s="149" t="str">
        <v>KG</v>
      </c>
      <c r="H186" s="238" cm="1">
        <f t="array" ref="H186:M186">_xlfn.XLOOKUP(B186,'Query Daten'!A:A,'Query Daten'!F:K,"",0)</f>
        <v>450</v>
      </c>
      <c r="I186" s="149" t="str">
        <v>MM</v>
      </c>
      <c r="J186" s="150">
        <v>43.8</v>
      </c>
      <c r="K186" s="149" t="str">
        <v>MM</v>
      </c>
      <c r="L186" s="150">
        <v>50.7</v>
      </c>
      <c r="M186" s="149" t="str">
        <v>MM</v>
      </c>
      <c r="N186" s="112">
        <f>IFERROR(VLOOKUP(B186,Basis_Preisliste!B:H,7,0),"")</f>
        <v>25</v>
      </c>
      <c r="O186" s="149" t="str">
        <f>IFERROR(VLOOKUP(B186,'Query Daten'!A:R,16,0),"")</f>
        <v>ST</v>
      </c>
      <c r="P186" s="241">
        <f t="shared" si="32"/>
        <v>12.1</v>
      </c>
      <c r="Q186" s="149" t="str">
        <f t="shared" si="30"/>
        <v>KG</v>
      </c>
      <c r="R186" s="151">
        <v>400</v>
      </c>
      <c r="S186" s="149" t="str">
        <f>IFERROR(VLOOKUP(B186,'Query Daten'!A:R,16,0),"")</f>
        <v>ST</v>
      </c>
      <c r="T186" s="243">
        <f t="shared" si="33"/>
        <v>193.6</v>
      </c>
      <c r="U186" s="149" t="str">
        <f t="shared" si="31"/>
        <v>KG</v>
      </c>
      <c r="V186" s="112" t="str">
        <f>_xlfn.XLOOKUP(B186,'Query Daten'!A:A,'Query Daten'!Q:Q,"",0)</f>
        <v>76109090</v>
      </c>
      <c r="W186" s="78" t="str">
        <f>IFERROR(VLOOKUP(B186,'Language Articles'!A:K,11,0),"")</f>
        <v>A pre-cut 450mm section of rail, ready-to-use in conjunction with the SingleFix Pro.</v>
      </c>
      <c r="X186" s="135"/>
      <c r="Y186" s="63" t="b">
        <v>1</v>
      </c>
      <c r="Z186" s="63" t="e">
        <f>#REF!&lt;&gt;$Z$1</f>
        <v>#REF!</v>
      </c>
      <c r="AA186" s="63">
        <f t="shared" si="44"/>
        <v>186</v>
      </c>
      <c r="AB186" s="63" t="e">
        <f t="shared" si="45"/>
        <v>#REF!</v>
      </c>
      <c r="AC186" s="63" t="e">
        <f t="shared" si="46"/>
        <v>#NUM!</v>
      </c>
    </row>
    <row r="187" spans="2:29">
      <c r="B187" s="136" t="s">
        <v>286</v>
      </c>
      <c r="C187" s="52" t="str">
        <f>VLOOKUP(B187,'Language Articles'!A:B,2,FALSE)</f>
        <v>FixZ-15 system top rail 4400mm</v>
      </c>
      <c r="D187" s="112" t="str">
        <f>VLOOKUP(B187,'Language Portfolio'!A:B,2,0)</f>
        <v>Ballastoptimized flat roof systems</v>
      </c>
      <c r="E187" s="216" t="str">
        <f>VLOOKUP(B187,'Language Portfolio'!A:K,11,0)</f>
        <v>FixGrid</v>
      </c>
      <c r="F187" s="148" cm="1">
        <f t="array" ref="F187:G187">_xlfn.XLOOKUP(B187,'Query Daten'!A:A,'Query Daten'!D:E,"",0)</f>
        <v>16.13</v>
      </c>
      <c r="G187" s="149" t="str">
        <v>KG</v>
      </c>
      <c r="H187" s="238" cm="1">
        <f t="array" ref="H187:M187">_xlfn.XLOOKUP(B187,'Query Daten'!A:A,'Query Daten'!F:K,"",0)</f>
        <v>4400</v>
      </c>
      <c r="I187" s="149" t="str">
        <v>MM</v>
      </c>
      <c r="J187" s="150">
        <v>59.8</v>
      </c>
      <c r="K187" s="149" t="str">
        <v>MM</v>
      </c>
      <c r="L187" s="150">
        <v>287.7</v>
      </c>
      <c r="M187" s="149" t="str">
        <v>MM</v>
      </c>
      <c r="N187" s="112">
        <f>IFERROR(VLOOKUP(B187,Basis_Preisliste!B:H,7,0),"")</f>
        <v>20</v>
      </c>
      <c r="O187" s="149" t="str">
        <f>IFERROR(VLOOKUP(B187,'Query Daten'!A:R,16,0),"")</f>
        <v>ST</v>
      </c>
      <c r="P187" s="241">
        <f t="shared" si="32"/>
        <v>322.59999999999997</v>
      </c>
      <c r="Q187" s="149" t="str">
        <f t="shared" si="30"/>
        <v>KG</v>
      </c>
      <c r="R187" s="151">
        <v>20</v>
      </c>
      <c r="S187" s="149" t="str">
        <f>IFERROR(VLOOKUP(B187,'Query Daten'!A:R,16,0),"")</f>
        <v>ST</v>
      </c>
      <c r="T187" s="243">
        <f t="shared" si="33"/>
        <v>322.59999999999997</v>
      </c>
      <c r="U187" s="149" t="str">
        <f t="shared" si="31"/>
        <v>KG</v>
      </c>
      <c r="V187" s="112" t="str">
        <f>_xlfn.XLOOKUP(B187,'Query Daten'!A:A,'Query Daten'!Q:Q,"",0)</f>
        <v>76042100</v>
      </c>
      <c r="W187" s="78" t="str">
        <f>IFERROR(VLOOKUP(B187,'Language Articles'!A:K,11,0),"")</f>
        <v>Special module support profile with elevation angle of approx. 13 °.</v>
      </c>
      <c r="X187" s="135"/>
      <c r="Y187" s="63" t="b">
        <v>1</v>
      </c>
      <c r="Z187" s="63" t="e">
        <f>#REF!&lt;&gt;$Z$1</f>
        <v>#REF!</v>
      </c>
      <c r="AA187" s="63">
        <f t="shared" si="44"/>
        <v>187</v>
      </c>
      <c r="AB187" s="63" t="e">
        <f t="shared" si="45"/>
        <v>#REF!</v>
      </c>
      <c r="AC187" s="63" t="e">
        <f t="shared" si="46"/>
        <v>#NUM!</v>
      </c>
    </row>
    <row r="188" spans="2:29">
      <c r="B188" s="136" t="s">
        <v>288</v>
      </c>
      <c r="C188" s="52" t="str">
        <f>VLOOKUP(B188,'Language Articles'!A:B,2,FALSE)</f>
        <v>FixZ-15 system top rail 5500mm</v>
      </c>
      <c r="D188" s="112" t="str">
        <f>VLOOKUP(B188,'Language Portfolio'!A:B,2,0)</f>
        <v>Ballastoptimized flat roof systems</v>
      </c>
      <c r="E188" s="216" t="str">
        <f>VLOOKUP(B188,'Language Portfolio'!A:K,11,0)</f>
        <v>FixGrid</v>
      </c>
      <c r="F188" s="148" cm="1">
        <f t="array" ref="F188:G188">_xlfn.XLOOKUP(B188,'Query Daten'!A:A,'Query Daten'!D:E,"",0)</f>
        <v>20.163</v>
      </c>
      <c r="G188" s="149" t="str">
        <v>KG</v>
      </c>
      <c r="H188" s="238" cm="1">
        <f t="array" ref="H188:M188">_xlfn.XLOOKUP(B188,'Query Daten'!A:A,'Query Daten'!F:K,"",0)</f>
        <v>5500</v>
      </c>
      <c r="I188" s="149" t="str">
        <v>MM</v>
      </c>
      <c r="J188" s="150">
        <v>59.8</v>
      </c>
      <c r="K188" s="149" t="str">
        <v>MM</v>
      </c>
      <c r="L188" s="150">
        <v>287.7</v>
      </c>
      <c r="M188" s="149" t="str">
        <v>MM</v>
      </c>
      <c r="N188" s="112">
        <f>IFERROR(VLOOKUP(B188,Basis_Preisliste!B:H,7,0),"")</f>
        <v>20</v>
      </c>
      <c r="O188" s="149" t="str">
        <f>IFERROR(VLOOKUP(B188,'Query Daten'!A:R,16,0),"")</f>
        <v>ST</v>
      </c>
      <c r="P188" s="241">
        <f t="shared" si="32"/>
        <v>403.26</v>
      </c>
      <c r="Q188" s="149" t="str">
        <f t="shared" si="30"/>
        <v>KG</v>
      </c>
      <c r="R188" s="151">
        <v>20</v>
      </c>
      <c r="S188" s="149" t="str">
        <f>IFERROR(VLOOKUP(B188,'Query Daten'!A:R,16,0),"")</f>
        <v>ST</v>
      </c>
      <c r="T188" s="243">
        <f t="shared" si="33"/>
        <v>403.26</v>
      </c>
      <c r="U188" s="149" t="str">
        <f t="shared" si="31"/>
        <v>KG</v>
      </c>
      <c r="V188" s="112" t="str">
        <f>_xlfn.XLOOKUP(B188,'Query Daten'!A:A,'Query Daten'!Q:Q,"",0)</f>
        <v>76042100</v>
      </c>
      <c r="W188" s="78" t="str">
        <f>IFERROR(VLOOKUP(B188,'Language Articles'!A:K,11,0),"")</f>
        <v>Special module support profile with elevation angle of approx. 13 °.</v>
      </c>
      <c r="X188" s="135"/>
      <c r="Y188" s="63" t="b">
        <v>1</v>
      </c>
      <c r="Z188" s="63" t="e">
        <f>#REF!&lt;&gt;$Z$1</f>
        <v>#REF!</v>
      </c>
      <c r="AA188" s="63">
        <f t="shared" si="44"/>
        <v>188</v>
      </c>
      <c r="AB188" s="63" t="e">
        <f t="shared" si="45"/>
        <v>#REF!</v>
      </c>
      <c r="AC188" s="63" t="e">
        <f t="shared" si="46"/>
        <v>#NUM!</v>
      </c>
    </row>
    <row r="189" spans="2:29">
      <c r="B189" s="136" t="s">
        <v>290</v>
      </c>
      <c r="C189" s="52" t="str">
        <f>VLOOKUP(B189,'Language Articles'!A:B,2,FALSE)</f>
        <v>FixZ-15 upper system rail18 450mm</v>
      </c>
      <c r="D189" s="112" t="str">
        <f>VLOOKUP(B189,'Language Portfolio'!A:B,2,0)</f>
        <v>Ballastoptimized flat roof systems</v>
      </c>
      <c r="E189" s="216" t="str">
        <f>VLOOKUP(B189,'Language Portfolio'!A:K,11,0)</f>
        <v>FixGrid</v>
      </c>
      <c r="F189" s="148" cm="1">
        <f t="array" ref="F189:G189">_xlfn.XLOOKUP(B189,'Query Daten'!A:A,'Query Daten'!D:E,"",0)</f>
        <v>1.65</v>
      </c>
      <c r="G189" s="149" t="str">
        <v>KG</v>
      </c>
      <c r="H189" s="238" cm="1">
        <f t="array" ref="H189:M189">_xlfn.XLOOKUP(B189,'Query Daten'!A:A,'Query Daten'!F:K,"",0)</f>
        <v>450</v>
      </c>
      <c r="I189" s="149" t="str">
        <v>MM</v>
      </c>
      <c r="J189" s="150">
        <v>59.8</v>
      </c>
      <c r="K189" s="149" t="str">
        <v>MM</v>
      </c>
      <c r="L189" s="150">
        <v>287.7</v>
      </c>
      <c r="M189" s="149" t="str">
        <v>MM</v>
      </c>
      <c r="N189" s="112">
        <f>IFERROR(VLOOKUP(B189,Basis_Preisliste!B:H,7,0),"")</f>
        <v>25</v>
      </c>
      <c r="O189" s="149" t="str">
        <f>IFERROR(VLOOKUP(B189,'Query Daten'!A:R,16,0),"")</f>
        <v>ST</v>
      </c>
      <c r="P189" s="241">
        <f t="shared" si="32"/>
        <v>41.25</v>
      </c>
      <c r="Q189" s="149" t="str">
        <f t="shared" si="30"/>
        <v>KG</v>
      </c>
      <c r="R189" s="151">
        <f>IFERROR(VLOOKUP(B189,MLGN!A:J,8,0),"")</f>
        <v>100</v>
      </c>
      <c r="S189" s="149" t="str">
        <f>IFERROR(VLOOKUP(B189,'Query Daten'!A:R,16,0),"")</f>
        <v>ST</v>
      </c>
      <c r="T189" s="243">
        <f t="shared" si="33"/>
        <v>165</v>
      </c>
      <c r="U189" s="149" t="str">
        <f t="shared" si="31"/>
        <v>KG</v>
      </c>
      <c r="V189" s="112" t="str">
        <f>_xlfn.XLOOKUP(B189,'Query Daten'!A:A,'Query Daten'!Q:Q,"",0)</f>
        <v>76109090</v>
      </c>
      <c r="W189" s="78" t="str">
        <f>IFERROR(VLOOKUP(B189,'Language Articles'!A:K,11,0),"")</f>
        <v>A pre-cut 450mm section of rail, ready-to-use in conjunction with the SingleFix Pro.</v>
      </c>
      <c r="X189" s="135"/>
      <c r="Y189" s="63" t="b">
        <v>1</v>
      </c>
      <c r="Z189" s="63" t="e">
        <f>#REF!&lt;&gt;$Z$1</f>
        <v>#REF!</v>
      </c>
      <c r="AA189" s="63">
        <f t="shared" si="44"/>
        <v>189</v>
      </c>
      <c r="AB189" s="63" t="e">
        <f t="shared" si="45"/>
        <v>#REF!</v>
      </c>
      <c r="AC189" s="63" t="e">
        <f t="shared" si="46"/>
        <v>#NUM!</v>
      </c>
    </row>
    <row r="190" spans="2:29">
      <c r="B190" s="136" t="s">
        <v>292</v>
      </c>
      <c r="C190" s="52" t="str">
        <f>VLOOKUP(B190,'Language Articles'!A:B,2,FALSE)</f>
        <v>FixZ-15 bottom/front18 rail 4400mm</v>
      </c>
      <c r="D190" s="112" t="str">
        <f>VLOOKUP(B190,'Language Portfolio'!A:B,2,0)</f>
        <v>Ballastoptimized flat roof systems</v>
      </c>
      <c r="E190" s="216" t="str">
        <f>VLOOKUP(B190,'Language Portfolio'!A:K,11,0)</f>
        <v>FixGrid</v>
      </c>
      <c r="F190" s="148" cm="1">
        <f t="array" ref="F190:G190">_xlfn.XLOOKUP(B190,'Query Daten'!A:A,'Query Daten'!D:E,"",0)</f>
        <v>5.59</v>
      </c>
      <c r="G190" s="149" t="str">
        <v>KG</v>
      </c>
      <c r="H190" s="238" cm="1">
        <f t="array" ref="H190:M190">_xlfn.XLOOKUP(B190,'Query Daten'!A:A,'Query Daten'!F:K,"",0)</f>
        <v>4400</v>
      </c>
      <c r="I190" s="149" t="str">
        <v>MM</v>
      </c>
      <c r="J190" s="150">
        <v>42</v>
      </c>
      <c r="K190" s="149" t="str">
        <v>MM</v>
      </c>
      <c r="L190" s="150">
        <v>75.8</v>
      </c>
      <c r="M190" s="149" t="str">
        <v>MM</v>
      </c>
      <c r="N190" s="112">
        <f>IFERROR(VLOOKUP(B190,Basis_Preisliste!B:H,7,0),"")</f>
        <v>84</v>
      </c>
      <c r="O190" s="149" t="str">
        <f>IFERROR(VLOOKUP(B190,'Query Daten'!A:R,16,0),"")</f>
        <v>ST</v>
      </c>
      <c r="P190" s="241">
        <f t="shared" si="32"/>
        <v>469.56</v>
      </c>
      <c r="Q190" s="149" t="str">
        <f t="shared" si="30"/>
        <v>KG</v>
      </c>
      <c r="R190" s="151">
        <v>84</v>
      </c>
      <c r="S190" s="149" t="str">
        <f>IFERROR(VLOOKUP(B190,'Query Daten'!A:R,16,0),"")</f>
        <v>ST</v>
      </c>
      <c r="T190" s="243">
        <f t="shared" si="33"/>
        <v>469.56</v>
      </c>
      <c r="U190" s="149" t="str">
        <f t="shared" si="31"/>
        <v>KG</v>
      </c>
      <c r="V190" s="112" t="str">
        <f>_xlfn.XLOOKUP(B190,'Query Daten'!A:A,'Query Daten'!Q:Q,"",0)</f>
        <v>76042100</v>
      </c>
      <c r="W190" s="78" t="str">
        <f>IFERROR(VLOOKUP(B190,'Language Articles'!A:K,11,0),"")</f>
        <v>Special module support profile with elevation angle of approx. 13 °.</v>
      </c>
      <c r="X190" s="135"/>
      <c r="Y190" s="63" t="b">
        <v>1</v>
      </c>
      <c r="Z190" s="63" t="e">
        <f>#REF!&lt;&gt;$Z$1</f>
        <v>#REF!</v>
      </c>
      <c r="AA190" s="63">
        <f t="shared" si="44"/>
        <v>190</v>
      </c>
      <c r="AB190" s="63" t="e">
        <f t="shared" si="45"/>
        <v>#REF!</v>
      </c>
      <c r="AC190" s="63" t="e">
        <f t="shared" si="46"/>
        <v>#NUM!</v>
      </c>
    </row>
    <row r="191" spans="2:29">
      <c r="B191" s="136" t="s">
        <v>294</v>
      </c>
      <c r="C191" s="52" t="str">
        <f>VLOOKUP(B191,'Language Articles'!A:B,2,FALSE)</f>
        <v>FixZ-15 bottom/front18 rail 5500mm</v>
      </c>
      <c r="D191" s="112" t="str">
        <f>VLOOKUP(B191,'Language Portfolio'!A:B,2,0)</f>
        <v>Ballastoptimized flat roof systems</v>
      </c>
      <c r="E191" s="216" t="str">
        <f>VLOOKUP(B191,'Language Portfolio'!A:K,11,0)</f>
        <v>FixGrid</v>
      </c>
      <c r="F191" s="148" cm="1">
        <f t="array" ref="F191:G191">_xlfn.XLOOKUP(B191,'Query Daten'!A:A,'Query Daten'!D:E,"",0)</f>
        <v>6.9909999999999997</v>
      </c>
      <c r="G191" s="149" t="str">
        <v>KG</v>
      </c>
      <c r="H191" s="238" cm="1">
        <f t="array" ref="H191:M191">_xlfn.XLOOKUP(B191,'Query Daten'!A:A,'Query Daten'!F:K,"",0)</f>
        <v>5500</v>
      </c>
      <c r="I191" s="149" t="str">
        <v>MM</v>
      </c>
      <c r="J191" s="150">
        <v>42</v>
      </c>
      <c r="K191" s="149" t="str">
        <v>MM</v>
      </c>
      <c r="L191" s="150">
        <v>75.8</v>
      </c>
      <c r="M191" s="149" t="str">
        <v>MM</v>
      </c>
      <c r="N191" s="112">
        <f>IFERROR(VLOOKUP(B191,Basis_Preisliste!B:H,7,0),"")</f>
        <v>84</v>
      </c>
      <c r="O191" s="149" t="str">
        <f>IFERROR(VLOOKUP(B191,'Query Daten'!A:R,16,0),"")</f>
        <v>ST</v>
      </c>
      <c r="P191" s="241">
        <f t="shared" si="32"/>
        <v>587.24399999999991</v>
      </c>
      <c r="Q191" s="149" t="str">
        <f t="shared" si="30"/>
        <v>KG</v>
      </c>
      <c r="R191" s="151">
        <v>84</v>
      </c>
      <c r="S191" s="149" t="str">
        <f>IFERROR(VLOOKUP(B191,'Query Daten'!A:R,16,0),"")</f>
        <v>ST</v>
      </c>
      <c r="T191" s="243">
        <f t="shared" si="33"/>
        <v>587.24399999999991</v>
      </c>
      <c r="U191" s="149" t="str">
        <f t="shared" si="31"/>
        <v>KG</v>
      </c>
      <c r="V191" s="112" t="str">
        <f>_xlfn.XLOOKUP(B191,'Query Daten'!A:A,'Query Daten'!Q:Q,"",0)</f>
        <v>76042100</v>
      </c>
      <c r="W191" s="78" t="str">
        <f>IFERROR(VLOOKUP(B191,'Language Articles'!A:K,11,0),"")</f>
        <v>Special module support profile with elevation angle of approx. 13 °.</v>
      </c>
      <c r="X191" s="135"/>
      <c r="Y191" s="63" t="b">
        <v>1</v>
      </c>
      <c r="Z191" s="63" t="e">
        <f>#REF!&lt;&gt;$Z$1</f>
        <v>#REF!</v>
      </c>
      <c r="AA191" s="63">
        <f t="shared" si="44"/>
        <v>191</v>
      </c>
      <c r="AB191" s="63" t="e">
        <f t="shared" si="45"/>
        <v>#REF!</v>
      </c>
      <c r="AC191" s="63" t="e">
        <f t="shared" si="46"/>
        <v>#NUM!</v>
      </c>
    </row>
    <row r="192" spans="2:29">
      <c r="B192" s="136" t="s">
        <v>296</v>
      </c>
      <c r="C192" s="52" t="str">
        <f>VLOOKUP(B192,'Language Articles'!A:B,2,FALSE)</f>
        <v>FixZ-15 system bottom rail18 450mm</v>
      </c>
      <c r="D192" s="112" t="str">
        <f>VLOOKUP(B192,'Language Portfolio'!A:B,2,0)</f>
        <v>Ballastoptimized flat roof systems</v>
      </c>
      <c r="E192" s="216" t="str">
        <f>VLOOKUP(B192,'Language Portfolio'!A:K,11,0)</f>
        <v>FixGrid</v>
      </c>
      <c r="F192" s="148" cm="1">
        <f t="array" ref="F192:G192">_xlfn.XLOOKUP(B192,'Query Daten'!A:A,'Query Daten'!D:E,"",0)</f>
        <v>0.57199999999999995</v>
      </c>
      <c r="G192" s="149" t="str">
        <v>KG</v>
      </c>
      <c r="H192" s="238" cm="1">
        <f t="array" ref="H192:M192">_xlfn.XLOOKUP(B192,'Query Daten'!A:A,'Query Daten'!F:K,"",0)</f>
        <v>450</v>
      </c>
      <c r="I192" s="149" t="str">
        <v>MM</v>
      </c>
      <c r="J192" s="150">
        <v>42.1</v>
      </c>
      <c r="K192" s="149" t="str">
        <v>MM</v>
      </c>
      <c r="L192" s="150">
        <v>75.8</v>
      </c>
      <c r="M192" s="149" t="str">
        <v>MM</v>
      </c>
      <c r="N192" s="112">
        <f>IFERROR(VLOOKUP(B192,Basis_Preisliste!B:H,7,0),"")</f>
        <v>25</v>
      </c>
      <c r="O192" s="149" t="str">
        <f>IFERROR(VLOOKUP(B192,'Query Daten'!A:R,16,0),"")</f>
        <v>ST</v>
      </c>
      <c r="P192" s="241">
        <f t="shared" si="32"/>
        <v>14.299999999999999</v>
      </c>
      <c r="Q192" s="149" t="str">
        <f t="shared" si="30"/>
        <v>KG</v>
      </c>
      <c r="R192" s="151">
        <f>IFERROR(VLOOKUP(B192,MLGN!A:J,8,0),"")</f>
        <v>400</v>
      </c>
      <c r="S192" s="149" t="str">
        <f>IFERROR(VLOOKUP(B192,'Query Daten'!A:R,16,0),"")</f>
        <v>ST</v>
      </c>
      <c r="T192" s="243">
        <f t="shared" si="33"/>
        <v>228.79999999999998</v>
      </c>
      <c r="U192" s="149" t="str">
        <f t="shared" si="31"/>
        <v>KG</v>
      </c>
      <c r="V192" s="112" t="str">
        <f>_xlfn.XLOOKUP(B192,'Query Daten'!A:A,'Query Daten'!Q:Q,"",0)</f>
        <v>76109090</v>
      </c>
      <c r="W192" s="78" t="str">
        <f>IFERROR(VLOOKUP(B192,'Language Articles'!A:K,11,0),"")</f>
        <v>A pre-cut 450mm section of rail, ready-to-use in conjunction with the SingleFix Pro.</v>
      </c>
      <c r="X192" s="135"/>
      <c r="Y192" s="63" t="b">
        <v>1</v>
      </c>
      <c r="Z192" s="63" t="e">
        <f>#REF!&lt;&gt;$Z$1</f>
        <v>#REF!</v>
      </c>
      <c r="AA192" s="63">
        <f t="shared" si="44"/>
        <v>192</v>
      </c>
      <c r="AB192" s="63" t="e">
        <f t="shared" si="45"/>
        <v>#REF!</v>
      </c>
      <c r="AC192" s="63" t="e">
        <f t="shared" si="46"/>
        <v>#NUM!</v>
      </c>
    </row>
    <row r="193" spans="2:29">
      <c r="B193" s="138" t="s">
        <v>304</v>
      </c>
      <c r="C193" s="52" t="str">
        <f>VLOOKUP(B193,'Language Articles'!A:B,2,FALSE)</f>
        <v>Base rail for Flat Grid 6000mm</v>
      </c>
      <c r="D193" s="112" t="str">
        <f>VLOOKUP(B193,'Language Portfolio'!A:B,2,0)</f>
        <v>Ballastoptimized flat roof systems</v>
      </c>
      <c r="E193" s="216" t="str">
        <f>VLOOKUP(B193,'Language Portfolio'!A:K,11,0)</f>
        <v>FixGrid</v>
      </c>
      <c r="F193" s="148" cm="1">
        <f t="array" ref="F193:G193">_xlfn.XLOOKUP(B193,'Query Daten'!A:A,'Query Daten'!D:E,"",0)</f>
        <v>5.7060000000000004</v>
      </c>
      <c r="G193" s="149" t="str">
        <v>KG</v>
      </c>
      <c r="H193" s="238" cm="1">
        <f t="array" ref="H193:M193">_xlfn.XLOOKUP(B193,'Query Daten'!A:A,'Query Daten'!F:K,"",0)</f>
        <v>6000</v>
      </c>
      <c r="I193" s="149" t="str">
        <v>MM</v>
      </c>
      <c r="J193" s="150">
        <v>114</v>
      </c>
      <c r="K193" s="149" t="str">
        <v>MM</v>
      </c>
      <c r="L193" s="150">
        <v>27.9</v>
      </c>
      <c r="M193" s="149" t="str">
        <v>MM</v>
      </c>
      <c r="N193" s="112">
        <f>IFERROR(VLOOKUP(B193,Basis_Preisliste!B:H,7,0),"")</f>
        <v>100</v>
      </c>
      <c r="O193" s="149" t="str">
        <f>IFERROR(VLOOKUP(B193,'Query Daten'!A:R,16,0),"")</f>
        <v>ST</v>
      </c>
      <c r="P193" s="241">
        <f t="shared" si="32"/>
        <v>570.6</v>
      </c>
      <c r="Q193" s="149" t="str">
        <f t="shared" si="30"/>
        <v>KG</v>
      </c>
      <c r="R193" s="151">
        <v>100</v>
      </c>
      <c r="S193" s="149" t="str">
        <f>IFERROR(VLOOKUP(B193,'Query Daten'!A:R,16,0),"")</f>
        <v>ST</v>
      </c>
      <c r="T193" s="243">
        <f t="shared" si="33"/>
        <v>570.6</v>
      </c>
      <c r="U193" s="149" t="str">
        <f t="shared" si="31"/>
        <v>KG</v>
      </c>
      <c r="V193" s="112" t="str">
        <f>_xlfn.XLOOKUP(B193,'Query Daten'!A:A,'Query Daten'!Q:Q,"",0)</f>
        <v>76042990</v>
      </c>
      <c r="W193" s="78" t="str">
        <f>IFERROR(VLOOKUP(B193,'Language Articles'!A:K,11,0),"")</f>
        <v>Base rail for the FixGrid18 and FlatGrid systems, in connection with screw-in connectors. Has a groove for holding surface protection mats. The profile is ideal for holding ballast stones.</v>
      </c>
      <c r="X193" s="135"/>
      <c r="Y193" s="63" t="b">
        <v>1</v>
      </c>
      <c r="Z193" s="63" t="e">
        <f>#REF!&lt;&gt;$Z$1</f>
        <v>#REF!</v>
      </c>
      <c r="AA193" s="63">
        <f t="shared" si="44"/>
        <v>193</v>
      </c>
      <c r="AB193" s="63" t="e">
        <f t="shared" si="45"/>
        <v>#REF!</v>
      </c>
      <c r="AC193" s="63" t="e">
        <f t="shared" si="46"/>
        <v>#NUM!</v>
      </c>
    </row>
    <row r="194" spans="2:29">
      <c r="B194" s="136" t="s">
        <v>306</v>
      </c>
      <c r="C194" s="52" t="str">
        <f>VLOOKUP(B194,'Language Articles'!A:B,2,FALSE)</f>
        <v>Base rail for Flat Grid 2150mm</v>
      </c>
      <c r="D194" s="112" t="str">
        <f>VLOOKUP(B194,'Language Portfolio'!A:B,2,0)</f>
        <v>Ballastoptimized flat roof systems</v>
      </c>
      <c r="E194" s="216" t="str">
        <f>VLOOKUP(B194,'Language Portfolio'!A:K,11,0)</f>
        <v>FixGrid</v>
      </c>
      <c r="F194" s="148" cm="1">
        <f t="array" ref="F194:G194">_xlfn.XLOOKUP(B194,'Query Daten'!A:A,'Query Daten'!D:E,"",0)</f>
        <v>2.0470000000000002</v>
      </c>
      <c r="G194" s="149" t="str">
        <v>KG</v>
      </c>
      <c r="H194" s="238" cm="1">
        <f t="array" ref="H194:M194">_xlfn.XLOOKUP(B194,'Query Daten'!A:A,'Query Daten'!F:K,"",0)</f>
        <v>2150</v>
      </c>
      <c r="I194" s="149" t="str">
        <v>MM</v>
      </c>
      <c r="J194" s="150">
        <v>114</v>
      </c>
      <c r="K194" s="149" t="str">
        <v>MM</v>
      </c>
      <c r="L194" s="150">
        <v>31.577999999999999</v>
      </c>
      <c r="M194" s="149" t="str">
        <v>MM</v>
      </c>
      <c r="N194" s="112">
        <f>IFERROR(VLOOKUP(B194,Basis_Preisliste!B:H,7,0),"")</f>
        <v>100</v>
      </c>
      <c r="O194" s="149" t="str">
        <f>IFERROR(VLOOKUP(B194,'Query Daten'!A:R,16,0),"")</f>
        <v>ST</v>
      </c>
      <c r="P194" s="241">
        <f t="shared" si="32"/>
        <v>204.70000000000002</v>
      </c>
      <c r="Q194" s="149" t="str">
        <f t="shared" si="30"/>
        <v>KG</v>
      </c>
      <c r="R194" s="151">
        <v>100</v>
      </c>
      <c r="S194" s="149" t="str">
        <f>IFERROR(VLOOKUP(B194,'Query Daten'!A:R,16,0),"")</f>
        <v>ST</v>
      </c>
      <c r="T194" s="243">
        <f t="shared" si="33"/>
        <v>204.70000000000002</v>
      </c>
      <c r="U194" s="149" t="str">
        <f t="shared" si="31"/>
        <v>KG</v>
      </c>
      <c r="V194" s="112" t="str">
        <f>_xlfn.XLOOKUP(B194,'Query Daten'!A:A,'Query Daten'!Q:Q,"",0)</f>
        <v>76042990</v>
      </c>
      <c r="W194" s="78" t="str">
        <f>IFERROR(VLOOKUP(B194,'Language Articles'!A:K,11,0),"")</f>
        <v>Base rail for the FixGrid18 and FlatGrid systems, in connection with screw-in connectors. Has a groove for holding surface protection mats. The profile is ideal for holding ballast stones.</v>
      </c>
      <c r="X194" s="135"/>
      <c r="Y194" s="63" t="b">
        <v>1</v>
      </c>
      <c r="Z194" s="63" t="e">
        <f>#REF!&lt;&gt;$Z$1</f>
        <v>#REF!</v>
      </c>
      <c r="AA194" s="63">
        <f t="shared" si="44"/>
        <v>194</v>
      </c>
      <c r="AB194" s="63" t="e">
        <f t="shared" si="45"/>
        <v>#REF!</v>
      </c>
      <c r="AC194" s="63" t="e">
        <f t="shared" si="46"/>
        <v>#NUM!</v>
      </c>
    </row>
    <row r="195" spans="2:29">
      <c r="B195" s="136" t="s">
        <v>308</v>
      </c>
      <c r="C195" s="52" t="str">
        <f>VLOOKUP(B195,'Language Articles'!A:B,2,FALSE)</f>
        <v>Base rail for Flat Grid 4200mm</v>
      </c>
      <c r="D195" s="112" t="str">
        <f>VLOOKUP(B195,'Language Portfolio'!A:B,2,0)</f>
        <v>Ballastoptimized flat roof systems</v>
      </c>
      <c r="E195" s="216" t="str">
        <f>VLOOKUP(B195,'Language Portfolio'!A:K,11,0)</f>
        <v>FixGrid</v>
      </c>
      <c r="F195" s="148" cm="1">
        <f t="array" ref="F195:G195">_xlfn.XLOOKUP(B195,'Query Daten'!A:A,'Query Daten'!D:E,"",0)</f>
        <v>3.9980000000000002</v>
      </c>
      <c r="G195" s="149" t="str">
        <v>KG</v>
      </c>
      <c r="H195" s="238" cm="1">
        <f t="array" ref="H195:M195">_xlfn.XLOOKUP(B195,'Query Daten'!A:A,'Query Daten'!F:K,"",0)</f>
        <v>4200</v>
      </c>
      <c r="I195" s="149" t="str">
        <v>MM</v>
      </c>
      <c r="J195" s="150">
        <v>114</v>
      </c>
      <c r="K195" s="149" t="str">
        <v>MM</v>
      </c>
      <c r="L195" s="150">
        <v>31.577999999999999</v>
      </c>
      <c r="M195" s="149" t="str">
        <v>MM</v>
      </c>
      <c r="N195" s="112">
        <f>IFERROR(VLOOKUP(B195,Basis_Preisliste!B:H,7,0),"")</f>
        <v>100</v>
      </c>
      <c r="O195" s="149" t="str">
        <f>IFERROR(VLOOKUP(B195,'Query Daten'!A:R,16,0),"")</f>
        <v>ST</v>
      </c>
      <c r="P195" s="241">
        <f t="shared" si="32"/>
        <v>399.8</v>
      </c>
      <c r="Q195" s="149" t="str">
        <f t="shared" si="30"/>
        <v>KG</v>
      </c>
      <c r="R195" s="151">
        <v>100</v>
      </c>
      <c r="S195" s="149" t="str">
        <f>IFERROR(VLOOKUP(B195,'Query Daten'!A:R,16,0),"")</f>
        <v>ST</v>
      </c>
      <c r="T195" s="243">
        <f t="shared" si="33"/>
        <v>399.8</v>
      </c>
      <c r="U195" s="149" t="str">
        <f t="shared" si="31"/>
        <v>KG</v>
      </c>
      <c r="V195" s="112" t="str">
        <f>_xlfn.XLOOKUP(B195,'Query Daten'!A:A,'Query Daten'!Q:Q,"",0)</f>
        <v>76042990</v>
      </c>
      <c r="W195" s="78" t="str">
        <f>IFERROR(VLOOKUP(B195,'Language Articles'!A:K,11,0),"")</f>
        <v>Base rail for the FixGrid18 and FlatGrid systems, in connection with screw-in connectors. Has a groove for holding surface protection mats. The profile is ideal for holding ballast stones.</v>
      </c>
      <c r="X195" s="135"/>
      <c r="Y195" s="63" t="b">
        <v>1</v>
      </c>
      <c r="Z195" s="63" t="e">
        <f>#REF!&lt;&gt;$Z$1</f>
        <v>#REF!</v>
      </c>
      <c r="AA195" s="63">
        <f t="shared" si="44"/>
        <v>195</v>
      </c>
      <c r="AB195" s="63" t="e">
        <f t="shared" si="45"/>
        <v>#REF!</v>
      </c>
      <c r="AC195" s="63" t="e">
        <f t="shared" si="46"/>
        <v>#NUM!</v>
      </c>
    </row>
    <row r="196" spans="2:29">
      <c r="B196" s="136" t="s">
        <v>310</v>
      </c>
      <c r="C196" s="52" t="str">
        <f>VLOOKUP(B196,'Language Articles'!A:B,2,FALSE)</f>
        <v>Base rail for Flat Grid 6300mm</v>
      </c>
      <c r="D196" s="112" t="str">
        <f>VLOOKUP(B196,'Language Portfolio'!A:B,2,0)</f>
        <v>Ballastoptimized flat roof systems</v>
      </c>
      <c r="E196" s="216" t="str">
        <f>VLOOKUP(B196,'Language Portfolio'!A:K,11,0)</f>
        <v>FixGrid</v>
      </c>
      <c r="F196" s="148" cm="1">
        <f t="array" ref="F196:G196">_xlfn.XLOOKUP(B196,'Query Daten'!A:A,'Query Daten'!D:E,"",0)</f>
        <v>5.9969999999999999</v>
      </c>
      <c r="G196" s="149" t="str">
        <v>KG</v>
      </c>
      <c r="H196" s="238" cm="1">
        <f t="array" ref="H196:M196">_xlfn.XLOOKUP(B196,'Query Daten'!A:A,'Query Daten'!F:K,"",0)</f>
        <v>6300</v>
      </c>
      <c r="I196" s="149" t="str">
        <v>MM</v>
      </c>
      <c r="J196" s="150">
        <v>114</v>
      </c>
      <c r="K196" s="149" t="str">
        <v>MM</v>
      </c>
      <c r="L196" s="150">
        <v>31.577999999999999</v>
      </c>
      <c r="M196" s="149" t="str">
        <v>MM</v>
      </c>
      <c r="N196" s="112">
        <f>IFERROR(VLOOKUP(B196,Basis_Preisliste!B:H,7,0),"")</f>
        <v>100</v>
      </c>
      <c r="O196" s="149" t="str">
        <f>IFERROR(VLOOKUP(B196,'Query Daten'!A:R,16,0),"")</f>
        <v>ST</v>
      </c>
      <c r="P196" s="241">
        <f t="shared" si="32"/>
        <v>599.70000000000005</v>
      </c>
      <c r="Q196" s="149" t="str">
        <f t="shared" si="30"/>
        <v>KG</v>
      </c>
      <c r="R196" s="151">
        <v>100</v>
      </c>
      <c r="S196" s="149" t="str">
        <f>IFERROR(VLOOKUP(B196,'Query Daten'!A:R,16,0),"")</f>
        <v>ST</v>
      </c>
      <c r="T196" s="243">
        <f t="shared" si="33"/>
        <v>599.70000000000005</v>
      </c>
      <c r="U196" s="149" t="str">
        <f t="shared" si="31"/>
        <v>KG</v>
      </c>
      <c r="V196" s="112" t="str">
        <f>_xlfn.XLOOKUP(B196,'Query Daten'!A:A,'Query Daten'!Q:Q,"",0)</f>
        <v>76042990</v>
      </c>
      <c r="W196" s="78" t="str">
        <f>IFERROR(VLOOKUP(B196,'Language Articles'!A:K,11,0),"")</f>
        <v>Base rail for the FixGrid18 and FlatGrid systems, in connection with screw-in connectors. Has a groove for holding surface protection mats. The profile is ideal for holding ballast stones.</v>
      </c>
      <c r="X196" s="135"/>
      <c r="Y196" s="63" t="b">
        <v>1</v>
      </c>
      <c r="Z196" s="63" t="e">
        <f>#REF!&lt;&gt;$Z$1</f>
        <v>#REF!</v>
      </c>
      <c r="AA196" s="63">
        <f t="shared" si="44"/>
        <v>196</v>
      </c>
      <c r="AB196" s="63" t="e">
        <f t="shared" si="45"/>
        <v>#REF!</v>
      </c>
      <c r="AC196" s="63" t="e">
        <f t="shared" si="46"/>
        <v>#NUM!</v>
      </c>
    </row>
    <row r="197" spans="2:29">
      <c r="B197" s="136" t="s">
        <v>490</v>
      </c>
      <c r="C197" s="52" t="str">
        <f>VLOOKUP(B197,'Language Articles'!A:B,2,FALSE)</f>
        <v>FixZ -15 upp. syst.rail18 - 96mm w.conn.</v>
      </c>
      <c r="D197" s="112" t="str">
        <f>VLOOKUP(B197,'Language Portfolio'!A:B,2,0)</f>
        <v>Ballastoptimized flat roof systems</v>
      </c>
      <c r="E197" s="216" t="str">
        <f>VLOOKUP(B197,'Language Portfolio'!A:K,11,0)</f>
        <v>FixGrid</v>
      </c>
      <c r="F197" s="148" cm="1">
        <f t="array" ref="F197:G197">_xlfn.XLOOKUP(B197,'Query Daten'!A:A,'Query Daten'!D:E,"",0)</f>
        <v>0.35899999999999999</v>
      </c>
      <c r="G197" s="149" t="str">
        <v>KG</v>
      </c>
      <c r="H197" s="238" cm="1">
        <f t="array" ref="H197:M197">_xlfn.XLOOKUP(B197,'Query Daten'!A:A,'Query Daten'!F:K,"",0)</f>
        <v>296.2</v>
      </c>
      <c r="I197" s="149" t="str">
        <v>MM</v>
      </c>
      <c r="J197" s="150">
        <v>96</v>
      </c>
      <c r="K197" s="149" t="str">
        <v>MM</v>
      </c>
      <c r="L197" s="150">
        <v>59.8</v>
      </c>
      <c r="M197" s="149" t="str">
        <v>MM</v>
      </c>
      <c r="N197" s="112">
        <f>IFERROR(VLOOKUP(B197,Basis_Preisliste!B:H,7,0),"")</f>
        <v>25</v>
      </c>
      <c r="O197" s="149" t="str">
        <f>IFERROR(VLOOKUP(B197,'Query Daten'!A:R,16,0),"")</f>
        <v>ST</v>
      </c>
      <c r="P197" s="241">
        <f t="shared" si="32"/>
        <v>8.9749999999999996</v>
      </c>
      <c r="Q197" s="149" t="str">
        <f t="shared" si="30"/>
        <v>KG</v>
      </c>
      <c r="R197" s="151">
        <f>IFERROR(VLOOKUP(B197,MLGN!A:J,8,0),"")</f>
        <v>600</v>
      </c>
      <c r="S197" s="149" t="str">
        <f>IFERROR(VLOOKUP(B197,'Query Daten'!A:R,16,0),"")</f>
        <v>ST</v>
      </c>
      <c r="T197" s="243">
        <f t="shared" si="33"/>
        <v>215.39999999999998</v>
      </c>
      <c r="U197" s="149" t="str">
        <f t="shared" si="31"/>
        <v>KG</v>
      </c>
      <c r="V197" s="112" t="str">
        <f>_xlfn.XLOOKUP(B197,'Query Daten'!A:A,'Query Daten'!Q:Q,"",0)</f>
        <v>76109090</v>
      </c>
      <c r="W197" s="78" t="str">
        <f>IFERROR(VLOOKUP(B197,'Language Articles'!A:K,11,0),"")</f>
        <v>Pre-assembled screw-in connector with elevation angle of approx. 10 °. Suitable for System FixGrid18.</v>
      </c>
      <c r="X197" s="135"/>
      <c r="Y197" s="63" t="b">
        <v>1</v>
      </c>
      <c r="Z197" s="63" t="e">
        <f>#REF!&lt;&gt;$Z$1</f>
        <v>#REF!</v>
      </c>
      <c r="AA197" s="63">
        <f t="shared" si="44"/>
        <v>197</v>
      </c>
      <c r="AB197" s="63" t="e">
        <f t="shared" si="45"/>
        <v>#REF!</v>
      </c>
      <c r="AC197" s="63" t="e">
        <f>_xlfn.AGGREGATE(15,6,$AB$7:$AB$681,ROW(A194))</f>
        <v>#NUM!</v>
      </c>
    </row>
    <row r="198" spans="2:29">
      <c r="B198" s="136" t="s">
        <v>492</v>
      </c>
      <c r="C198" s="52" t="str">
        <f>VLOOKUP(B198,'Language Articles'!A:B,2,FALSE)</f>
        <v>FixZ-15 lower system rail 18-96mm w.conn.</v>
      </c>
      <c r="D198" s="112" t="str">
        <f>VLOOKUP(B198,'Language Portfolio'!A:B,2,0)</f>
        <v>Ballastoptimized flat roof systems</v>
      </c>
      <c r="E198" s="216" t="str">
        <f>VLOOKUP(B198,'Language Portfolio'!A:K,11,0)</f>
        <v>FixGrid</v>
      </c>
      <c r="F198" s="148" cm="1">
        <f t="array" ref="F198:G198">_xlfn.XLOOKUP(B198,'Query Daten'!A:A,'Query Daten'!D:E,"",0)</f>
        <v>0.129</v>
      </c>
      <c r="G198" s="149" t="str">
        <v>KG</v>
      </c>
      <c r="H198" s="238" cm="1">
        <f t="array" ref="H198:M198">_xlfn.XLOOKUP(B198,'Query Daten'!A:A,'Query Daten'!F:K,"",0)</f>
        <v>85.3</v>
      </c>
      <c r="I198" s="149" t="str">
        <v>MM</v>
      </c>
      <c r="J198" s="150">
        <v>96</v>
      </c>
      <c r="K198" s="149" t="str">
        <v>MM</v>
      </c>
      <c r="L198" s="150">
        <v>42.1</v>
      </c>
      <c r="M198" s="149" t="str">
        <v>MM</v>
      </c>
      <c r="N198" s="112">
        <f>IFERROR(VLOOKUP(B198,Basis_Preisliste!B:H,7,0),"")</f>
        <v>25</v>
      </c>
      <c r="O198" s="149" t="str">
        <f>IFERROR(VLOOKUP(B198,'Query Daten'!A:R,16,0),"")</f>
        <v>ST</v>
      </c>
      <c r="P198" s="241">
        <f t="shared" si="32"/>
        <v>3.2250000000000001</v>
      </c>
      <c r="Q198" s="149" t="str">
        <f t="shared" si="30"/>
        <v>KG</v>
      </c>
      <c r="R198" s="151">
        <f>IFERROR(VLOOKUP(B198,MLGN!A:J,8,0),"")</f>
        <v>1200</v>
      </c>
      <c r="S198" s="149" t="str">
        <f>IFERROR(VLOOKUP(B198,'Query Daten'!A:R,16,0),"")</f>
        <v>ST</v>
      </c>
      <c r="T198" s="243">
        <f t="shared" si="33"/>
        <v>154.80000000000001</v>
      </c>
      <c r="U198" s="149" t="str">
        <f t="shared" si="31"/>
        <v>KG</v>
      </c>
      <c r="V198" s="112" t="str">
        <f>_xlfn.XLOOKUP(B198,'Query Daten'!A:A,'Query Daten'!Q:Q,"",0)</f>
        <v>76109090</v>
      </c>
      <c r="W198" s="78" t="str">
        <f>IFERROR(VLOOKUP(B198,'Language Articles'!A:K,11,0),"")</f>
        <v>Pre-assembled screw-in connector with elevation angle of approx. 10 °. Suitable for System FixGrid18.</v>
      </c>
      <c r="X198" s="135"/>
      <c r="Y198" s="63" t="b">
        <v>1</v>
      </c>
      <c r="Z198" s="63" t="e">
        <f>#REF!&lt;&gt;$Z$1</f>
        <v>#REF!</v>
      </c>
      <c r="AA198" s="63">
        <f t="shared" si="44"/>
        <v>198</v>
      </c>
      <c r="AB198" s="63" t="e">
        <f t="shared" si="45"/>
        <v>#REF!</v>
      </c>
      <c r="AC198" s="63" t="e">
        <f>_xlfn.AGGREGATE(15,6,$AB$7:$AB$681,ROW(A195))</f>
        <v>#NUM!</v>
      </c>
    </row>
    <row r="199" spans="2:29">
      <c r="B199" s="136" t="s">
        <v>494</v>
      </c>
      <c r="C199" s="52" t="str">
        <f>VLOOKUP(B199,'Language Articles'!A:B,2,FALSE)</f>
        <v>FixZ-15 syst.center rail 18 -96mm w.conn.</v>
      </c>
      <c r="D199" s="112" t="str">
        <f>VLOOKUP(B199,'Language Portfolio'!A:B,2,0)</f>
        <v>Ballastoptimized flat roof systems</v>
      </c>
      <c r="E199" s="216" t="str">
        <f>VLOOKUP(B199,'Language Portfolio'!A:K,11,0)</f>
        <v>FixGrid</v>
      </c>
      <c r="F199" s="148" cm="1">
        <f t="array" ref="F199:G199">_xlfn.XLOOKUP(B199,'Query Daten'!A:A,'Query Daten'!D:E,"",0)</f>
        <v>0.56799999999999995</v>
      </c>
      <c r="G199" s="149" t="str">
        <v>KG</v>
      </c>
      <c r="H199" s="238" cm="1">
        <f t="array" ref="H199:M199">_xlfn.XLOOKUP(B199,'Query Daten'!A:A,'Query Daten'!F:K,"",0)</f>
        <v>298.5</v>
      </c>
      <c r="I199" s="149" t="str">
        <v>MM</v>
      </c>
      <c r="J199" s="150">
        <v>96</v>
      </c>
      <c r="K199" s="149" t="str">
        <v>MM</v>
      </c>
      <c r="L199" s="150">
        <v>132.5</v>
      </c>
      <c r="M199" s="149" t="str">
        <v>MM</v>
      </c>
      <c r="N199" s="112">
        <f>IFERROR(VLOOKUP(B199,Basis_Preisliste!B:H,7,0),"")</f>
        <v>25</v>
      </c>
      <c r="O199" s="149" t="str">
        <f>IFERROR(VLOOKUP(B199,'Query Daten'!A:R,16,0),"")</f>
        <v>ST</v>
      </c>
      <c r="P199" s="241">
        <f t="shared" si="32"/>
        <v>14.2</v>
      </c>
      <c r="Q199" s="149" t="str">
        <f t="shared" si="30"/>
        <v>KG</v>
      </c>
      <c r="R199" s="151">
        <f>IFERROR(VLOOKUP(B199,MLGN!A:J,8,0),"")</f>
        <v>200</v>
      </c>
      <c r="S199" s="149" t="str">
        <f>IFERROR(VLOOKUP(B199,'Query Daten'!A:R,16,0),"")</f>
        <v>ST</v>
      </c>
      <c r="T199" s="243">
        <f t="shared" si="33"/>
        <v>113.6</v>
      </c>
      <c r="U199" s="149" t="str">
        <f t="shared" si="31"/>
        <v>KG</v>
      </c>
      <c r="V199" s="112" t="str">
        <f>_xlfn.XLOOKUP(B199,'Query Daten'!A:A,'Query Daten'!Q:Q,"",0)</f>
        <v>76109090</v>
      </c>
      <c r="W199" s="78" t="str">
        <f>IFERROR(VLOOKUP(B199,'Language Articles'!A:K,11,0),"")</f>
        <v>Pre-assembled screw-in connector with elevation angle of approx. 10 °. Suitable for System FixGrid18.</v>
      </c>
      <c r="X199" s="135"/>
      <c r="Y199" s="63" t="b">
        <v>1</v>
      </c>
      <c r="Z199" s="63" t="e">
        <f>#REF!&lt;&gt;$Z$1</f>
        <v>#REF!</v>
      </c>
      <c r="AA199" s="63">
        <f t="shared" si="44"/>
        <v>199</v>
      </c>
      <c r="AB199" s="63" t="e">
        <f t="shared" si="45"/>
        <v>#REF!</v>
      </c>
      <c r="AC199" s="63" t="e">
        <f>_xlfn.AGGREGATE(15,6,$AB$7:$AB$681,ROW(A196))</f>
        <v>#NUM!</v>
      </c>
    </row>
    <row r="200" spans="2:29">
      <c r="B200" s="136" t="s">
        <v>496</v>
      </c>
      <c r="C200" s="52" t="str">
        <f>VLOOKUP(B200,'Language Articles'!A:B,2,FALSE)</f>
        <v>FixZ -7upper syst.rail 18-96mm w.conn.</v>
      </c>
      <c r="D200" s="112" t="str">
        <f>VLOOKUP(B200,'Language Portfolio'!A:B,2,0)</f>
        <v>Ballastoptimized flat roof systems</v>
      </c>
      <c r="E200" s="216" t="str">
        <f>VLOOKUP(B200,'Language Portfolio'!A:K,11,0)</f>
        <v>FixGrid</v>
      </c>
      <c r="F200" s="148" cm="1">
        <f t="array" ref="F200:G200">_xlfn.XLOOKUP(B200,'Query Daten'!A:A,'Query Daten'!D:E,"",0)</f>
        <v>0.17100000000000001</v>
      </c>
      <c r="G200" s="149" t="str">
        <v>KG</v>
      </c>
      <c r="H200" s="238" cm="1">
        <f t="array" ref="H200:M200">_xlfn.XLOOKUP(B200,'Query Daten'!A:A,'Query Daten'!F:K,"",0)</f>
        <v>138.4</v>
      </c>
      <c r="I200" s="149" t="str">
        <v>MM</v>
      </c>
      <c r="J200" s="150">
        <v>96</v>
      </c>
      <c r="K200" s="149" t="str">
        <v>MM</v>
      </c>
      <c r="L200" s="150">
        <v>52.1</v>
      </c>
      <c r="M200" s="149" t="str">
        <v>MM</v>
      </c>
      <c r="N200" s="112">
        <f>IFERROR(VLOOKUP(B200,Basis_Preisliste!B:H,7,0),"")</f>
        <v>25</v>
      </c>
      <c r="O200" s="149" t="str">
        <f>IFERROR(VLOOKUP(B200,'Query Daten'!A:R,16,0),"")</f>
        <v>ST</v>
      </c>
      <c r="P200" s="241">
        <f t="shared" si="32"/>
        <v>4.2750000000000004</v>
      </c>
      <c r="Q200" s="149" t="str">
        <f t="shared" si="30"/>
        <v>KG</v>
      </c>
      <c r="R200" s="151">
        <f>IFERROR(VLOOKUP(B200,MLGN!A:J,8,0),"")</f>
        <v>1200</v>
      </c>
      <c r="S200" s="149" t="str">
        <f>IFERROR(VLOOKUP(B200,'Query Daten'!A:R,16,0),"")</f>
        <v>ST</v>
      </c>
      <c r="T200" s="243">
        <f t="shared" si="33"/>
        <v>205.20000000000002</v>
      </c>
      <c r="U200" s="149" t="str">
        <f t="shared" si="31"/>
        <v>KG</v>
      </c>
      <c r="V200" s="112" t="str">
        <f>_xlfn.XLOOKUP(B200,'Query Daten'!A:A,'Query Daten'!Q:Q,"",0)</f>
        <v>76109090</v>
      </c>
      <c r="W200" s="78" t="str">
        <f>IFERROR(VLOOKUP(B200,'Language Articles'!A:K,11,0),"")</f>
        <v>Pre-assembled screw-in connector with elevation angle of approx. 6 °. Suitable for System FixGrid18.</v>
      </c>
      <c r="X200" s="135"/>
      <c r="Y200" s="63" t="b">
        <v>1</v>
      </c>
      <c r="Z200" s="63" t="e">
        <f>#REF!&lt;&gt;$Z$1</f>
        <v>#REF!</v>
      </c>
      <c r="AA200" s="63">
        <f t="shared" si="44"/>
        <v>200</v>
      </c>
      <c r="AB200" s="63" t="e">
        <f t="shared" si="45"/>
        <v>#REF!</v>
      </c>
      <c r="AC200" s="63" t="e">
        <f>_xlfn.AGGREGATE(15,6,$AB$7:$AB$681,ROW(#REF!))</f>
        <v>#REF!</v>
      </c>
    </row>
    <row r="201" spans="2:29">
      <c r="B201" s="136" t="s">
        <v>498</v>
      </c>
      <c r="C201" s="52" t="str">
        <f>VLOOKUP(B201,'Language Articles'!A:B,2,FALSE)</f>
        <v>FixZ -7 lower.syst.rail 18-96mm w.conn.</v>
      </c>
      <c r="D201" s="112" t="str">
        <f>VLOOKUP(B201,'Language Portfolio'!A:B,2,0)</f>
        <v>Ballastoptimized flat roof systems</v>
      </c>
      <c r="E201" s="216" t="str">
        <f>VLOOKUP(B201,'Language Portfolio'!A:K,11,0)</f>
        <v>FixGrid</v>
      </c>
      <c r="F201" s="148" cm="1">
        <f t="array" ref="F201:G201">_xlfn.XLOOKUP(B201,'Query Daten'!A:A,'Query Daten'!D:E,"",0)</f>
        <v>0.11</v>
      </c>
      <c r="G201" s="149" t="str">
        <v>KG</v>
      </c>
      <c r="H201" s="238" cm="1">
        <f t="array" ref="H201:M201">_xlfn.XLOOKUP(B201,'Query Daten'!A:A,'Query Daten'!F:K,"",0)</f>
        <v>59.2</v>
      </c>
      <c r="I201" s="149" t="str">
        <v>MM</v>
      </c>
      <c r="J201" s="150">
        <v>96</v>
      </c>
      <c r="K201" s="149" t="str">
        <v>MM</v>
      </c>
      <c r="L201" s="150">
        <v>43.8</v>
      </c>
      <c r="M201" s="149" t="str">
        <v>MM</v>
      </c>
      <c r="N201" s="112">
        <f>IFERROR(VLOOKUP(B201,Basis_Preisliste!B:H,7,0),"")</f>
        <v>25</v>
      </c>
      <c r="O201" s="149" t="str">
        <f>IFERROR(VLOOKUP(B201,'Query Daten'!A:R,16,0),"")</f>
        <v>ST</v>
      </c>
      <c r="P201" s="241">
        <f t="shared" si="32"/>
        <v>2.75</v>
      </c>
      <c r="Q201" s="149" t="str">
        <f t="shared" si="30"/>
        <v>KG</v>
      </c>
      <c r="R201" s="151">
        <f>IFERROR(VLOOKUP(B201,MLGN!A:J,8,0),"")</f>
        <v>1200</v>
      </c>
      <c r="S201" s="149" t="str">
        <f>IFERROR(VLOOKUP(B201,'Query Daten'!A:R,16,0),"")</f>
        <v>ST</v>
      </c>
      <c r="T201" s="243">
        <f t="shared" si="33"/>
        <v>132</v>
      </c>
      <c r="U201" s="149" t="str">
        <f t="shared" si="31"/>
        <v>KG</v>
      </c>
      <c r="V201" s="112" t="str">
        <f>_xlfn.XLOOKUP(B201,'Query Daten'!A:A,'Query Daten'!Q:Q,"",0)</f>
        <v>76109090</v>
      </c>
      <c r="W201" s="78" t="str">
        <f>IFERROR(VLOOKUP(B201,'Language Articles'!A:K,11,0),"")</f>
        <v>Pre-assembled screw-in connector with elevation angle of approx. 6 °. Suitable for System FixGrid18.</v>
      </c>
      <c r="X201" s="135"/>
      <c r="Y201" s="63" t="b">
        <v>1</v>
      </c>
      <c r="Z201" s="63" t="e">
        <f>#REF!&lt;&gt;$Z$1</f>
        <v>#REF!</v>
      </c>
      <c r="AA201" s="63">
        <f t="shared" ref="AA201:AA237" si="47">ROW(A201)</f>
        <v>201</v>
      </c>
      <c r="AB201" s="63" t="e">
        <f t="shared" si="45"/>
        <v>#REF!</v>
      </c>
      <c r="AC201" s="63" t="e">
        <f>_xlfn.AGGREGATE(15,6,$AB$7:$AB$681,ROW(#REF!))</f>
        <v>#REF!</v>
      </c>
    </row>
    <row r="202" spans="2:29">
      <c r="B202" s="136" t="s">
        <v>500</v>
      </c>
      <c r="C202" s="52" t="str">
        <f>VLOOKUP(B202,'Language Articles'!A:B,2,FALSE)</f>
        <v>FixZ-10 upper syst.rail 18-96mm w.conne</v>
      </c>
      <c r="D202" s="112" t="str">
        <f>VLOOKUP(B202,'Language Portfolio'!A:B,2,0)</f>
        <v>Ballastoptimized flat roof systems</v>
      </c>
      <c r="E202" s="216" t="str">
        <f>VLOOKUP(B202,'Language Portfolio'!A:K,11,0)</f>
        <v>FixGrid</v>
      </c>
      <c r="F202" s="148" cm="1">
        <f t="array" ref="F202:G202">_xlfn.XLOOKUP(B202,'Query Daten'!A:A,'Query Daten'!D:E,"",0)</f>
        <v>0.28199999999999997</v>
      </c>
      <c r="G202" s="149" t="str">
        <v>KG</v>
      </c>
      <c r="H202" s="238" cm="1">
        <f t="array" ref="H202:M202">_xlfn.XLOOKUP(B202,'Query Daten'!A:A,'Query Daten'!F:K,"",0)</f>
        <v>96</v>
      </c>
      <c r="I202" s="149" t="str">
        <v>MM</v>
      </c>
      <c r="J202" s="150">
        <v>57.9</v>
      </c>
      <c r="K202" s="149" t="str">
        <v>MM</v>
      </c>
      <c r="L202" s="150">
        <v>216.7</v>
      </c>
      <c r="M202" s="149" t="str">
        <v>MM</v>
      </c>
      <c r="N202" s="112">
        <f>IFERROR(VLOOKUP(B202,Basis_Preisliste!B:H,7,0),"")</f>
        <v>25</v>
      </c>
      <c r="O202" s="149" t="str">
        <f>IFERROR(VLOOKUP(B202,'Query Daten'!A:R,16,0),"")</f>
        <v>ST</v>
      </c>
      <c r="P202" s="241">
        <f t="shared" si="32"/>
        <v>7.0499999999999989</v>
      </c>
      <c r="Q202" s="149" t="str">
        <f t="shared" si="30"/>
        <v>KG</v>
      </c>
      <c r="R202" s="151">
        <f>IFERROR(VLOOKUP(B202,MLGN!A:J,8,0),"")</f>
        <v>600</v>
      </c>
      <c r="S202" s="149" t="str">
        <f>IFERROR(VLOOKUP(B202,'Query Daten'!A:R,16,0),"")</f>
        <v>ST</v>
      </c>
      <c r="T202" s="243">
        <f t="shared" si="33"/>
        <v>169.2</v>
      </c>
      <c r="U202" s="149" t="str">
        <f t="shared" si="31"/>
        <v>KG</v>
      </c>
      <c r="V202" s="112" t="str">
        <f>_xlfn.XLOOKUP(B202,'Query Daten'!A:A,'Query Daten'!Q:Q,"",0)</f>
        <v>76109090</v>
      </c>
      <c r="W202" s="78" t="str">
        <f>IFERROR(VLOOKUP(B202,'Language Articles'!A:K,11,0),"")</f>
        <v>Pre-assembled screw-in connector with elevation angle of approx. 10 °. Suitable for System FixGrid18.</v>
      </c>
      <c r="X202" s="135"/>
      <c r="Y202" s="63" t="b">
        <v>1</v>
      </c>
      <c r="Z202" s="63" t="e">
        <f>#REF!&lt;&gt;$Z$1</f>
        <v>#REF!</v>
      </c>
      <c r="AA202" s="63">
        <f t="shared" si="47"/>
        <v>202</v>
      </c>
      <c r="AB202" s="63" t="e">
        <f t="shared" si="45"/>
        <v>#REF!</v>
      </c>
      <c r="AC202" s="63" t="e">
        <f>_xlfn.AGGREGATE(15,6,$AB$7:$AB$681,ROW(#REF!))</f>
        <v>#REF!</v>
      </c>
    </row>
    <row r="203" spans="2:29">
      <c r="B203" s="136" t="s">
        <v>502</v>
      </c>
      <c r="C203" s="52" t="str">
        <f>VLOOKUP(B203,'Language Articles'!A:B,2,FALSE)</f>
        <v>FixZ-10 lower.syst.rail 18-96mm w.connec</v>
      </c>
      <c r="D203" s="112" t="str">
        <f>VLOOKUP(B203,'Language Portfolio'!A:B,2,0)</f>
        <v>Ballastoptimized flat roof systems</v>
      </c>
      <c r="E203" s="216" t="str">
        <f>VLOOKUP(B203,'Language Portfolio'!A:K,11,0)</f>
        <v>FixGrid</v>
      </c>
      <c r="F203" s="148" cm="1">
        <f t="array" ref="F203:G203">_xlfn.XLOOKUP(B203,'Query Daten'!A:A,'Query Daten'!D:E,"",0)</f>
        <v>0.11</v>
      </c>
      <c r="G203" s="149" t="str">
        <v>KG</v>
      </c>
      <c r="H203" s="238" cm="1">
        <f t="array" ref="H203:M203">_xlfn.XLOOKUP(B203,'Query Daten'!A:A,'Query Daten'!F:K,"",0)</f>
        <v>96</v>
      </c>
      <c r="I203" s="149" t="str">
        <v>MM</v>
      </c>
      <c r="J203" s="150">
        <v>44.6</v>
      </c>
      <c r="K203" s="149" t="str">
        <v>MM</v>
      </c>
      <c r="L203" s="150">
        <v>60.9</v>
      </c>
      <c r="M203" s="149" t="str">
        <v>MM</v>
      </c>
      <c r="N203" s="112">
        <f>IFERROR(VLOOKUP(B203,Basis_Preisliste!B:H,7,0),"")</f>
        <v>25</v>
      </c>
      <c r="O203" s="149" t="str">
        <f>IFERROR(VLOOKUP(B203,'Query Daten'!A:R,16,0),"")</f>
        <v>ST</v>
      </c>
      <c r="P203" s="241">
        <f t="shared" si="32"/>
        <v>2.75</v>
      </c>
      <c r="Q203" s="149" t="str">
        <f t="shared" si="30"/>
        <v>KG</v>
      </c>
      <c r="R203" s="151">
        <f>IFERROR(VLOOKUP(B203,MLGN!A:J,8,0),"")</f>
        <v>1200</v>
      </c>
      <c r="S203" s="149" t="str">
        <f>IFERROR(VLOOKUP(B203,'Query Daten'!A:R,16,0),"")</f>
        <v>ST</v>
      </c>
      <c r="T203" s="243">
        <f t="shared" si="33"/>
        <v>132</v>
      </c>
      <c r="U203" s="149" t="str">
        <f t="shared" si="31"/>
        <v>KG</v>
      </c>
      <c r="V203" s="112" t="str">
        <f>_xlfn.XLOOKUP(B203,'Query Daten'!A:A,'Query Daten'!Q:Q,"",0)</f>
        <v>76109090</v>
      </c>
      <c r="W203" s="78" t="str">
        <f>IFERROR(VLOOKUP(B203,'Language Articles'!A:K,11,0),"")</f>
        <v>Pre-assembled screw-in connector with elevation angle of approx. 10 °. Suitable for System FixGrid18.</v>
      </c>
      <c r="X203" s="135"/>
      <c r="Y203" s="63" t="b">
        <v>1</v>
      </c>
      <c r="Z203" s="63" t="e">
        <f>#REF!&lt;&gt;$Z$1</f>
        <v>#REF!</v>
      </c>
      <c r="AA203" s="63">
        <f t="shared" si="47"/>
        <v>203</v>
      </c>
      <c r="AB203" s="63" t="e">
        <f t="shared" si="45"/>
        <v>#REF!</v>
      </c>
      <c r="AC203" s="63" t="e">
        <f>_xlfn.AGGREGATE(15,6,$AB$7:$AB$681,ROW(#REF!))</f>
        <v>#REF!</v>
      </c>
    </row>
    <row r="204" spans="2:29">
      <c r="B204" s="136" t="s">
        <v>504</v>
      </c>
      <c r="C204" s="52" t="str">
        <f>VLOOKUP(B204,'Language Articles'!A:B,2,FALSE)</f>
        <v>FixZ-10 syst.center rail 18 -96mm w.conn</v>
      </c>
      <c r="D204" s="112" t="str">
        <f>VLOOKUP(B204,'Language Portfolio'!A:B,2,0)</f>
        <v>Ballastoptimized flat roof systems</v>
      </c>
      <c r="E204" s="216" t="str">
        <f>VLOOKUP(B204,'Language Portfolio'!A:K,11,0)</f>
        <v>FixGrid</v>
      </c>
      <c r="F204" s="148" cm="1">
        <f t="array" ref="F204:G204">_xlfn.XLOOKUP(B204,'Query Daten'!A:A,'Query Daten'!D:E,"",0)</f>
        <v>0.45400000000000001</v>
      </c>
      <c r="G204" s="149" t="str">
        <v>KG</v>
      </c>
      <c r="H204" s="238" cm="1">
        <f t="array" ref="H204:M204">_xlfn.XLOOKUP(B204,'Query Daten'!A:A,'Query Daten'!F:K,"",0)</f>
        <v>96</v>
      </c>
      <c r="I204" s="149" t="str">
        <v>MM</v>
      </c>
      <c r="J204" s="150">
        <v>131.30000000000001</v>
      </c>
      <c r="K204" s="149" t="str">
        <v>MM</v>
      </c>
      <c r="L204" s="150">
        <v>218.2</v>
      </c>
      <c r="M204" s="149" t="str">
        <v>MM</v>
      </c>
      <c r="N204" s="112">
        <f>IFERROR(VLOOKUP(B204,Basis_Preisliste!B:H,7,0),"")</f>
        <v>25</v>
      </c>
      <c r="O204" s="149" t="str">
        <f>IFERROR(VLOOKUP(B204,'Query Daten'!A:R,16,0),"")</f>
        <v>ST</v>
      </c>
      <c r="P204" s="241">
        <f t="shared" si="32"/>
        <v>11.35</v>
      </c>
      <c r="Q204" s="149" t="str">
        <f t="shared" si="30"/>
        <v>KG</v>
      </c>
      <c r="R204" s="151">
        <f>IFERROR(VLOOKUP(B204,MLGN!A:J,8,0),"")</f>
        <v>200</v>
      </c>
      <c r="S204" s="149" t="str">
        <f>IFERROR(VLOOKUP(B204,'Query Daten'!A:R,16,0),"")</f>
        <v>ST</v>
      </c>
      <c r="T204" s="243">
        <f t="shared" si="33"/>
        <v>90.8</v>
      </c>
      <c r="U204" s="149" t="str">
        <f t="shared" si="31"/>
        <v>KG</v>
      </c>
      <c r="V204" s="112" t="str">
        <f>_xlfn.XLOOKUP(B204,'Query Daten'!A:A,'Query Daten'!Q:Q,"",0)</f>
        <v>76109090</v>
      </c>
      <c r="W204" s="78" t="str">
        <f>IFERROR(VLOOKUP(B204,'Language Articles'!A:K,11,0),"")</f>
        <v>Pre-assembled screw-in connector with elevation angle of approx. 10 °. Suitable for System FixGrid18.</v>
      </c>
      <c r="X204" s="135"/>
      <c r="Y204" s="63" t="b">
        <v>1</v>
      </c>
      <c r="Z204" s="63" t="e">
        <f>#REF!&lt;&gt;$Z$1</f>
        <v>#REF!</v>
      </c>
      <c r="AA204" s="63">
        <f t="shared" si="47"/>
        <v>204</v>
      </c>
      <c r="AB204" s="63" t="e">
        <f t="shared" si="45"/>
        <v>#REF!</v>
      </c>
      <c r="AC204" s="63" t="e">
        <f t="shared" ref="AC204:AC212" si="48">_xlfn.AGGREGATE(15,6,$AB$7:$AB$681,ROW(A197))</f>
        <v>#NUM!</v>
      </c>
    </row>
    <row r="205" spans="2:29">
      <c r="B205" s="136" t="s">
        <v>560</v>
      </c>
      <c r="C205" s="52" t="str">
        <f>VLOOKUP(B205,'Language Articles'!A:B,2,FALSE)</f>
        <v>FixZ-7 Windsafe 18 up to 1700mm Module</v>
      </c>
      <c r="D205" s="112" t="str">
        <f>VLOOKUP(B205,'Language Portfolio'!A:B,2,0)</f>
        <v>Ballastoptimized flat roof systems</v>
      </c>
      <c r="E205" s="216" t="str">
        <f>VLOOKUP(B205,'Language Portfolio'!A:K,11,0)</f>
        <v>FixGrid</v>
      </c>
      <c r="F205" s="148" cm="1">
        <f t="array" ref="F205:G205">_xlfn.XLOOKUP(B205,'Query Daten'!A:A,'Query Daten'!D:E,"",0)</f>
        <v>0.70299999999999996</v>
      </c>
      <c r="G205" s="149" t="str">
        <v>KG</v>
      </c>
      <c r="H205" s="238" cm="1">
        <f t="array" ref="H205:M205">_xlfn.XLOOKUP(B205,'Query Daten'!A:A,'Query Daten'!F:K,"",0)</f>
        <v>1750</v>
      </c>
      <c r="I205" s="149" t="str">
        <v>MM</v>
      </c>
      <c r="J205" s="150">
        <v>146.5</v>
      </c>
      <c r="K205" s="149" t="str">
        <v>MM</v>
      </c>
      <c r="L205" s="150">
        <v>62.5</v>
      </c>
      <c r="M205" s="149" t="str">
        <v>MM</v>
      </c>
      <c r="N205" s="112">
        <f>IFERROR(VLOOKUP(B205,Basis_Preisliste!B:H,7,0),"")</f>
        <v>50</v>
      </c>
      <c r="O205" s="149" t="str">
        <f>IFERROR(VLOOKUP(B205,'Query Daten'!A:R,16,0),"")</f>
        <v>ST</v>
      </c>
      <c r="P205" s="241">
        <f t="shared" si="32"/>
        <v>35.15</v>
      </c>
      <c r="Q205" s="149" t="str">
        <f t="shared" si="30"/>
        <v>KG</v>
      </c>
      <c r="R205" s="151">
        <v>50</v>
      </c>
      <c r="S205" s="149" t="str">
        <f>IFERROR(VLOOKUP(B205,'Query Daten'!A:R,16,0),"")</f>
        <v>ST</v>
      </c>
      <c r="T205" s="243">
        <f t="shared" si="33"/>
        <v>35.15</v>
      </c>
      <c r="U205" s="149" t="str">
        <f t="shared" si="31"/>
        <v>KG</v>
      </c>
      <c r="V205" s="112" t="str">
        <f>_xlfn.XLOOKUP(B205,'Query Daten'!A:A,'Query Daten'!Q:Q,"",0)</f>
        <v>76109090</v>
      </c>
      <c r="W205" s="78" t="str">
        <f>IFERROR(VLOOKUP(B205,'Language Articles'!A:K,11,0),"")</f>
        <v>Protection for elevated PV systems to reduce wind loads, suitable for the FixGrid18 system.</v>
      </c>
      <c r="X205" s="135"/>
      <c r="Y205" s="63" t="b">
        <v>1</v>
      </c>
      <c r="Z205" s="63" t="e">
        <f>#REF!&lt;&gt;$Z$1</f>
        <v>#REF!</v>
      </c>
      <c r="AA205" s="63">
        <f t="shared" si="47"/>
        <v>205</v>
      </c>
      <c r="AB205" s="63" t="e">
        <f t="shared" si="45"/>
        <v>#REF!</v>
      </c>
      <c r="AC205" s="63" t="e">
        <f t="shared" si="48"/>
        <v>#NUM!</v>
      </c>
    </row>
    <row r="206" spans="2:29">
      <c r="B206" s="136" t="s">
        <v>562</v>
      </c>
      <c r="C206" s="52" t="str">
        <f>VLOOKUP(B206,'Language Articles'!A:B,2,FALSE)</f>
        <v>FixZ-7 Windsafe 18 up to 2067mm Module</v>
      </c>
      <c r="D206" s="112" t="str">
        <f>VLOOKUP(B206,'Language Portfolio'!A:B,2,0)</f>
        <v>Ballastoptimized flat roof systems</v>
      </c>
      <c r="E206" s="216" t="str">
        <f>VLOOKUP(B206,'Language Portfolio'!A:K,11,0)</f>
        <v>FixGrid</v>
      </c>
      <c r="F206" s="148" cm="1">
        <f t="array" ref="F206:G206">_xlfn.XLOOKUP(B206,'Query Daten'!A:A,'Query Daten'!D:E,"",0)</f>
        <v>0.86299999999999999</v>
      </c>
      <c r="G206" s="149" t="str">
        <v>KG</v>
      </c>
      <c r="H206" s="238" cm="1">
        <f t="array" ref="H206:M206">_xlfn.XLOOKUP(B206,'Query Daten'!A:A,'Query Daten'!F:K,"",0)</f>
        <v>2150</v>
      </c>
      <c r="I206" s="149" t="str">
        <v>MM</v>
      </c>
      <c r="J206" s="150">
        <v>146.5</v>
      </c>
      <c r="K206" s="149" t="str">
        <v>MM</v>
      </c>
      <c r="L206" s="150">
        <v>62.5</v>
      </c>
      <c r="M206" s="149" t="str">
        <v>MM</v>
      </c>
      <c r="N206" s="112">
        <f>IFERROR(VLOOKUP(B206,Basis_Preisliste!B:H,7,0),"")</f>
        <v>50</v>
      </c>
      <c r="O206" s="149" t="str">
        <f>IFERROR(VLOOKUP(B206,'Query Daten'!A:R,16,0),"")</f>
        <v>ST</v>
      </c>
      <c r="P206" s="241">
        <f t="shared" si="32"/>
        <v>43.15</v>
      </c>
      <c r="Q206" s="149" t="str">
        <f t="shared" si="30"/>
        <v>KG</v>
      </c>
      <c r="R206" s="151">
        <v>50</v>
      </c>
      <c r="S206" s="149" t="str">
        <f>IFERROR(VLOOKUP(B206,'Query Daten'!A:R,16,0),"")</f>
        <v>ST</v>
      </c>
      <c r="T206" s="243">
        <f t="shared" si="33"/>
        <v>43.15</v>
      </c>
      <c r="U206" s="149" t="str">
        <f t="shared" si="31"/>
        <v>KG</v>
      </c>
      <c r="V206" s="112" t="str">
        <f>_xlfn.XLOOKUP(B206,'Query Daten'!A:A,'Query Daten'!Q:Q,"",0)</f>
        <v>76109090</v>
      </c>
      <c r="W206" s="78" t="str">
        <f>IFERROR(VLOOKUP(B206,'Language Articles'!A:K,11,0),"")</f>
        <v>Protection for elevated PV systems to reduce wind loads, suitable for the FixGrid18 system.</v>
      </c>
      <c r="X206" s="135"/>
      <c r="Y206" s="63" t="b">
        <v>1</v>
      </c>
      <c r="Z206" s="63" t="e">
        <f>#REF!&lt;&gt;$Z$1</f>
        <v>#REF!</v>
      </c>
      <c r="AA206" s="63">
        <f t="shared" si="47"/>
        <v>206</v>
      </c>
      <c r="AB206" s="63" t="e">
        <f t="shared" si="45"/>
        <v>#REF!</v>
      </c>
      <c r="AC206" s="63" t="e">
        <f t="shared" si="48"/>
        <v>#NUM!</v>
      </c>
    </row>
    <row r="207" spans="2:29">
      <c r="B207" s="136" t="s">
        <v>554</v>
      </c>
      <c r="C207" s="52" t="str">
        <f>VLOOKUP(B207,'Language Articles'!A:B,2,FALSE)</f>
        <v>FixZ-10 Windsafe 18 up to 1700mm Modul</v>
      </c>
      <c r="D207" s="112" t="str">
        <f>VLOOKUP(B207,'Language Portfolio'!A:B,2,0)</f>
        <v>Ballastoptimized flat roof systems</v>
      </c>
      <c r="E207" s="216" t="str">
        <f>VLOOKUP(B207,'Language Portfolio'!A:K,11,0)</f>
        <v>FixGrid</v>
      </c>
      <c r="F207" s="148" cm="1">
        <f t="array" ref="F207:G207">_xlfn.XLOOKUP(B207,'Query Daten'!A:A,'Query Daten'!D:E,"",0)</f>
        <v>1.2729999999999999</v>
      </c>
      <c r="G207" s="149" t="str">
        <v>KG</v>
      </c>
      <c r="H207" s="238" cm="1">
        <f t="array" ref="H207:M207">_xlfn.XLOOKUP(B207,'Query Daten'!A:A,'Query Daten'!F:K,"",0)</f>
        <v>1750</v>
      </c>
      <c r="I207" s="149" t="str">
        <v>MM</v>
      </c>
      <c r="J207" s="150">
        <v>59</v>
      </c>
      <c r="K207" s="149" t="str">
        <v>MM</v>
      </c>
      <c r="L207" s="150">
        <v>260.2</v>
      </c>
      <c r="M207" s="149" t="str">
        <v>MM</v>
      </c>
      <c r="N207" s="112">
        <f>IFERROR(VLOOKUP(B207,Basis_Preisliste!B:H,7,0),"")</f>
        <v>50</v>
      </c>
      <c r="O207" s="149" t="str">
        <f>IFERROR(VLOOKUP(B207,'Query Daten'!A:R,16,0),"")</f>
        <v>ST</v>
      </c>
      <c r="P207" s="241">
        <f t="shared" si="32"/>
        <v>63.65</v>
      </c>
      <c r="Q207" s="149" t="str">
        <f t="shared" ref="Q207:Q274" si="49">G207</f>
        <v>KG</v>
      </c>
      <c r="R207" s="151">
        <v>50</v>
      </c>
      <c r="S207" s="149" t="str">
        <f>IFERROR(VLOOKUP(B207,'Query Daten'!A:R,16,0),"")</f>
        <v>ST</v>
      </c>
      <c r="T207" s="243">
        <f t="shared" si="33"/>
        <v>63.65</v>
      </c>
      <c r="U207" s="149" t="str">
        <f t="shared" ref="U207:U274" si="50">G207</f>
        <v>KG</v>
      </c>
      <c r="V207" s="112" t="str">
        <f>_xlfn.XLOOKUP(B207,'Query Daten'!A:A,'Query Daten'!Q:Q,"",0)</f>
        <v>76109090</v>
      </c>
      <c r="W207" s="78" t="str">
        <f>IFERROR(VLOOKUP(B207,'Language Articles'!A:K,11,0),"")</f>
        <v>Protection for elevated PV systems to reduce wind loads, suitable for the FixGrid18 system.</v>
      </c>
      <c r="X207" s="135"/>
      <c r="Y207" s="63" t="b">
        <v>1</v>
      </c>
      <c r="Z207" s="63" t="e">
        <f>#REF!&lt;&gt;$Z$1</f>
        <v>#REF!</v>
      </c>
      <c r="AA207" s="63">
        <f t="shared" si="47"/>
        <v>207</v>
      </c>
      <c r="AB207" s="63" t="e">
        <f t="shared" si="45"/>
        <v>#REF!</v>
      </c>
      <c r="AC207" s="63" t="e">
        <f t="shared" si="48"/>
        <v>#NUM!</v>
      </c>
    </row>
    <row r="208" spans="2:29">
      <c r="B208" s="136" t="s">
        <v>556</v>
      </c>
      <c r="C208" s="52" t="str">
        <f>VLOOKUP(B208,'Language Articles'!A:B,2,FALSE)</f>
        <v>FixZ-10 Windsafe 18 up to 2067mm Modul</v>
      </c>
      <c r="D208" s="112" t="str">
        <f>VLOOKUP(B208,'Language Portfolio'!A:B,2,0)</f>
        <v>Ballastoptimized flat roof systems</v>
      </c>
      <c r="E208" s="216" t="str">
        <f>VLOOKUP(B208,'Language Portfolio'!A:K,11,0)</f>
        <v>FixGrid</v>
      </c>
      <c r="F208" s="148" cm="1">
        <f t="array" ref="F208:G208">_xlfn.XLOOKUP(B208,'Query Daten'!A:A,'Query Daten'!D:E,"",0)</f>
        <v>1.5640000000000001</v>
      </c>
      <c r="G208" s="149" t="str">
        <v>KG</v>
      </c>
      <c r="H208" s="238" cm="1">
        <f t="array" ref="H208:M208">_xlfn.XLOOKUP(B208,'Query Daten'!A:A,'Query Daten'!F:K,"",0)</f>
        <v>2150</v>
      </c>
      <c r="I208" s="149" t="str">
        <v>MM</v>
      </c>
      <c r="J208" s="150">
        <v>260.2</v>
      </c>
      <c r="K208" s="149" t="str">
        <v>MM</v>
      </c>
      <c r="L208" s="150">
        <v>62</v>
      </c>
      <c r="M208" s="149" t="str">
        <v>MM</v>
      </c>
      <c r="N208" s="112">
        <f>IFERROR(VLOOKUP(B208,Basis_Preisliste!B:H,7,0),"")</f>
        <v>50</v>
      </c>
      <c r="O208" s="149" t="str">
        <f>IFERROR(VLOOKUP(B208,'Query Daten'!A:R,16,0),"")</f>
        <v>ST</v>
      </c>
      <c r="P208" s="241">
        <f t="shared" si="32"/>
        <v>78.2</v>
      </c>
      <c r="Q208" s="149" t="str">
        <f t="shared" si="49"/>
        <v>KG</v>
      </c>
      <c r="R208" s="151">
        <v>50</v>
      </c>
      <c r="S208" s="149" t="str">
        <f>IFERROR(VLOOKUP(B208,'Query Daten'!A:R,16,0),"")</f>
        <v>ST</v>
      </c>
      <c r="T208" s="243">
        <f t="shared" si="33"/>
        <v>78.2</v>
      </c>
      <c r="U208" s="149" t="str">
        <f t="shared" si="50"/>
        <v>KG</v>
      </c>
      <c r="V208" s="112" t="str">
        <f>_xlfn.XLOOKUP(B208,'Query Daten'!A:A,'Query Daten'!Q:Q,"",0)</f>
        <v>76109090</v>
      </c>
      <c r="W208" s="78" t="str">
        <f>IFERROR(VLOOKUP(B208,'Language Articles'!A:K,11,0),"")</f>
        <v>Protection for elevated PV systems to reduce wind loads, suitable for the FixGrid18 system.</v>
      </c>
      <c r="X208" s="135"/>
      <c r="Y208" s="63" t="b">
        <v>1</v>
      </c>
      <c r="Z208" s="63" t="e">
        <f>#REF!&lt;&gt;$Z$1</f>
        <v>#REF!</v>
      </c>
      <c r="AA208" s="63">
        <f t="shared" si="47"/>
        <v>208</v>
      </c>
      <c r="AB208" s="63" t="e">
        <f t="shared" si="45"/>
        <v>#REF!</v>
      </c>
      <c r="AC208" s="63" t="e">
        <f t="shared" si="48"/>
        <v>#NUM!</v>
      </c>
    </row>
    <row r="209" spans="2:29">
      <c r="B209" s="136" t="s">
        <v>558</v>
      </c>
      <c r="C209" s="52" t="str">
        <f>VLOOKUP(B209,'Language Articles'!A:B,2,FALSE)</f>
        <v>FixZ-10 Windsafe 18 up to 2400mm Modul</v>
      </c>
      <c r="D209" s="112" t="str">
        <f>VLOOKUP(B209,'Language Portfolio'!A:B,2,0)</f>
        <v>Ballastoptimized flat roof systems</v>
      </c>
      <c r="E209" s="216" t="str">
        <f>VLOOKUP(B209,'Language Portfolio'!A:K,11,0)</f>
        <v>FixGrid</v>
      </c>
      <c r="F209" s="148" cm="1">
        <f t="array" ref="F209:G209">_xlfn.XLOOKUP(B209,'Query Daten'!A:A,'Query Daten'!D:E,"",0)</f>
        <v>1.7909999999999999</v>
      </c>
      <c r="G209" s="149" t="str">
        <v>KG</v>
      </c>
      <c r="H209" s="238" cm="1">
        <f t="array" ref="H209:M209">_xlfn.XLOOKUP(B209,'Query Daten'!A:A,'Query Daten'!F:K,"",0)</f>
        <v>2463</v>
      </c>
      <c r="I209" s="149" t="str">
        <v>MM</v>
      </c>
      <c r="J209" s="150">
        <v>260.2</v>
      </c>
      <c r="K209" s="149" t="str">
        <v>MM</v>
      </c>
      <c r="L209" s="150">
        <v>62</v>
      </c>
      <c r="M209" s="149" t="str">
        <v>MM</v>
      </c>
      <c r="N209" s="112">
        <f>IFERROR(VLOOKUP(B209,Basis_Preisliste!B:H,7,0),"")</f>
        <v>50</v>
      </c>
      <c r="O209" s="149" t="str">
        <f>IFERROR(VLOOKUP(B209,'Query Daten'!A:R,16,0),"")</f>
        <v>ST</v>
      </c>
      <c r="P209" s="241">
        <f t="shared" si="32"/>
        <v>89.55</v>
      </c>
      <c r="Q209" s="149" t="str">
        <f t="shared" si="49"/>
        <v>KG</v>
      </c>
      <c r="R209" s="151">
        <v>50</v>
      </c>
      <c r="S209" s="149" t="str">
        <f>IFERROR(VLOOKUP(B209,'Query Daten'!A:R,16,0),"")</f>
        <v>ST</v>
      </c>
      <c r="T209" s="243">
        <f t="shared" si="33"/>
        <v>89.55</v>
      </c>
      <c r="U209" s="149" t="str">
        <f t="shared" si="50"/>
        <v>KG</v>
      </c>
      <c r="V209" s="112" t="str">
        <f>_xlfn.XLOOKUP(B209,'Query Daten'!A:A,'Query Daten'!Q:Q,"",0)</f>
        <v>76109090</v>
      </c>
      <c r="W209" s="78" t="str">
        <f>IFERROR(VLOOKUP(B209,'Language Articles'!A:K,11,0),"")</f>
        <v>Protection for elevated PV systems to reduce wind loads, suitable for the FixGrid18 system.</v>
      </c>
      <c r="X209" s="135"/>
      <c r="Y209" s="63" t="b">
        <v>1</v>
      </c>
      <c r="Z209" s="63" t="e">
        <f>#REF!&lt;&gt;$Z$1</f>
        <v>#REF!</v>
      </c>
      <c r="AA209" s="63">
        <f t="shared" si="47"/>
        <v>209</v>
      </c>
      <c r="AB209" s="63" t="e">
        <f t="shared" si="45"/>
        <v>#REF!</v>
      </c>
      <c r="AC209" s="63" t="e">
        <f t="shared" si="48"/>
        <v>#NUM!</v>
      </c>
    </row>
    <row r="210" spans="2:29">
      <c r="B210" s="136" t="s">
        <v>564</v>
      </c>
      <c r="C210" s="52" t="str">
        <f>VLOOKUP(B210,'Language Articles'!A:B,2,FALSE)</f>
        <v>FixZ-15 Windsafe 18 up to 1700mm Module</v>
      </c>
      <c r="D210" s="112" t="str">
        <f>VLOOKUP(B210,'Language Portfolio'!A:B,2,0)</f>
        <v>Ballastoptimized flat roof systems</v>
      </c>
      <c r="E210" s="216" t="str">
        <f>VLOOKUP(B210,'Language Portfolio'!A:K,11,0)</f>
        <v>FixGrid</v>
      </c>
      <c r="F210" s="148" cm="1">
        <f t="array" ref="F210:G210">_xlfn.XLOOKUP(B210,'Query Daten'!A:A,'Query Daten'!D:E,"",0)</f>
        <v>1.5329999999999999</v>
      </c>
      <c r="G210" s="149" t="str">
        <v>KG</v>
      </c>
      <c r="H210" s="238" cm="1">
        <f t="array" ref="H210:M210">_xlfn.XLOOKUP(B210,'Query Daten'!A:A,'Query Daten'!F:K,"",0)</f>
        <v>1750</v>
      </c>
      <c r="I210" s="149" t="str">
        <v>MM</v>
      </c>
      <c r="J210" s="150">
        <v>330.2</v>
      </c>
      <c r="K210" s="149" t="str">
        <v>MM</v>
      </c>
      <c r="L210" s="150">
        <v>58</v>
      </c>
      <c r="M210" s="149" t="str">
        <v>MM</v>
      </c>
      <c r="N210" s="112">
        <f>IFERROR(VLOOKUP(B210,Basis_Preisliste!B:H,7,0),"")</f>
        <v>50</v>
      </c>
      <c r="O210" s="149" t="str">
        <f>IFERROR(VLOOKUP(B210,'Query Daten'!A:R,16,0),"")</f>
        <v>ST</v>
      </c>
      <c r="P210" s="241">
        <f t="shared" si="32"/>
        <v>76.649999999999991</v>
      </c>
      <c r="Q210" s="149" t="str">
        <f t="shared" si="49"/>
        <v>KG</v>
      </c>
      <c r="R210" s="151">
        <v>50</v>
      </c>
      <c r="S210" s="149" t="str">
        <f>IFERROR(VLOOKUP(B210,'Query Daten'!A:R,16,0),"")</f>
        <v>ST</v>
      </c>
      <c r="T210" s="243">
        <f t="shared" si="33"/>
        <v>76.649999999999991</v>
      </c>
      <c r="U210" s="149" t="str">
        <f t="shared" si="50"/>
        <v>KG</v>
      </c>
      <c r="V210" s="112" t="str">
        <f>_xlfn.XLOOKUP(B210,'Query Daten'!A:A,'Query Daten'!Q:Q,"",0)</f>
        <v>76109090</v>
      </c>
      <c r="W210" s="78" t="str">
        <f>IFERROR(VLOOKUP(B210,'Language Articles'!A:K,11,0),"")</f>
        <v>Protection for elevated PV systems to reduce wind loads, suitable for the FixGrid18 system.</v>
      </c>
      <c r="X210" s="135"/>
      <c r="Y210" s="63" t="b">
        <v>1</v>
      </c>
      <c r="Z210" s="63" t="e">
        <f>#REF!&lt;&gt;$Z$1</f>
        <v>#REF!</v>
      </c>
      <c r="AA210" s="63">
        <f t="shared" si="47"/>
        <v>210</v>
      </c>
      <c r="AB210" s="63" t="e">
        <f t="shared" si="45"/>
        <v>#REF!</v>
      </c>
      <c r="AC210" s="63" t="e">
        <f t="shared" si="48"/>
        <v>#NUM!</v>
      </c>
    </row>
    <row r="211" spans="2:29">
      <c r="B211" s="136" t="s">
        <v>566</v>
      </c>
      <c r="C211" s="52" t="str">
        <f>VLOOKUP(B211,'Language Articles'!A:B,2,FALSE)</f>
        <v>FixZ-15 Windsafe 18 up to 2067mm Module</v>
      </c>
      <c r="D211" s="112" t="str">
        <f>VLOOKUP(B211,'Language Portfolio'!A:B,2,0)</f>
        <v>Ballastoptimized flat roof systems</v>
      </c>
      <c r="E211" s="216" t="str">
        <f>VLOOKUP(B211,'Language Portfolio'!A:K,11,0)</f>
        <v>FixGrid</v>
      </c>
      <c r="F211" s="148" cm="1">
        <f t="array" ref="F211:G211">_xlfn.XLOOKUP(B211,'Query Daten'!A:A,'Query Daten'!D:E,"",0)</f>
        <v>1.899</v>
      </c>
      <c r="G211" s="149" t="str">
        <v>KG</v>
      </c>
      <c r="H211" s="238" cm="1">
        <f t="array" ref="H211:M211">_xlfn.XLOOKUP(B211,'Query Daten'!A:A,'Query Daten'!F:K,"",0)</f>
        <v>2150</v>
      </c>
      <c r="I211" s="149" t="str">
        <v>MM</v>
      </c>
      <c r="J211" s="150">
        <v>330.2</v>
      </c>
      <c r="K211" s="149" t="str">
        <v>MM</v>
      </c>
      <c r="L211" s="150">
        <v>58</v>
      </c>
      <c r="M211" s="149" t="str">
        <v>MM</v>
      </c>
      <c r="N211" s="112">
        <f>IFERROR(VLOOKUP(B211,Basis_Preisliste!B:H,7,0),"")</f>
        <v>50</v>
      </c>
      <c r="O211" s="149" t="str">
        <f>IFERROR(VLOOKUP(B211,'Query Daten'!A:R,16,0),"")</f>
        <v>ST</v>
      </c>
      <c r="P211" s="241">
        <f t="shared" ref="P211:P286" si="51">IFERROR(F211*N211,"")</f>
        <v>94.95</v>
      </c>
      <c r="Q211" s="149" t="str">
        <f t="shared" si="49"/>
        <v>KG</v>
      </c>
      <c r="R211" s="151">
        <v>50</v>
      </c>
      <c r="S211" s="149" t="str">
        <f>IFERROR(VLOOKUP(B211,'Query Daten'!A:R,16,0),"")</f>
        <v>ST</v>
      </c>
      <c r="T211" s="243">
        <f t="shared" ref="T211:T286" si="52">IFERROR(F211*R211,"")</f>
        <v>94.95</v>
      </c>
      <c r="U211" s="149" t="str">
        <f t="shared" si="50"/>
        <v>KG</v>
      </c>
      <c r="V211" s="112" t="str">
        <f>_xlfn.XLOOKUP(B211,'Query Daten'!A:A,'Query Daten'!Q:Q,"",0)</f>
        <v>76109090</v>
      </c>
      <c r="W211" s="78" t="str">
        <f>IFERROR(VLOOKUP(B211,'Language Articles'!A:K,11,0),"")</f>
        <v>Protection for elevated PV systems to reduce wind loads, suitable for the FixGrid18 system.</v>
      </c>
      <c r="X211" s="135"/>
      <c r="Y211" s="63" t="b">
        <v>1</v>
      </c>
      <c r="Z211" s="63" t="e">
        <f>#REF!&lt;&gt;$Z$1</f>
        <v>#REF!</v>
      </c>
      <c r="AA211" s="63">
        <f t="shared" si="47"/>
        <v>211</v>
      </c>
      <c r="AB211" s="63" t="e">
        <f t="shared" si="45"/>
        <v>#REF!</v>
      </c>
      <c r="AC211" s="63" t="e">
        <f t="shared" si="48"/>
        <v>#NUM!</v>
      </c>
    </row>
    <row r="212" spans="2:29">
      <c r="B212" s="136" t="s">
        <v>568</v>
      </c>
      <c r="C212" s="52" t="str">
        <f>VLOOKUP(B212,'Language Articles'!A:B,2,FALSE)</f>
        <v>FixZ-15 Windsafe 18 up to 2400mm Modul</v>
      </c>
      <c r="D212" s="112" t="str">
        <f>VLOOKUP(B212,'Language Portfolio'!A:B,2,0)</f>
        <v>Ballastoptimized flat roof systems</v>
      </c>
      <c r="E212" s="216" t="str">
        <f>VLOOKUP(B212,'Language Portfolio'!A:K,11,0)</f>
        <v>FixGrid</v>
      </c>
      <c r="F212" s="148" cm="1">
        <f t="array" ref="F212:G212">_xlfn.XLOOKUP(B212,'Query Daten'!A:A,'Query Daten'!D:E,"",0)</f>
        <v>1.899</v>
      </c>
      <c r="G212" s="149" t="str">
        <v>KG</v>
      </c>
      <c r="H212" s="238" cm="1">
        <f t="array" ref="H212:M212">_xlfn.XLOOKUP(B212,'Query Daten'!A:A,'Query Daten'!F:K,"",0)</f>
        <v>2150</v>
      </c>
      <c r="I212" s="149" t="str">
        <v>MM</v>
      </c>
      <c r="J212" s="150">
        <v>330.2</v>
      </c>
      <c r="K212" s="149" t="str">
        <v>MM</v>
      </c>
      <c r="L212" s="150">
        <v>58</v>
      </c>
      <c r="M212" s="149" t="str">
        <v>MM</v>
      </c>
      <c r="N212" s="112">
        <f>IFERROR(VLOOKUP(B212,Basis_Preisliste!B:H,7,0),"")</f>
        <v>50</v>
      </c>
      <c r="O212" s="149" t="str">
        <f>IFERROR(VLOOKUP(B212,'Query Daten'!A:R,16,0),"")</f>
        <v>ST</v>
      </c>
      <c r="P212" s="241">
        <f t="shared" si="51"/>
        <v>94.95</v>
      </c>
      <c r="Q212" s="149" t="str">
        <f t="shared" si="49"/>
        <v>KG</v>
      </c>
      <c r="R212" s="151">
        <v>50</v>
      </c>
      <c r="S212" s="149" t="str">
        <f>IFERROR(VLOOKUP(B212,'Query Daten'!A:R,16,0),"")</f>
        <v>ST</v>
      </c>
      <c r="T212" s="243">
        <f t="shared" si="52"/>
        <v>94.95</v>
      </c>
      <c r="U212" s="149" t="str">
        <f t="shared" si="50"/>
        <v>KG</v>
      </c>
      <c r="V212" s="112" t="str">
        <f>_xlfn.XLOOKUP(B212,'Query Daten'!A:A,'Query Daten'!Q:Q,"",0)</f>
        <v>76109090</v>
      </c>
      <c r="W212" s="78" t="str">
        <f>IFERROR(VLOOKUP(B212,'Language Articles'!A:K,11,0),"")</f>
        <v>Protection for elevated PV systems to reduce wind loads, suitable for the FixGrid18 system.</v>
      </c>
      <c r="X212" s="135"/>
      <c r="Y212" s="63" t="b">
        <v>1</v>
      </c>
      <c r="Z212" s="63" t="e">
        <f>#REF!&lt;&gt;$Z$1</f>
        <v>#REF!</v>
      </c>
      <c r="AA212" s="63">
        <f t="shared" si="47"/>
        <v>212</v>
      </c>
      <c r="AB212" s="63" t="e">
        <f t="shared" si="45"/>
        <v>#REF!</v>
      </c>
      <c r="AC212" s="63" t="e">
        <f t="shared" si="48"/>
        <v>#NUM!</v>
      </c>
    </row>
    <row r="213" spans="2:29">
      <c r="B213" s="136" t="s">
        <v>576</v>
      </c>
      <c r="C213" s="52" t="str">
        <f>VLOOKUP(B213,'Language Articles'!A:B,2,FALSE)</f>
        <v>FixGrid ballast tray 18 - 1700 mm</v>
      </c>
      <c r="D213" s="112" t="str">
        <f>VLOOKUP(B213,'Language Portfolio'!A:B,2,0)</f>
        <v>Ballastoptimized flat roof systems</v>
      </c>
      <c r="E213" s="216" t="str">
        <f>VLOOKUP(B213,'Language Portfolio'!A:K,11,0)</f>
        <v>FixGrid</v>
      </c>
      <c r="F213" s="148" cm="1">
        <f t="array" ref="F213:G213">_xlfn.XLOOKUP(B213,'Query Daten'!A:A,'Query Daten'!D:E,"",0)</f>
        <v>1.6180000000000001</v>
      </c>
      <c r="G213" s="149" t="str">
        <v>KG</v>
      </c>
      <c r="H213" s="238" cm="1">
        <f t="array" ref="H213:M213">_xlfn.XLOOKUP(B213,'Query Daten'!A:A,'Query Daten'!F:K,"",0)</f>
        <v>1850</v>
      </c>
      <c r="I213" s="149" t="str">
        <v>MM</v>
      </c>
      <c r="J213" s="150">
        <v>252.7</v>
      </c>
      <c r="K213" s="149" t="str">
        <v>MM</v>
      </c>
      <c r="L213" s="150">
        <v>46</v>
      </c>
      <c r="M213" s="149" t="str">
        <v>MM</v>
      </c>
      <c r="N213" s="112">
        <f>IFERROR(VLOOKUP(B213,Basis_Preisliste!B:H,7,0),"")</f>
        <v>50</v>
      </c>
      <c r="O213" s="149" t="str">
        <f>IFERROR(VLOOKUP(B213,'Query Daten'!A:R,16,0),"")</f>
        <v>ST</v>
      </c>
      <c r="P213" s="241">
        <f t="shared" si="51"/>
        <v>80.900000000000006</v>
      </c>
      <c r="Q213" s="149" t="str">
        <f t="shared" si="49"/>
        <v>KG</v>
      </c>
      <c r="R213" s="151">
        <v>50</v>
      </c>
      <c r="S213" s="149" t="str">
        <f>IFERROR(VLOOKUP(B213,'Query Daten'!A:R,16,0),"")</f>
        <v>ST</v>
      </c>
      <c r="T213" s="243">
        <f t="shared" si="52"/>
        <v>80.900000000000006</v>
      </c>
      <c r="U213" s="149" t="str">
        <f t="shared" si="50"/>
        <v>KG</v>
      </c>
      <c r="V213" s="112" t="str">
        <f>_xlfn.XLOOKUP(B213,'Query Daten'!A:A,'Query Daten'!Q:Q,"",0)</f>
        <v>76109090</v>
      </c>
      <c r="W213" s="78" t="str">
        <f>IFERROR(VLOOKUP(B213,'Language Articles'!A:K,11,0),"")</f>
        <v>Ballast tray for the FixGrid18 system.</v>
      </c>
      <c r="X213" s="135"/>
      <c r="Y213" s="63" t="b">
        <v>1</v>
      </c>
      <c r="Z213" s="63" t="e">
        <f>#REF!&lt;&gt;$Z$1</f>
        <v>#REF!</v>
      </c>
      <c r="AA213" s="63">
        <f t="shared" si="47"/>
        <v>213</v>
      </c>
      <c r="AB213" s="63" t="e">
        <f t="shared" si="45"/>
        <v>#REF!</v>
      </c>
      <c r="AC213" s="63" t="e">
        <f>_xlfn.AGGREGATE(15,6,$AB$7:$AB$681,ROW(#REF!))</f>
        <v>#REF!</v>
      </c>
    </row>
    <row r="214" spans="2:29">
      <c r="B214" s="136" t="s">
        <v>578</v>
      </c>
      <c r="C214" s="52" t="str">
        <f>VLOOKUP(B214,'Language Articles'!A:B,2,FALSE)</f>
        <v>FixGrid  ballast tray 18 - 2067 mm</v>
      </c>
      <c r="D214" s="112" t="str">
        <f>VLOOKUP(B214,'Language Portfolio'!A:B,2,0)</f>
        <v>Ballastoptimized flat roof systems</v>
      </c>
      <c r="E214" s="216" t="str">
        <f>VLOOKUP(B214,'Language Portfolio'!A:K,11,0)</f>
        <v>FixGrid</v>
      </c>
      <c r="F214" s="148" cm="1">
        <f t="array" ref="F214:G214">_xlfn.XLOOKUP(B214,'Query Daten'!A:A,'Query Daten'!D:E,"",0)</f>
        <v>1.9690000000000001</v>
      </c>
      <c r="G214" s="149" t="str">
        <v>KG</v>
      </c>
      <c r="H214" s="238" cm="1">
        <f t="array" ref="H214:M214">_xlfn.XLOOKUP(B214,'Query Daten'!A:A,'Query Daten'!F:K,"",0)</f>
        <v>2250</v>
      </c>
      <c r="I214" s="149" t="str">
        <v>MM</v>
      </c>
      <c r="J214" s="150">
        <v>252.7</v>
      </c>
      <c r="K214" s="149" t="str">
        <v>MM</v>
      </c>
      <c r="L214" s="150">
        <v>46</v>
      </c>
      <c r="M214" s="149" t="str">
        <v>MM</v>
      </c>
      <c r="N214" s="112">
        <f>IFERROR(VLOOKUP(B214,Basis_Preisliste!B:H,7,0),"")</f>
        <v>50</v>
      </c>
      <c r="O214" s="149" t="str">
        <f>IFERROR(VLOOKUP(B214,'Query Daten'!A:R,16,0),"")</f>
        <v>ST</v>
      </c>
      <c r="P214" s="241">
        <f t="shared" si="51"/>
        <v>98.45</v>
      </c>
      <c r="Q214" s="149" t="str">
        <f t="shared" si="49"/>
        <v>KG</v>
      </c>
      <c r="R214" s="151">
        <v>50</v>
      </c>
      <c r="S214" s="149" t="str">
        <f>IFERROR(VLOOKUP(B214,'Query Daten'!A:R,16,0),"")</f>
        <v>ST</v>
      </c>
      <c r="T214" s="243">
        <f t="shared" si="52"/>
        <v>98.45</v>
      </c>
      <c r="U214" s="149" t="str">
        <f t="shared" si="50"/>
        <v>KG</v>
      </c>
      <c r="V214" s="112" t="str">
        <f>_xlfn.XLOOKUP(B214,'Query Daten'!A:A,'Query Daten'!Q:Q,"",0)</f>
        <v>76109090</v>
      </c>
      <c r="W214" s="78" t="str">
        <f>IFERROR(VLOOKUP(B214,'Language Articles'!A:K,11,0),"")</f>
        <v>Ballast tray for the FixGrid18 system.</v>
      </c>
      <c r="X214" s="135"/>
      <c r="Y214" s="63" t="b">
        <v>1</v>
      </c>
      <c r="Z214" s="63" t="e">
        <f>#REF!&lt;&gt;$Z$1</f>
        <v>#REF!</v>
      </c>
      <c r="AA214" s="63">
        <f t="shared" si="47"/>
        <v>214</v>
      </c>
      <c r="AB214" s="63" t="e">
        <f t="shared" si="45"/>
        <v>#REF!</v>
      </c>
      <c r="AC214" s="63" t="e">
        <f>_xlfn.AGGREGATE(15,6,$AB$7:$AB$681,ROW(#REF!))</f>
        <v>#REF!</v>
      </c>
    </row>
    <row r="215" spans="2:29">
      <c r="B215" s="136" t="s">
        <v>580</v>
      </c>
      <c r="C215" s="52" t="str">
        <f>VLOOKUP(B215,'Language Articles'!A:B,2,FALSE)</f>
        <v>FixGrid  ballast tray 18 - 2400 mm</v>
      </c>
      <c r="D215" s="112" t="str">
        <f>VLOOKUP(B215,'Language Portfolio'!A:B,2,0)</f>
        <v>Ballastoptimized flat roof systems</v>
      </c>
      <c r="E215" s="216" t="str">
        <f>VLOOKUP(B215,'Language Portfolio'!A:K,11,0)</f>
        <v>FixGrid</v>
      </c>
      <c r="F215" s="148" cm="1">
        <f t="array" ref="F215:G215">_xlfn.XLOOKUP(B215,'Query Daten'!A:A,'Query Daten'!D:E,"",0)</f>
        <v>2.6240000000000001</v>
      </c>
      <c r="G215" s="149" t="str">
        <v>KG</v>
      </c>
      <c r="H215" s="238" cm="1">
        <f t="array" ref="H215:M215">_xlfn.XLOOKUP(B215,'Query Daten'!A:A,'Query Daten'!F:K,"",0)</f>
        <v>2495</v>
      </c>
      <c r="I215" s="149" t="str">
        <v>MM</v>
      </c>
      <c r="J215" s="150">
        <v>250</v>
      </c>
      <c r="K215" s="149" t="str">
        <v>MM</v>
      </c>
      <c r="L215" s="150">
        <v>61</v>
      </c>
      <c r="M215" s="149" t="str">
        <v>MM</v>
      </c>
      <c r="N215" s="112">
        <f>IFERROR(VLOOKUP(B215,Basis_Preisliste!B:H,7,0),"")</f>
        <v>50</v>
      </c>
      <c r="O215" s="149" t="str">
        <f>IFERROR(VLOOKUP(B215,'Query Daten'!A:R,16,0),"")</f>
        <v>ST</v>
      </c>
      <c r="P215" s="241">
        <f t="shared" si="51"/>
        <v>131.20000000000002</v>
      </c>
      <c r="Q215" s="149" t="str">
        <f t="shared" si="49"/>
        <v>KG</v>
      </c>
      <c r="R215" s="151">
        <v>50</v>
      </c>
      <c r="S215" s="149" t="str">
        <f>IFERROR(VLOOKUP(B215,'Query Daten'!A:R,16,0),"")</f>
        <v>ST</v>
      </c>
      <c r="T215" s="243">
        <f t="shared" si="52"/>
        <v>131.20000000000002</v>
      </c>
      <c r="U215" s="149" t="str">
        <f t="shared" si="50"/>
        <v>KG</v>
      </c>
      <c r="V215" s="112" t="str">
        <f>_xlfn.XLOOKUP(B215,'Query Daten'!A:A,'Query Daten'!Q:Q,"",0)</f>
        <v>76109090</v>
      </c>
      <c r="W215" s="78" t="str">
        <f>IFERROR(VLOOKUP(B215,'Language Articles'!A:K,11,0),"")</f>
        <v>Ballast tray for the FixGrid18 system.</v>
      </c>
      <c r="X215" s="135"/>
      <c r="Y215" s="63" t="b">
        <v>1</v>
      </c>
      <c r="Z215" s="63" t="e">
        <f>#REF!&lt;&gt;$Z$1</f>
        <v>#REF!</v>
      </c>
      <c r="AA215" s="63">
        <f t="shared" si="47"/>
        <v>215</v>
      </c>
      <c r="AB215" s="63" t="e">
        <f t="shared" si="45"/>
        <v>#REF!</v>
      </c>
      <c r="AC215" s="63" t="e">
        <f>_xlfn.AGGREGATE(15,6,$AB$7:$AB$681,ROW(#REF!))</f>
        <v>#REF!</v>
      </c>
    </row>
    <row r="216" spans="2:29">
      <c r="B216" s="136" t="s">
        <v>512</v>
      </c>
      <c r="C216" s="52" t="str">
        <f>VLOOKUP(B216,'Language Articles'!A:B,2,FALSE)</f>
        <v>Base Rail Pro 1500mm</v>
      </c>
      <c r="D216" s="112" t="str">
        <f>VLOOKUP(B216,'Language Portfolio'!A:B,2,0)</f>
        <v>Ballastoptimized flat roof systems</v>
      </c>
      <c r="E216" s="216" t="str">
        <f>VLOOKUP(B216,'Language Portfolio'!A:K,11,0)</f>
        <v>ProLine</v>
      </c>
      <c r="F216" s="148" cm="1">
        <f t="array" ref="F216:G216">_xlfn.XLOOKUP(B216,'Query Daten'!A:A,'Query Daten'!D:E,"",0)</f>
        <v>1.427</v>
      </c>
      <c r="G216" s="149" t="str">
        <v>KG</v>
      </c>
      <c r="H216" s="238" cm="1">
        <f t="array" ref="H216:M216">_xlfn.XLOOKUP(B216,'Query Daten'!A:A,'Query Daten'!F:K,"",0)</f>
        <v>1500</v>
      </c>
      <c r="I216" s="149" t="str">
        <v>MM</v>
      </c>
      <c r="J216" s="150">
        <v>114</v>
      </c>
      <c r="K216" s="149" t="str">
        <v>MM</v>
      </c>
      <c r="L216" s="150">
        <v>22.8</v>
      </c>
      <c r="M216" s="149" t="str">
        <v>MM</v>
      </c>
      <c r="N216" s="112">
        <f>IFERROR(VLOOKUP(B216,Basis_Preisliste!B:H,7,0),"")</f>
        <v>100</v>
      </c>
      <c r="O216" s="149" t="str">
        <f>IFERROR(VLOOKUP(B216,'Query Daten'!A:R,16,0),"")</f>
        <v>ST</v>
      </c>
      <c r="P216" s="241">
        <f t="shared" si="51"/>
        <v>142.70000000000002</v>
      </c>
      <c r="Q216" s="149" t="str">
        <f t="shared" si="49"/>
        <v>KG</v>
      </c>
      <c r="R216" s="151">
        <v>100</v>
      </c>
      <c r="S216" s="149" t="str">
        <f>IFERROR(VLOOKUP(B216,'Query Daten'!A:R,16,0),"")</f>
        <v>ST</v>
      </c>
      <c r="T216" s="243">
        <f t="shared" si="52"/>
        <v>142.70000000000002</v>
      </c>
      <c r="U216" s="149" t="str">
        <f t="shared" si="50"/>
        <v>KG</v>
      </c>
      <c r="V216" s="112" t="str">
        <f>_xlfn.XLOOKUP(B216,'Query Daten'!A:A,'Query Daten'!Q:Q,"",0)</f>
        <v>76042100</v>
      </c>
      <c r="W216" s="78" t="str">
        <f>IFERROR(VLOOKUP(B216,'Language Articles'!A:K,11,0),"")</f>
        <v>Base profile for the FixGrid Pro system, in conjunction with screw-in connectors and for holding building protection mats. The profile is ideal for holding ballast stones.</v>
      </c>
      <c r="X216" s="135"/>
      <c r="Y216" s="63" t="b">
        <v>1</v>
      </c>
      <c r="Z216" s="63" t="e">
        <f>#REF!&lt;&gt;$Z$1</f>
        <v>#REF!</v>
      </c>
      <c r="AA216" s="63">
        <f t="shared" si="47"/>
        <v>216</v>
      </c>
      <c r="AB216" s="63" t="e">
        <f t="shared" si="45"/>
        <v>#REF!</v>
      </c>
      <c r="AC216" s="63" t="e">
        <f>_xlfn.AGGREGATE(15,6,$AB$7:$AB$681,ROW(#REF!))</f>
        <v>#REF!</v>
      </c>
    </row>
    <row r="217" spans="2:29">
      <c r="B217" s="136" t="s">
        <v>514</v>
      </c>
      <c r="C217" s="52" t="str">
        <f>VLOOKUP(B217,'Language Articles'!A:B,2,FALSE)</f>
        <v>Base Rail Pro 2500mm</v>
      </c>
      <c r="D217" s="112" t="str">
        <f>VLOOKUP(B217,'Language Portfolio'!A:B,2,0)</f>
        <v>Ballastoptimized flat roof systems</v>
      </c>
      <c r="E217" s="216" t="str">
        <f>VLOOKUP(B217,'Language Portfolio'!A:K,11,0)</f>
        <v>ProLine</v>
      </c>
      <c r="F217" s="148" cm="1">
        <f t="array" ref="F217:G217">_xlfn.XLOOKUP(B217,'Query Daten'!A:A,'Query Daten'!D:E,"",0)</f>
        <v>2.3780000000000001</v>
      </c>
      <c r="G217" s="149" t="str">
        <v>KG</v>
      </c>
      <c r="H217" s="238" cm="1">
        <f t="array" ref="H217:M217">_xlfn.XLOOKUP(B217,'Query Daten'!A:A,'Query Daten'!F:K,"",0)</f>
        <v>2500</v>
      </c>
      <c r="I217" s="149" t="str">
        <v>MM</v>
      </c>
      <c r="J217" s="150">
        <v>114</v>
      </c>
      <c r="K217" s="149" t="str">
        <v>MM</v>
      </c>
      <c r="L217" s="150">
        <v>22.8</v>
      </c>
      <c r="M217" s="149" t="str">
        <v>MM</v>
      </c>
      <c r="N217" s="112">
        <f>IFERROR(VLOOKUP(B217,Basis_Preisliste!B:H,7,0),"")</f>
        <v>100</v>
      </c>
      <c r="O217" s="149" t="str">
        <f>IFERROR(VLOOKUP(B217,'Query Daten'!A:R,16,0),"")</f>
        <v>ST</v>
      </c>
      <c r="P217" s="241">
        <f t="shared" si="51"/>
        <v>237.8</v>
      </c>
      <c r="Q217" s="149" t="str">
        <f t="shared" si="49"/>
        <v>KG</v>
      </c>
      <c r="R217" s="151">
        <v>100</v>
      </c>
      <c r="S217" s="149" t="str">
        <f>IFERROR(VLOOKUP(B217,'Query Daten'!A:R,16,0),"")</f>
        <v>ST</v>
      </c>
      <c r="T217" s="243">
        <f t="shared" si="52"/>
        <v>237.8</v>
      </c>
      <c r="U217" s="149" t="str">
        <f t="shared" si="50"/>
        <v>KG</v>
      </c>
      <c r="V217" s="112" t="str">
        <f>_xlfn.XLOOKUP(B217,'Query Daten'!A:A,'Query Daten'!Q:Q,"",0)</f>
        <v>76042100</v>
      </c>
      <c r="W217" s="78" t="str">
        <f>IFERROR(VLOOKUP(B217,'Language Articles'!A:K,11,0),"")</f>
        <v>Base profile for the FixGrid Pro system, in conjunction with screw-in connectors and for holding building protection mats. The profile is ideal for holding ballast stones.</v>
      </c>
      <c r="X217" s="135"/>
      <c r="Y217" s="63" t="b">
        <v>1</v>
      </c>
      <c r="Z217" s="63" t="e">
        <f>#REF!&lt;&gt;$Z$1</f>
        <v>#REF!</v>
      </c>
      <c r="AA217" s="63">
        <f t="shared" si="47"/>
        <v>217</v>
      </c>
      <c r="AB217" s="63" t="e">
        <f t="shared" si="45"/>
        <v>#REF!</v>
      </c>
      <c r="AC217" s="63" t="e">
        <f>_xlfn.AGGREGATE(15,6,$AB$7:$AB$681,ROW(#REF!))</f>
        <v>#REF!</v>
      </c>
    </row>
    <row r="218" spans="2:29">
      <c r="B218" s="136" t="s">
        <v>516</v>
      </c>
      <c r="C218" s="52" t="str">
        <f>VLOOKUP(B218,'Language Articles'!A:B,2,FALSE)</f>
        <v>Base Rail Pro 3500mm</v>
      </c>
      <c r="D218" s="112" t="str">
        <f>VLOOKUP(B218,'Language Portfolio'!A:B,2,0)</f>
        <v>Ballastoptimized flat roof systems</v>
      </c>
      <c r="E218" s="216" t="str">
        <f>VLOOKUP(B218,'Language Portfolio'!A:K,11,0)</f>
        <v>ProLine</v>
      </c>
      <c r="F218" s="148" cm="1">
        <f t="array" ref="F218:G218">_xlfn.XLOOKUP(B218,'Query Daten'!A:A,'Query Daten'!D:E,"",0)</f>
        <v>3.33</v>
      </c>
      <c r="G218" s="149" t="str">
        <v>KG</v>
      </c>
      <c r="H218" s="238" cm="1">
        <f t="array" ref="H218:M218">_xlfn.XLOOKUP(B218,'Query Daten'!A:A,'Query Daten'!F:K,"",0)</f>
        <v>3500</v>
      </c>
      <c r="I218" s="149" t="str">
        <v>MM</v>
      </c>
      <c r="J218" s="150">
        <v>114</v>
      </c>
      <c r="K218" s="149" t="str">
        <v>MM</v>
      </c>
      <c r="L218" s="150">
        <v>22.8</v>
      </c>
      <c r="M218" s="149" t="str">
        <v>MM</v>
      </c>
      <c r="N218" s="112">
        <f>IFERROR(VLOOKUP(B218,Basis_Preisliste!B:H,7,0),"")</f>
        <v>100</v>
      </c>
      <c r="O218" s="149" t="str">
        <f>IFERROR(VLOOKUP(B218,'Query Daten'!A:R,16,0),"")</f>
        <v>ST</v>
      </c>
      <c r="P218" s="241">
        <f t="shared" si="51"/>
        <v>333</v>
      </c>
      <c r="Q218" s="149" t="str">
        <f t="shared" si="49"/>
        <v>KG</v>
      </c>
      <c r="R218" s="151">
        <v>100</v>
      </c>
      <c r="S218" s="149" t="str">
        <f>IFERROR(VLOOKUP(B218,'Query Daten'!A:R,16,0),"")</f>
        <v>ST</v>
      </c>
      <c r="T218" s="243">
        <f t="shared" si="52"/>
        <v>333</v>
      </c>
      <c r="U218" s="149" t="str">
        <f t="shared" si="50"/>
        <v>KG</v>
      </c>
      <c r="V218" s="112" t="str">
        <f>_xlfn.XLOOKUP(B218,'Query Daten'!A:A,'Query Daten'!Q:Q,"",0)</f>
        <v>76042100</v>
      </c>
      <c r="W218" s="78" t="str">
        <f>IFERROR(VLOOKUP(B218,'Language Articles'!A:K,11,0),"")</f>
        <v>Base profile for the FixGrid Pro system, in conjunction with screw-in connectors and for holding building protection mats. The profile is ideal for holding ballast stones.</v>
      </c>
      <c r="X218" s="135"/>
      <c r="Y218" s="63" t="b">
        <v>1</v>
      </c>
      <c r="Z218" s="63" t="e">
        <f>#REF!&lt;&gt;$Z$1</f>
        <v>#REF!</v>
      </c>
      <c r="AA218" s="63">
        <f t="shared" si="47"/>
        <v>218</v>
      </c>
      <c r="AB218" s="63" t="e">
        <f t="shared" si="45"/>
        <v>#REF!</v>
      </c>
      <c r="AC218" s="63" t="e">
        <f>_xlfn.AGGREGATE(15,6,$AB$7:$AB$681,ROW(#REF!))</f>
        <v>#REF!</v>
      </c>
    </row>
    <row r="219" spans="2:29">
      <c r="B219" s="136" t="s">
        <v>518</v>
      </c>
      <c r="C219" s="52" t="str">
        <f>VLOOKUP(B219,'Language Articles'!A:B,2,FALSE)</f>
        <v>Base Rail Pro 4500mm</v>
      </c>
      <c r="D219" s="112" t="str">
        <f>VLOOKUP(B219,'Language Portfolio'!A:B,2,0)</f>
        <v>Ballastoptimized flat roof systems</v>
      </c>
      <c r="E219" s="216" t="str">
        <f>VLOOKUP(B219,'Language Portfolio'!A:K,11,0)</f>
        <v>ProLine</v>
      </c>
      <c r="F219" s="148" cm="1">
        <f t="array" ref="F219:G219">_xlfn.XLOOKUP(B219,'Query Daten'!A:A,'Query Daten'!D:E,"",0)</f>
        <v>4.2809999999999997</v>
      </c>
      <c r="G219" s="149" t="str">
        <v>KG</v>
      </c>
      <c r="H219" s="238" cm="1">
        <f t="array" ref="H219:M219">_xlfn.XLOOKUP(B219,'Query Daten'!A:A,'Query Daten'!F:K,"",0)</f>
        <v>4500</v>
      </c>
      <c r="I219" s="149" t="str">
        <v>MM</v>
      </c>
      <c r="J219" s="150">
        <v>114</v>
      </c>
      <c r="K219" s="149" t="str">
        <v>MM</v>
      </c>
      <c r="L219" s="150">
        <v>22.8</v>
      </c>
      <c r="M219" s="149" t="str">
        <v>MM</v>
      </c>
      <c r="N219" s="112">
        <f>IFERROR(VLOOKUP(B219,Basis_Preisliste!B:H,7,0),"")</f>
        <v>100</v>
      </c>
      <c r="O219" s="149" t="str">
        <f>IFERROR(VLOOKUP(B219,'Query Daten'!A:R,16,0),"")</f>
        <v>ST</v>
      </c>
      <c r="P219" s="241">
        <f t="shared" si="51"/>
        <v>428.09999999999997</v>
      </c>
      <c r="Q219" s="149" t="str">
        <f t="shared" si="49"/>
        <v>KG</v>
      </c>
      <c r="R219" s="151">
        <v>100</v>
      </c>
      <c r="S219" s="149" t="str">
        <f>IFERROR(VLOOKUP(B219,'Query Daten'!A:R,16,0),"")</f>
        <v>ST</v>
      </c>
      <c r="T219" s="243">
        <f t="shared" si="52"/>
        <v>428.09999999999997</v>
      </c>
      <c r="U219" s="149" t="str">
        <f t="shared" si="50"/>
        <v>KG</v>
      </c>
      <c r="V219" s="112" t="str">
        <f>_xlfn.XLOOKUP(B219,'Query Daten'!A:A,'Query Daten'!Q:Q,"",0)</f>
        <v>76042100</v>
      </c>
      <c r="W219" s="78" t="str">
        <f>IFERROR(VLOOKUP(B219,'Language Articles'!A:K,11,0),"")</f>
        <v>Base profile for the FixGrid Pro system, in conjunction with screw-in connectors and for holding building protection mats. The profile is ideal for holding ballast stones.</v>
      </c>
      <c r="X219" s="135"/>
      <c r="Y219" s="63" t="b">
        <v>1</v>
      </c>
      <c r="Z219" s="63" t="e">
        <f>#REF!&lt;&gt;$Z$1</f>
        <v>#REF!</v>
      </c>
      <c r="AA219" s="63">
        <f t="shared" si="47"/>
        <v>219</v>
      </c>
      <c r="AB219" s="63" t="e">
        <f t="shared" si="45"/>
        <v>#REF!</v>
      </c>
      <c r="AC219" s="63" t="e">
        <f>_xlfn.AGGREGATE(15,6,$AB$7:$AB$681,ROW(#REF!))</f>
        <v>#REF!</v>
      </c>
    </row>
    <row r="220" spans="2:29">
      <c r="B220" s="136" t="s">
        <v>520</v>
      </c>
      <c r="C220" s="52" t="str">
        <f>VLOOKUP(B220,'Language Articles'!A:B,2,FALSE)</f>
        <v>Base Rail Pro 6000mm</v>
      </c>
      <c r="D220" s="112" t="str">
        <f>VLOOKUP(B220,'Language Portfolio'!A:B,2,0)</f>
        <v>Ballastoptimized flat roof systems</v>
      </c>
      <c r="E220" s="216" t="str">
        <f>VLOOKUP(B220,'Language Portfolio'!A:K,11,0)</f>
        <v>ProLine</v>
      </c>
      <c r="F220" s="148" cm="1">
        <f t="array" ref="F220:G220">_xlfn.XLOOKUP(B220,'Query Daten'!A:A,'Query Daten'!D:E,"",0)</f>
        <v>5.7060000000000004</v>
      </c>
      <c r="G220" s="149" t="str">
        <v>KG</v>
      </c>
      <c r="H220" s="238" cm="1">
        <f t="array" ref="H220:M220">_xlfn.XLOOKUP(B220,'Query Daten'!A:A,'Query Daten'!F:K,"",0)</f>
        <v>6000</v>
      </c>
      <c r="I220" s="149" t="str">
        <v>MM</v>
      </c>
      <c r="J220" s="150">
        <v>114</v>
      </c>
      <c r="K220" s="149" t="str">
        <v>MM</v>
      </c>
      <c r="L220" s="150">
        <v>22.8</v>
      </c>
      <c r="M220" s="149" t="str">
        <v>MM</v>
      </c>
      <c r="N220" s="112">
        <f>IFERROR(VLOOKUP(B220,Basis_Preisliste!B:H,7,0),"")</f>
        <v>100</v>
      </c>
      <c r="O220" s="149" t="str">
        <f>IFERROR(VLOOKUP(B220,'Query Daten'!A:R,16,0),"")</f>
        <v>ST</v>
      </c>
      <c r="P220" s="241">
        <f t="shared" si="51"/>
        <v>570.6</v>
      </c>
      <c r="Q220" s="149" t="str">
        <f t="shared" si="49"/>
        <v>KG</v>
      </c>
      <c r="R220" s="151">
        <v>100</v>
      </c>
      <c r="S220" s="149" t="str">
        <f>IFERROR(VLOOKUP(B220,'Query Daten'!A:R,16,0),"")</f>
        <v>ST</v>
      </c>
      <c r="T220" s="243">
        <f t="shared" si="52"/>
        <v>570.6</v>
      </c>
      <c r="U220" s="149" t="str">
        <f t="shared" si="50"/>
        <v>KG</v>
      </c>
      <c r="V220" s="112" t="str">
        <f>_xlfn.XLOOKUP(B220,'Query Daten'!A:A,'Query Daten'!Q:Q,"",0)</f>
        <v>76042100</v>
      </c>
      <c r="W220" s="78" t="str">
        <f>IFERROR(VLOOKUP(B220,'Language Articles'!A:K,11,0),"")</f>
        <v>Base profile for the FixGrid Pro system, in conjunction with screw-in connectors and for holding building protection mats. The profile is ideal for holding ballast stones.</v>
      </c>
      <c r="X220" s="135"/>
      <c r="Y220" s="63" t="b">
        <v>1</v>
      </c>
      <c r="Z220" s="63" t="e">
        <f>#REF!&lt;&gt;$Z$1</f>
        <v>#REF!</v>
      </c>
      <c r="AA220" s="63">
        <f t="shared" si="47"/>
        <v>220</v>
      </c>
      <c r="AB220" s="63" t="e">
        <f t="shared" si="45"/>
        <v>#REF!</v>
      </c>
      <c r="AC220" s="63" t="e">
        <f t="shared" ref="AC220:AC226" si="53">_xlfn.AGGREGATE(15,6,$AB$7:$AB$681,ROW(A213))</f>
        <v>#NUM!</v>
      </c>
    </row>
    <row r="221" spans="2:29">
      <c r="B221" s="136" t="s">
        <v>522</v>
      </c>
      <c r="C221" s="52" t="str">
        <f>VLOOKUP(B221,'Language Articles'!A:B,2,FALSE)</f>
        <v>Ballast+Connection Rail Pro 1600mm</v>
      </c>
      <c r="D221" s="112" t="str">
        <f>VLOOKUP(B221,'Language Portfolio'!A:B,2,0)</f>
        <v>Ballastoptimized flat roof systems</v>
      </c>
      <c r="E221" s="216" t="str">
        <f>VLOOKUP(B221,'Language Portfolio'!A:K,11,0)</f>
        <v>ProLine</v>
      </c>
      <c r="F221" s="148" cm="1">
        <f t="array" ref="F221:G221">_xlfn.XLOOKUP(B221,'Query Daten'!A:A,'Query Daten'!D:E,"",0)</f>
        <v>1.0740000000000001</v>
      </c>
      <c r="G221" s="149" t="str">
        <v>KG</v>
      </c>
      <c r="H221" s="238" cm="1">
        <f t="array" ref="H221:M221">_xlfn.XLOOKUP(B221,'Query Daten'!A:A,'Query Daten'!F:K,"",0)</f>
        <v>1600</v>
      </c>
      <c r="I221" s="149" t="str">
        <v>MM</v>
      </c>
      <c r="J221" s="150">
        <v>50</v>
      </c>
      <c r="K221" s="149" t="str">
        <v>MM</v>
      </c>
      <c r="L221" s="150">
        <v>47.6</v>
      </c>
      <c r="M221" s="149" t="str">
        <v>MM</v>
      </c>
      <c r="N221" s="112">
        <f>IFERROR(VLOOKUP(B221,Basis_Preisliste!B:H,7,0),"")</f>
        <v>133</v>
      </c>
      <c r="O221" s="149" t="str">
        <f>IFERROR(VLOOKUP(B221,'Query Daten'!A:R,16,0),"")</f>
        <v>ST</v>
      </c>
      <c r="P221" s="241">
        <f t="shared" si="51"/>
        <v>142.84200000000001</v>
      </c>
      <c r="Q221" s="149" t="str">
        <f t="shared" si="49"/>
        <v>KG</v>
      </c>
      <c r="R221" s="151">
        <v>133</v>
      </c>
      <c r="S221" s="149" t="str">
        <f>IFERROR(VLOOKUP(B221,'Query Daten'!A:R,16,0),"")</f>
        <v>ST</v>
      </c>
      <c r="T221" s="243">
        <f t="shared" si="52"/>
        <v>142.84200000000001</v>
      </c>
      <c r="U221" s="149" t="str">
        <f t="shared" si="50"/>
        <v>KG</v>
      </c>
      <c r="V221" s="112" t="str">
        <f>_xlfn.XLOOKUP(B221,'Query Daten'!A:A,'Query Daten'!Q:Q,"",0)</f>
        <v>76042990</v>
      </c>
      <c r="W221" s="78" t="str">
        <f>IFERROR(VLOOKUP(B221,'Language Articles'!A:K,11,0),"")</f>
        <v>Ballast profile to accommodate ballasting for the FixGrid Pro system.</v>
      </c>
      <c r="X221" s="135"/>
      <c r="Y221" s="63" t="b">
        <v>1</v>
      </c>
      <c r="Z221" s="63" t="e">
        <f>#REF!&lt;&gt;$Z$1</f>
        <v>#REF!</v>
      </c>
      <c r="AA221" s="63">
        <f t="shared" si="47"/>
        <v>221</v>
      </c>
      <c r="AB221" s="63" t="e">
        <f t="shared" si="45"/>
        <v>#REF!</v>
      </c>
      <c r="AC221" s="63" t="e">
        <f t="shared" si="53"/>
        <v>#NUM!</v>
      </c>
    </row>
    <row r="222" spans="2:29">
      <c r="B222" s="136" t="s">
        <v>524</v>
      </c>
      <c r="C222" s="52" t="str">
        <f>VLOOKUP(B222,'Language Articles'!A:B,2,FALSE)</f>
        <v>Ballast+Connection Rail Pro 2000mm</v>
      </c>
      <c r="D222" s="112" t="str">
        <f>VLOOKUP(B222,'Language Portfolio'!A:B,2,0)</f>
        <v>Ballastoptimized flat roof systems</v>
      </c>
      <c r="E222" s="216" t="str">
        <f>VLOOKUP(B222,'Language Portfolio'!A:K,11,0)</f>
        <v>ProLine</v>
      </c>
      <c r="F222" s="148" cm="1">
        <f t="array" ref="F222:G222">_xlfn.XLOOKUP(B222,'Query Daten'!A:A,'Query Daten'!D:E,"",0)</f>
        <v>1.3420000000000001</v>
      </c>
      <c r="G222" s="149" t="str">
        <v>KG</v>
      </c>
      <c r="H222" s="238" cm="1">
        <f t="array" ref="H222:M222">_xlfn.XLOOKUP(B222,'Query Daten'!A:A,'Query Daten'!F:K,"",0)</f>
        <v>2000</v>
      </c>
      <c r="I222" s="149" t="str">
        <v>MM</v>
      </c>
      <c r="J222" s="150">
        <v>50</v>
      </c>
      <c r="K222" s="149" t="str">
        <v>MM</v>
      </c>
      <c r="L222" s="150">
        <v>47.6</v>
      </c>
      <c r="M222" s="149" t="str">
        <v>MM</v>
      </c>
      <c r="N222" s="112">
        <f>IFERROR(VLOOKUP(B222,Basis_Preisliste!B:H,7,0),"")</f>
        <v>133</v>
      </c>
      <c r="O222" s="149" t="str">
        <f>IFERROR(VLOOKUP(B222,'Query Daten'!A:R,16,0),"")</f>
        <v>ST</v>
      </c>
      <c r="P222" s="241">
        <f t="shared" si="51"/>
        <v>178.48600000000002</v>
      </c>
      <c r="Q222" s="149" t="str">
        <f t="shared" si="49"/>
        <v>KG</v>
      </c>
      <c r="R222" s="151">
        <v>133</v>
      </c>
      <c r="S222" s="149" t="str">
        <f>IFERROR(VLOOKUP(B222,'Query Daten'!A:R,16,0),"")</f>
        <v>ST</v>
      </c>
      <c r="T222" s="243">
        <f t="shared" si="52"/>
        <v>178.48600000000002</v>
      </c>
      <c r="U222" s="149" t="str">
        <f t="shared" si="50"/>
        <v>KG</v>
      </c>
      <c r="V222" s="112" t="str">
        <f>_xlfn.XLOOKUP(B222,'Query Daten'!A:A,'Query Daten'!Q:Q,"",0)</f>
        <v>76042990</v>
      </c>
      <c r="W222" s="78" t="str">
        <f>IFERROR(VLOOKUP(B222,'Language Articles'!A:K,11,0),"")</f>
        <v>Ballast profile to accommodate ballasting for the FixGrid Pro system.</v>
      </c>
      <c r="X222" s="135"/>
      <c r="Y222" s="63" t="b">
        <v>1</v>
      </c>
      <c r="Z222" s="63" t="e">
        <f>#REF!&lt;&gt;$Z$1</f>
        <v>#REF!</v>
      </c>
      <c r="AA222" s="63">
        <f t="shared" si="47"/>
        <v>222</v>
      </c>
      <c r="AB222" s="63" t="e">
        <f t="shared" si="45"/>
        <v>#REF!</v>
      </c>
      <c r="AC222" s="63" t="e">
        <f t="shared" si="53"/>
        <v>#NUM!</v>
      </c>
    </row>
    <row r="223" spans="2:29">
      <c r="B223" s="136" t="s">
        <v>526</v>
      </c>
      <c r="C223" s="52" t="str">
        <f>VLOOKUP(B223,'Language Articles'!A:B,2,FALSE)</f>
        <v>Ballast+Connection Rail Pro 2350mm</v>
      </c>
      <c r="D223" s="112" t="str">
        <f>VLOOKUP(B223,'Language Portfolio'!A:B,2,0)</f>
        <v>Ballastoptimized flat roof systems</v>
      </c>
      <c r="E223" s="216" t="str">
        <f>VLOOKUP(B223,'Language Portfolio'!A:K,11,0)</f>
        <v>ProLine</v>
      </c>
      <c r="F223" s="148" cm="1">
        <f t="array" ref="F223:G223">_xlfn.XLOOKUP(B223,'Query Daten'!A:A,'Query Daten'!D:E,"",0)</f>
        <v>1.577</v>
      </c>
      <c r="G223" s="149" t="str">
        <v>KG</v>
      </c>
      <c r="H223" s="238" cm="1">
        <f t="array" ref="H223:M223">_xlfn.XLOOKUP(B223,'Query Daten'!A:A,'Query Daten'!F:K,"",0)</f>
        <v>2350</v>
      </c>
      <c r="I223" s="149" t="str">
        <v>MM</v>
      </c>
      <c r="J223" s="150">
        <v>50</v>
      </c>
      <c r="K223" s="149" t="str">
        <v>MM</v>
      </c>
      <c r="L223" s="150">
        <v>47.6</v>
      </c>
      <c r="M223" s="149" t="str">
        <v>MM</v>
      </c>
      <c r="N223" s="112">
        <f>IFERROR(VLOOKUP(B223,Basis_Preisliste!B:H,7,0),"")</f>
        <v>133</v>
      </c>
      <c r="O223" s="149" t="str">
        <f>IFERROR(VLOOKUP(B223,'Query Daten'!A:R,16,0),"")</f>
        <v>ST</v>
      </c>
      <c r="P223" s="241">
        <f t="shared" si="51"/>
        <v>209.74099999999999</v>
      </c>
      <c r="Q223" s="149" t="str">
        <f t="shared" si="49"/>
        <v>KG</v>
      </c>
      <c r="R223" s="151">
        <v>133</v>
      </c>
      <c r="S223" s="149" t="str">
        <f>IFERROR(VLOOKUP(B223,'Query Daten'!A:R,16,0),"")</f>
        <v>ST</v>
      </c>
      <c r="T223" s="243">
        <f t="shared" si="52"/>
        <v>209.74099999999999</v>
      </c>
      <c r="U223" s="149" t="str">
        <f t="shared" si="50"/>
        <v>KG</v>
      </c>
      <c r="V223" s="112" t="str">
        <f>_xlfn.XLOOKUP(B223,'Query Daten'!A:A,'Query Daten'!Q:Q,"",0)</f>
        <v>76042990</v>
      </c>
      <c r="W223" s="78" t="str">
        <f>IFERROR(VLOOKUP(B223,'Language Articles'!A:K,11,0),"")</f>
        <v>Ballast profile to accommodate ballasting for the FixGrid Pro system.</v>
      </c>
      <c r="X223" s="135"/>
      <c r="Y223" s="63" t="b">
        <v>1</v>
      </c>
      <c r="Z223" s="63" t="e">
        <f>#REF!&lt;&gt;$Z$1</f>
        <v>#REF!</v>
      </c>
      <c r="AA223" s="63">
        <f t="shared" si="47"/>
        <v>223</v>
      </c>
      <c r="AB223" s="63" t="e">
        <f t="shared" si="45"/>
        <v>#REF!</v>
      </c>
      <c r="AC223" s="63" t="e">
        <f t="shared" si="53"/>
        <v>#NUM!</v>
      </c>
    </row>
    <row r="224" spans="2:29">
      <c r="B224" s="136" t="s">
        <v>528</v>
      </c>
      <c r="C224" s="52" t="str">
        <f>VLOOKUP(B224,'Language Articles'!A:B,2,FALSE)</f>
        <v>Ballast+Connection Rail Pro 2700mm</v>
      </c>
      <c r="D224" s="112" t="str">
        <f>VLOOKUP(B224,'Language Portfolio'!A:B,2,0)</f>
        <v>Ballastoptimized flat roof systems</v>
      </c>
      <c r="E224" s="216" t="str">
        <f>VLOOKUP(B224,'Language Portfolio'!A:K,11,0)</f>
        <v>ProLine</v>
      </c>
      <c r="F224" s="148" cm="1">
        <f t="array" ref="F224:G224">_xlfn.XLOOKUP(B224,'Query Daten'!A:A,'Query Daten'!D:E,"",0)</f>
        <v>1.8120000000000001</v>
      </c>
      <c r="G224" s="149" t="str">
        <v>KG</v>
      </c>
      <c r="H224" s="238" cm="1">
        <f t="array" ref="H224:M224">_xlfn.XLOOKUP(B224,'Query Daten'!A:A,'Query Daten'!F:K,"",0)</f>
        <v>2700</v>
      </c>
      <c r="I224" s="149" t="str">
        <v>MM</v>
      </c>
      <c r="J224" s="150">
        <v>50</v>
      </c>
      <c r="K224" s="149" t="str">
        <v>MM</v>
      </c>
      <c r="L224" s="150">
        <v>47.6</v>
      </c>
      <c r="M224" s="149" t="str">
        <v>MM</v>
      </c>
      <c r="N224" s="112">
        <f>IFERROR(VLOOKUP(B224,Basis_Preisliste!B:H,7,0),"")</f>
        <v>133</v>
      </c>
      <c r="O224" s="149" t="str">
        <f>IFERROR(VLOOKUP(B224,'Query Daten'!A:R,16,0),"")</f>
        <v>ST</v>
      </c>
      <c r="P224" s="241">
        <f t="shared" si="51"/>
        <v>240.99600000000001</v>
      </c>
      <c r="Q224" s="149" t="str">
        <f t="shared" si="49"/>
        <v>KG</v>
      </c>
      <c r="R224" s="151">
        <v>133</v>
      </c>
      <c r="S224" s="149" t="str">
        <f>IFERROR(VLOOKUP(B224,'Query Daten'!A:R,16,0),"")</f>
        <v>ST</v>
      </c>
      <c r="T224" s="243">
        <f t="shared" si="52"/>
        <v>240.99600000000001</v>
      </c>
      <c r="U224" s="149" t="str">
        <f t="shared" si="50"/>
        <v>KG</v>
      </c>
      <c r="V224" s="112" t="str">
        <f>_xlfn.XLOOKUP(B224,'Query Daten'!A:A,'Query Daten'!Q:Q,"",0)</f>
        <v>76042990</v>
      </c>
      <c r="W224" s="78" t="str">
        <f>IFERROR(VLOOKUP(B224,'Language Articles'!A:K,11,0),"")</f>
        <v>Ballast profile to accommodate ballasting for the FixGrid Pro system.</v>
      </c>
      <c r="X224" s="135"/>
      <c r="Y224" s="63" t="b">
        <v>1</v>
      </c>
      <c r="Z224" s="63" t="e">
        <f>#REF!&lt;&gt;$Z$1</f>
        <v>#REF!</v>
      </c>
      <c r="AA224" s="63">
        <f t="shared" si="47"/>
        <v>224</v>
      </c>
      <c r="AB224" s="63" t="e">
        <f t="shared" si="45"/>
        <v>#REF!</v>
      </c>
      <c r="AC224" s="63" t="e">
        <f t="shared" si="53"/>
        <v>#NUM!</v>
      </c>
    </row>
    <row r="225" spans="2:29">
      <c r="B225" s="136" t="s">
        <v>530</v>
      </c>
      <c r="C225" s="52" t="str">
        <f>VLOOKUP(B225,'Language Articles'!A:B,2,FALSE)</f>
        <v>Ballast+Connection Rail Pro 6000mm</v>
      </c>
      <c r="D225" s="112" t="str">
        <f>VLOOKUP(B225,'Language Portfolio'!A:B,2,0)</f>
        <v>Ballastoptimized flat roof systems</v>
      </c>
      <c r="E225" s="216" t="str">
        <f>VLOOKUP(B225,'Language Portfolio'!A:K,11,0)</f>
        <v>ProLine</v>
      </c>
      <c r="F225" s="148" cm="1">
        <f t="array" ref="F225:G225">_xlfn.XLOOKUP(B225,'Query Daten'!A:A,'Query Daten'!D:E,"",0)</f>
        <v>4.0259999999999998</v>
      </c>
      <c r="G225" s="149" t="str">
        <v>KG</v>
      </c>
      <c r="H225" s="238" cm="1">
        <f t="array" ref="H225:M225">_xlfn.XLOOKUP(B225,'Query Daten'!A:A,'Query Daten'!F:K,"",0)</f>
        <v>6000</v>
      </c>
      <c r="I225" s="149" t="str">
        <v>MM</v>
      </c>
      <c r="J225" s="150">
        <v>50</v>
      </c>
      <c r="K225" s="149" t="str">
        <v>MM</v>
      </c>
      <c r="L225" s="150">
        <v>47.6</v>
      </c>
      <c r="M225" s="149" t="str">
        <v>MM</v>
      </c>
      <c r="N225" s="112">
        <f>IFERROR(VLOOKUP(B225,Basis_Preisliste!B:H,7,0),"")</f>
        <v>133</v>
      </c>
      <c r="O225" s="149" t="str">
        <f>IFERROR(VLOOKUP(B225,'Query Daten'!A:R,16,0),"")</f>
        <v>ST</v>
      </c>
      <c r="P225" s="241">
        <f t="shared" si="51"/>
        <v>535.45799999999997</v>
      </c>
      <c r="Q225" s="149" t="str">
        <f t="shared" si="49"/>
        <v>KG</v>
      </c>
      <c r="R225" s="151">
        <v>133</v>
      </c>
      <c r="S225" s="149" t="str">
        <f>IFERROR(VLOOKUP(B225,'Query Daten'!A:R,16,0),"")</f>
        <v>ST</v>
      </c>
      <c r="T225" s="243">
        <f t="shared" si="52"/>
        <v>535.45799999999997</v>
      </c>
      <c r="U225" s="149" t="str">
        <f t="shared" si="50"/>
        <v>KG</v>
      </c>
      <c r="V225" s="112" t="str">
        <f>_xlfn.XLOOKUP(B225,'Query Daten'!A:A,'Query Daten'!Q:Q,"",0)</f>
        <v>76042990</v>
      </c>
      <c r="W225" s="78" t="str">
        <f>IFERROR(VLOOKUP(B225,'Language Articles'!A:K,11,0),"")</f>
        <v>Ballast profile to accommodate ballasting for the FixGrid Pro system.</v>
      </c>
      <c r="X225" s="135"/>
      <c r="Y225" s="63" t="b">
        <v>1</v>
      </c>
      <c r="Z225" s="63" t="e">
        <f>#REF!&lt;&gt;$Z$1</f>
        <v>#REF!</v>
      </c>
      <c r="AA225" s="63">
        <f t="shared" si="47"/>
        <v>225</v>
      </c>
      <c r="AB225" s="63" t="e">
        <f t="shared" si="45"/>
        <v>#REF!</v>
      </c>
      <c r="AC225" s="63" t="e">
        <f t="shared" si="53"/>
        <v>#NUM!</v>
      </c>
    </row>
    <row r="226" spans="2:29">
      <c r="B226" s="136" t="s">
        <v>540</v>
      </c>
      <c r="C226" s="52" t="str">
        <f>VLOOKUP(B226,'Language Articles'!A:B,2,FALSE)</f>
        <v>Elevation Pro</v>
      </c>
      <c r="D226" s="112" t="str">
        <f>VLOOKUP(B226,'Language Portfolio'!A:B,2,0)</f>
        <v>Ballastoptimized flat roof systems</v>
      </c>
      <c r="E226" s="216" t="str">
        <f>VLOOKUP(B226,'Language Portfolio'!A:K,11,0)</f>
        <v>ProLine</v>
      </c>
      <c r="F226" s="148" cm="1">
        <f t="array" ref="F226:G226">_xlfn.XLOOKUP(B226,'Query Daten'!A:A,'Query Daten'!D:E,"",0)</f>
        <v>7.4999999999999997E-2</v>
      </c>
      <c r="G226" s="149" t="str">
        <v>KG</v>
      </c>
      <c r="H226" s="238" cm="1">
        <f t="array" ref="H226:M226">_xlfn.XLOOKUP(B226,'Query Daten'!A:A,'Query Daten'!F:K,"",0)</f>
        <v>66</v>
      </c>
      <c r="I226" s="149" t="str">
        <v>MM</v>
      </c>
      <c r="J226" s="150">
        <v>30</v>
      </c>
      <c r="K226" s="149" t="str">
        <v>MM</v>
      </c>
      <c r="L226" s="150">
        <v>100</v>
      </c>
      <c r="M226" s="149" t="str">
        <v>MM</v>
      </c>
      <c r="N226" s="112">
        <f>IFERROR(VLOOKUP(B226,Basis_Preisliste!B:H,7,0),"")</f>
        <v>25</v>
      </c>
      <c r="O226" s="149" t="str">
        <f>IFERROR(VLOOKUP(B226,'Query Daten'!A:R,16,0),"")</f>
        <v>ST</v>
      </c>
      <c r="P226" s="241">
        <f t="shared" si="51"/>
        <v>1.875</v>
      </c>
      <c r="Q226" s="149" t="str">
        <f t="shared" si="49"/>
        <v>KG</v>
      </c>
      <c r="R226" s="151">
        <f>IFERROR(VLOOKUP(B226,MLGN!A:J,8,0),"")</f>
        <v>2800</v>
      </c>
      <c r="S226" s="149" t="str">
        <f>IFERROR(VLOOKUP(B226,'Query Daten'!A:R,16,0),"")</f>
        <v>ST</v>
      </c>
      <c r="T226" s="243">
        <f t="shared" si="52"/>
        <v>210</v>
      </c>
      <c r="U226" s="149" t="str">
        <f t="shared" si="50"/>
        <v>KG</v>
      </c>
      <c r="V226" s="112" t="str">
        <f>_xlfn.XLOOKUP(B226,'Query Daten'!A:A,'Query Daten'!Q:Q,"",0)</f>
        <v>76109090</v>
      </c>
      <c r="W226" s="78" t="str">
        <f>IFERROR(VLOOKUP(B226,'Language Articles'!A:K,11,0),"")</f>
        <v>Elevation profile to be plugged on for the FixGrid Pro system. The combination of several elevation profiles and a module support results in the desired module angle.</v>
      </c>
      <c r="X226" s="135"/>
      <c r="Y226" s="63" t="b">
        <v>1</v>
      </c>
      <c r="Z226" s="63" t="e">
        <f>#REF!&lt;&gt;$Z$1</f>
        <v>#REF!</v>
      </c>
      <c r="AA226" s="63">
        <f t="shared" si="47"/>
        <v>226</v>
      </c>
      <c r="AB226" s="63" t="e">
        <f t="shared" si="45"/>
        <v>#REF!</v>
      </c>
      <c r="AC226" s="63" t="e">
        <f t="shared" si="53"/>
        <v>#NUM!</v>
      </c>
    </row>
    <row r="227" spans="2:29">
      <c r="B227" s="136" t="s">
        <v>538</v>
      </c>
      <c r="C227" s="52" t="str">
        <f>VLOOKUP(B227,'Language Articles'!A:B,2,FALSE)</f>
        <v>FixGrid 100 Pro Screw-in Center Base</v>
      </c>
      <c r="D227" s="112" t="str">
        <f>VLOOKUP(B227,'Language Portfolio'!A:B,2,0)</f>
        <v>Ballastoptimized flat roof systems</v>
      </c>
      <c r="E227" s="216" t="str">
        <f>VLOOKUP(B227,'Language Portfolio'!A:K,11,0)</f>
        <v>ProLine</v>
      </c>
      <c r="F227" s="148" cm="1">
        <f t="array" ref="F227:G227">_xlfn.XLOOKUP(B227,'Query Daten'!A:A,'Query Daten'!D:E,"",0)</f>
        <v>0.159</v>
      </c>
      <c r="G227" s="149" t="str">
        <v>KG</v>
      </c>
      <c r="H227" s="238" cm="1">
        <f t="array" ref="H227:M227">_xlfn.XLOOKUP(B227,'Query Daten'!A:A,'Query Daten'!F:K,"",0)</f>
        <v>66</v>
      </c>
      <c r="I227" s="149" t="str">
        <v>MM</v>
      </c>
      <c r="J227" s="150">
        <v>74</v>
      </c>
      <c r="K227" s="149" t="str">
        <v>MM</v>
      </c>
      <c r="L227" s="150">
        <v>116</v>
      </c>
      <c r="M227" s="149" t="str">
        <v>MM</v>
      </c>
      <c r="N227" s="112">
        <f>IFERROR(VLOOKUP(B227,Basis_Preisliste!B:H,7,0),"")</f>
        <v>25</v>
      </c>
      <c r="O227" s="149" t="str">
        <f>IFERROR(VLOOKUP(B227,'Query Daten'!A:R,16,0),"")</f>
        <v>ST</v>
      </c>
      <c r="P227" s="241">
        <f t="shared" ref="P227" si="54">IFERROR(F227*N227,"")</f>
        <v>3.9750000000000001</v>
      </c>
      <c r="Q227" s="149" t="str">
        <f t="shared" si="49"/>
        <v>KG</v>
      </c>
      <c r="R227" s="151">
        <f>IFERROR(VLOOKUP(B227,MLGN!A:J,8,0),"")</f>
        <v>1200</v>
      </c>
      <c r="S227" s="149" t="str">
        <f>IFERROR(VLOOKUP(B227,'Query Daten'!A:R,16,0),"")</f>
        <v>ST</v>
      </c>
      <c r="T227" s="243">
        <f t="shared" ref="T227" si="55">IFERROR(F227*R227,"")</f>
        <v>190.8</v>
      </c>
      <c r="U227" s="149" t="str">
        <f t="shared" si="50"/>
        <v>KG</v>
      </c>
      <c r="V227" s="112" t="str">
        <f>_xlfn.XLOOKUP(B227,'Query Daten'!A:A,'Query Daten'!Q:Q,"",0)</f>
        <v>76109090</v>
      </c>
      <c r="W227" s="78" t="str">
        <f>IFERROR(VLOOKUP(B227,'Language Articles'!A:K,11,0),"")</f>
        <v>Centre support from the FixGrid Pro system for screwing onto the base profile. The centre support serves as the basis for a further elevation profile. The screw-in centre support Pro is designed for an elevation angle of 10°.</v>
      </c>
      <c r="X227" s="135"/>
    </row>
    <row r="228" spans="2:29">
      <c r="B228" s="136" t="s">
        <v>510</v>
      </c>
      <c r="C228" s="52" t="str">
        <f>VLOOKUP(B228,'Language Articles'!A:B,2,FALSE)</f>
        <v>Base Rail Pro 550</v>
      </c>
      <c r="D228" s="112" t="str">
        <f>VLOOKUP(B228,'Language Portfolio'!A:B,2,0)</f>
        <v>Ballastoptimized flat roof systems</v>
      </c>
      <c r="E228" s="216" t="str">
        <f>VLOOKUP(B228,'Language Portfolio'!A:K,11,0)</f>
        <v>ProLine</v>
      </c>
      <c r="F228" s="148" cm="1">
        <f t="array" ref="F228:G228">_xlfn.XLOOKUP(B228,'Query Daten'!A:A,'Query Daten'!D:E,"",0)</f>
        <v>0.52400000000000002</v>
      </c>
      <c r="G228" s="149" t="str">
        <v>KG</v>
      </c>
      <c r="H228" s="238" cm="1">
        <f t="array" ref="H228:M228">_xlfn.XLOOKUP(B228,'Query Daten'!A:A,'Query Daten'!F:K,"",0)</f>
        <v>550</v>
      </c>
      <c r="I228" s="149" t="str">
        <v>MM</v>
      </c>
      <c r="J228" s="150">
        <v>114</v>
      </c>
      <c r="K228" s="149" t="str">
        <v>MM</v>
      </c>
      <c r="L228" s="150">
        <v>22.8</v>
      </c>
      <c r="M228" s="149" t="str">
        <v>MM</v>
      </c>
      <c r="N228" s="112">
        <f>IFERROR(VLOOKUP(B228,Basis_Preisliste!B:H,7,0),"")</f>
        <v>25</v>
      </c>
      <c r="O228" s="149" t="str">
        <f>IFERROR(VLOOKUP(B228,'Query Daten'!A:R,16,0),"")</f>
        <v>ST</v>
      </c>
      <c r="P228" s="241">
        <f t="shared" si="51"/>
        <v>13.100000000000001</v>
      </c>
      <c r="Q228" s="149" t="str">
        <f t="shared" si="49"/>
        <v>KG</v>
      </c>
      <c r="R228" s="151">
        <f>IFERROR(VLOOKUP(B228,MLGN!A:J,8,0),"")</f>
        <v>800</v>
      </c>
      <c r="S228" s="149" t="str">
        <f>IFERROR(VLOOKUP(B228,'Query Daten'!A:R,16,0),"")</f>
        <v>ST</v>
      </c>
      <c r="T228" s="243">
        <f t="shared" si="52"/>
        <v>419.20000000000005</v>
      </c>
      <c r="U228" s="149" t="str">
        <f t="shared" si="50"/>
        <v>KG</v>
      </c>
      <c r="V228" s="112" t="str">
        <f>_xlfn.XLOOKUP(B228,'Query Daten'!A:A,'Query Daten'!Q:Q,"",0)</f>
        <v>76042100</v>
      </c>
      <c r="W228" s="78" t="str">
        <f>IFERROR(VLOOKUP(B228,'Language Articles'!A:K,11,0),"")</f>
        <v>Basic profile for the FixGrid Pro 550mm system, in conjunction with screw-in connectors and for holding building protection mats. The profile is ideal for holding ballast stones.</v>
      </c>
      <c r="X228" s="135"/>
      <c r="Y228" s="63" t="b">
        <v>1</v>
      </c>
      <c r="Z228" s="63" t="e">
        <f>#REF!&lt;&gt;$Z$1</f>
        <v>#REF!</v>
      </c>
      <c r="AA228" s="63">
        <f t="shared" si="47"/>
        <v>228</v>
      </c>
      <c r="AB228" s="63" t="e">
        <f t="shared" si="45"/>
        <v>#REF!</v>
      </c>
      <c r="AC228" s="63" t="e">
        <f>_xlfn.AGGREGATE(15,6,$AB$7:$AB$681,ROW(A220))</f>
        <v>#NUM!</v>
      </c>
    </row>
    <row r="229" spans="2:29">
      <c r="B229" s="136" t="s">
        <v>5490</v>
      </c>
      <c r="C229" s="52" t="str">
        <f>VLOOKUP(B229,'Language Articles'!A:B,2,FALSE)</f>
        <v>FixGrid Pro Triangular Support 2</v>
      </c>
      <c r="D229" s="112" t="str">
        <f>VLOOKUP(B229,'Language Portfolio'!A:B,2,0)</f>
        <v>Ballastoptimized flat roof systems</v>
      </c>
      <c r="E229" s="216" t="str">
        <f>VLOOKUP(B229,'Language Portfolio'!A:K,11,0)</f>
        <v>ProLine</v>
      </c>
      <c r="F229" s="148" cm="1">
        <f t="array" ref="F229:G229">_xlfn.XLOOKUP(B229,'Query Daten'!A:A,'Query Daten'!D:E,"",0)</f>
        <v>0.29199999999999998</v>
      </c>
      <c r="G229" s="149" t="str">
        <v>KG</v>
      </c>
      <c r="H229" s="238" cm="1">
        <f t="array" ref="H229:M229">_xlfn.XLOOKUP(B229,'Query Daten'!A:A,'Query Daten'!F:K,"",0)</f>
        <v>214</v>
      </c>
      <c r="I229" s="149" t="str">
        <v>MM</v>
      </c>
      <c r="J229" s="150">
        <v>214</v>
      </c>
      <c r="K229" s="149" t="str">
        <v>MM</v>
      </c>
      <c r="L229" s="150">
        <v>50</v>
      </c>
      <c r="M229" s="149" t="str">
        <v>MM</v>
      </c>
      <c r="N229" s="112">
        <f>IFERROR(VLOOKUP(B229,Basis_Preisliste!B:H,7,0),"")</f>
        <v>45</v>
      </c>
      <c r="O229" s="149" t="str">
        <f>IFERROR(VLOOKUP(B229,'Query Daten'!A:R,16,0),"")</f>
        <v>ST</v>
      </c>
      <c r="P229" s="241">
        <f t="shared" ref="P229:P230" si="56">IFERROR(F229*N229,"")</f>
        <v>13.139999999999999</v>
      </c>
      <c r="Q229" s="149" t="str">
        <f t="shared" ref="Q229:Q230" si="57">G229</f>
        <v>KG</v>
      </c>
      <c r="R229" s="151">
        <f>IFERROR(VLOOKUP(B229,MLGN!A:J,8,0),"")</f>
        <v>2160</v>
      </c>
      <c r="S229" s="149" t="str">
        <f>IFERROR(VLOOKUP(B229,'Query Daten'!A:R,16,0),"")</f>
        <v>ST</v>
      </c>
      <c r="T229" s="243">
        <f t="shared" ref="T229:T230" si="58">IFERROR(F229*R229,"")</f>
        <v>630.71999999999991</v>
      </c>
      <c r="U229" s="149" t="str">
        <f t="shared" ref="U229:U230" si="59">G229</f>
        <v>KG</v>
      </c>
      <c r="V229" s="112" t="str">
        <f>_xlfn.XLOOKUP(B229,'Query Daten'!A:A,'Query Daten'!Q:Q,"",0)</f>
        <v>73089098</v>
      </c>
      <c r="W229" s="78" t="str">
        <f>IFERROR(VLOOKUP(B229,'Language Articles'!A:K,11,0),"")</f>
        <v xml:space="preserve">Support plate for increasing the height of the FixGrid Pro by 2 elevation elements. The support plates are only attached to the lower support. </v>
      </c>
      <c r="X229" s="135"/>
    </row>
    <row r="230" spans="2:29">
      <c r="B230" s="136" t="s">
        <v>5491</v>
      </c>
      <c r="C230" s="52" t="str">
        <f>VLOOKUP(B230,'Language Articles'!A:B,2,FALSE)</f>
        <v>FixGrid Pro Triangular Support 3</v>
      </c>
      <c r="D230" s="112" t="str">
        <f>VLOOKUP(B230,'Language Portfolio'!A:B,2,0)</f>
        <v>Ballastoptimized flat roof systems</v>
      </c>
      <c r="E230" s="216" t="str">
        <f>VLOOKUP(B230,'Language Portfolio'!A:K,11,0)</f>
        <v>ProLine</v>
      </c>
      <c r="F230" s="148" cm="1">
        <f t="array" ref="F230:G230">_xlfn.XLOOKUP(B230,'Query Daten'!A:A,'Query Daten'!D:E,"",0)</f>
        <v>0.377</v>
      </c>
      <c r="G230" s="149" t="str">
        <v>KG</v>
      </c>
      <c r="H230" s="238" cm="1">
        <f t="array" ref="H230:M230">_xlfn.XLOOKUP(B230,'Query Daten'!A:A,'Query Daten'!F:K,"",0)</f>
        <v>214</v>
      </c>
      <c r="I230" s="149" t="str">
        <v>MM</v>
      </c>
      <c r="J230" s="150">
        <v>50</v>
      </c>
      <c r="K230" s="149" t="str">
        <v>MM</v>
      </c>
      <c r="L230" s="150">
        <v>304</v>
      </c>
      <c r="M230" s="149" t="str">
        <v>MM</v>
      </c>
      <c r="N230" s="112">
        <f>IFERROR(VLOOKUP(B230,Basis_Preisliste!B:H,7,0),"")</f>
        <v>30</v>
      </c>
      <c r="O230" s="149" t="str">
        <f>IFERROR(VLOOKUP(B230,'Query Daten'!A:R,16,0),"")</f>
        <v>ST</v>
      </c>
      <c r="P230" s="241">
        <f t="shared" si="56"/>
        <v>11.31</v>
      </c>
      <c r="Q230" s="149" t="str">
        <f t="shared" si="57"/>
        <v>KG</v>
      </c>
      <c r="R230" s="151">
        <f>IFERROR(VLOOKUP(B230,MLGN!A:J,8,0),"")</f>
        <v>1440</v>
      </c>
      <c r="S230" s="149" t="str">
        <f>IFERROR(VLOOKUP(B230,'Query Daten'!A:R,16,0),"")</f>
        <v>ST</v>
      </c>
      <c r="T230" s="243">
        <f t="shared" si="58"/>
        <v>542.88</v>
      </c>
      <c r="U230" s="149" t="str">
        <f t="shared" si="59"/>
        <v>KG</v>
      </c>
      <c r="V230" s="112" t="str">
        <f>_xlfn.XLOOKUP(B230,'Query Daten'!A:A,'Query Daten'!Q:Q,"",0)</f>
        <v>76109090</v>
      </c>
      <c r="W230" s="78" t="str">
        <f>IFERROR(VLOOKUP(B230,'Language Articles'!A:K,11,0),"")</f>
        <v xml:space="preserve">Support plate for increasing the height of the FixGrid Pro by 3 elevation elements. The support plates are only attached to the lower support. </v>
      </c>
      <c r="X230" s="135"/>
    </row>
    <row r="231" spans="2:29">
      <c r="B231" s="136" t="s">
        <v>532</v>
      </c>
      <c r="C231" s="52" t="str">
        <f>VLOOKUP(B231,'Language Articles'!A:B,2,FALSE)</f>
        <v>Screw-In Module Support Pro</v>
      </c>
      <c r="D231" s="112" t="str">
        <f>VLOOKUP(B231,'Language Portfolio'!A:B,2,0)</f>
        <v>Ballastoptimized flat roof systems</v>
      </c>
      <c r="E231" s="216" t="str">
        <f>VLOOKUP(B231,'Language Portfolio'!A:K,11,0)</f>
        <v>ProLine</v>
      </c>
      <c r="F231" s="148" cm="1">
        <f t="array" ref="F231:G231">_xlfn.XLOOKUP(B231,'Query Daten'!A:A,'Query Daten'!D:E,"",0)</f>
        <v>0.11</v>
      </c>
      <c r="G231" s="149" t="str">
        <v>KG</v>
      </c>
      <c r="H231" s="238" cm="1">
        <f t="array" ref="H231:M231">_xlfn.XLOOKUP(B231,'Query Daten'!A:A,'Query Daten'!F:K,"",0)</f>
        <v>100</v>
      </c>
      <c r="I231" s="149" t="str">
        <v>MM</v>
      </c>
      <c r="J231" s="150">
        <v>51</v>
      </c>
      <c r="K231" s="149" t="str">
        <v>MM</v>
      </c>
      <c r="L231" s="150">
        <v>66.7</v>
      </c>
      <c r="M231" s="149" t="str">
        <v>MM</v>
      </c>
      <c r="N231" s="112">
        <f>IFERROR(VLOOKUP(B231,Basis_Preisliste!B:H,7,0),"")</f>
        <v>25</v>
      </c>
      <c r="O231" s="149" t="str">
        <f>IFERROR(VLOOKUP(B231,'Query Daten'!A:R,16,0),"")</f>
        <v>ST</v>
      </c>
      <c r="P231" s="241">
        <f t="shared" si="51"/>
        <v>2.75</v>
      </c>
      <c r="Q231" s="149" t="str">
        <f t="shared" si="49"/>
        <v>KG</v>
      </c>
      <c r="R231" s="151">
        <f>IFERROR(VLOOKUP(B231,MLGN!A:J,8,0),"")</f>
        <v>2800</v>
      </c>
      <c r="S231" s="149" t="str">
        <f>IFERROR(VLOOKUP(B231,'Query Daten'!A:R,16,0),"")</f>
        <v>ST</v>
      </c>
      <c r="T231" s="243">
        <f t="shared" si="52"/>
        <v>308</v>
      </c>
      <c r="U231" s="149" t="str">
        <f t="shared" si="50"/>
        <v>KG</v>
      </c>
      <c r="V231" s="112" t="str">
        <f>_xlfn.XLOOKUP(B231,'Query Daten'!A:A,'Query Daten'!Q:Q,"",0)</f>
        <v>76109090</v>
      </c>
      <c r="W231" s="78" t="str">
        <f>IFERROR(VLOOKUP(B231,'Language Articles'!A:K,11,0),"")</f>
        <v>Rotatable support for modules for the FixGrid Pro system. The stepless joint of the support allows to achieve the desired module angle and can be combined with elevation profiles. Suitable for module alignment upright or crosswise and also suitable for large-format modules.</v>
      </c>
      <c r="X231" s="135"/>
      <c r="Y231" s="63" t="b">
        <v>1</v>
      </c>
      <c r="Z231" s="63" t="e">
        <f>#REF!&lt;&gt;$Z$1</f>
        <v>#REF!</v>
      </c>
      <c r="AA231" s="63">
        <f t="shared" si="47"/>
        <v>231</v>
      </c>
      <c r="AB231" s="63" t="e">
        <f t="shared" si="45"/>
        <v>#REF!</v>
      </c>
      <c r="AC231" s="63" t="e">
        <f>_xlfn.AGGREGATE(15,6,$AB$7:$AB$681,ROW(A221))</f>
        <v>#NUM!</v>
      </c>
    </row>
    <row r="232" spans="2:29">
      <c r="B232" s="76" t="s">
        <v>5496</v>
      </c>
      <c r="C232" s="52" t="str">
        <f>VLOOKUP(B232,'Language Articles'!A:B,2,FALSE)</f>
        <v>Screw-In Module Support Flex Pro</v>
      </c>
      <c r="D232" s="112" t="str">
        <f>VLOOKUP(B232,'Language Portfolio'!A:B,2,0)</f>
        <v>Ballastoptimized flat roof systems</v>
      </c>
      <c r="E232" s="216" t="str">
        <f>VLOOKUP(B232,'Language Portfolio'!A:K,11,0)</f>
        <v>ProLine</v>
      </c>
      <c r="F232" s="148" cm="1">
        <f t="array" ref="F232:G232">_xlfn.XLOOKUP(B232,'Query Daten'!A:A,'Query Daten'!D:E,"",0)</f>
        <v>0.127</v>
      </c>
      <c r="G232" s="149" t="str">
        <v>KG</v>
      </c>
      <c r="H232" s="238" cm="1">
        <f t="array" ref="H232:M232">_xlfn.XLOOKUP(B232,'Query Daten'!A:A,'Query Daten'!F:K,"",0)</f>
        <v>100</v>
      </c>
      <c r="I232" s="149" t="str">
        <v>MM</v>
      </c>
      <c r="J232" s="150">
        <v>61</v>
      </c>
      <c r="K232" s="149" t="str">
        <v>MM</v>
      </c>
      <c r="L232" s="150">
        <v>65.5</v>
      </c>
      <c r="M232" s="149" t="str">
        <v>MM</v>
      </c>
      <c r="N232" s="112">
        <f>IFERROR(VLOOKUP(B232,Basis_Preisliste!B:H,7,0),"")</f>
        <v>20</v>
      </c>
      <c r="O232" s="149" t="str">
        <f>IFERROR(VLOOKUP(B232,'Query Daten'!A:R,16,0),"")</f>
        <v>ST</v>
      </c>
      <c r="P232" s="241">
        <f t="shared" ref="P232" si="60">IFERROR(F232*N232,"")</f>
        <v>2.54</v>
      </c>
      <c r="Q232" s="149" t="str">
        <f t="shared" ref="Q232" si="61">G232</f>
        <v>KG</v>
      </c>
      <c r="R232" s="151">
        <f>IFERROR(VLOOKUP(B232,MLGN!A:J,8,0),"")</f>
        <v>2240</v>
      </c>
      <c r="S232" s="149" t="str">
        <f>IFERROR(VLOOKUP(B232,'Query Daten'!A:R,16,0),"")</f>
        <v>ST</v>
      </c>
      <c r="T232" s="243">
        <f t="shared" ref="T232" si="62">IFERROR(F232*R232,"")</f>
        <v>284.48</v>
      </c>
      <c r="U232" s="149" t="str">
        <f t="shared" ref="U232" si="63">G232</f>
        <v>KG</v>
      </c>
      <c r="V232" s="112" t="str">
        <f>_xlfn.XLOOKUP(B232,'Query Daten'!A:A,'Query Daten'!Q:Q,"",0)</f>
        <v>76109090</v>
      </c>
      <c r="W232" s="78" t="str">
        <f>IFERROR(VLOOKUP(B232,'Language Articles'!A:K,11,0),"")</f>
        <v xml:space="preserve">Module support for mounting on the floor profile Pro. The stepless joint enables a variable module angle. Suitable for upright or horizontal module alignment and for large-format modules. The improved design of the Flex version benefits from the asymmetrical design of the swivel joint and the enlarged support surface. </v>
      </c>
      <c r="X232" s="135"/>
    </row>
    <row r="233" spans="2:29">
      <c r="B233" s="136" t="s">
        <v>534</v>
      </c>
      <c r="C233" s="52" t="str">
        <f>VLOOKUP(B233,'Language Articles'!A:B,2,FALSE)</f>
        <v>Screw-In Elevation Pro</v>
      </c>
      <c r="D233" s="112" t="str">
        <f>VLOOKUP(B233,'Language Portfolio'!A:B,2,0)</f>
        <v>Ballastoptimized flat roof systems</v>
      </c>
      <c r="E233" s="216" t="str">
        <f>VLOOKUP(B233,'Language Portfolio'!A:K,11,0)</f>
        <v>ProLine</v>
      </c>
      <c r="F233" s="148" cm="1">
        <f t="array" ref="F233:G233">_xlfn.XLOOKUP(B233,'Query Daten'!A:A,'Query Daten'!D:E,"",0)</f>
        <v>9.5000000000000001E-2</v>
      </c>
      <c r="G233" s="149" t="str">
        <v>KG</v>
      </c>
      <c r="H233" s="238" cm="1">
        <f t="array" ref="H233:M233">_xlfn.XLOOKUP(B233,'Query Daten'!A:A,'Query Daten'!F:K,"",0)</f>
        <v>66</v>
      </c>
      <c r="I233" s="149" t="str">
        <v>MM</v>
      </c>
      <c r="J233" s="150">
        <v>30</v>
      </c>
      <c r="K233" s="149" t="str">
        <v>MM</v>
      </c>
      <c r="L233" s="150">
        <v>108.2</v>
      </c>
      <c r="M233" s="149" t="str">
        <v>MM</v>
      </c>
      <c r="N233" s="112">
        <f>IFERROR(VLOOKUP(B233,Basis_Preisliste!B:H,7,0),"")</f>
        <v>25</v>
      </c>
      <c r="O233" s="149" t="str">
        <f>IFERROR(VLOOKUP(B233,'Query Daten'!A:R,16,0),"")</f>
        <v>ST</v>
      </c>
      <c r="P233" s="241">
        <f t="shared" si="51"/>
        <v>2.375</v>
      </c>
      <c r="Q233" s="149" t="str">
        <f t="shared" si="49"/>
        <v>KG</v>
      </c>
      <c r="R233" s="151">
        <f>IFERROR(VLOOKUP(B233,MLGN!A:J,8,0),"")</f>
        <v>2800</v>
      </c>
      <c r="S233" s="149" t="str">
        <f>IFERROR(VLOOKUP(B233,'Query Daten'!A:R,16,0),"")</f>
        <v>ST</v>
      </c>
      <c r="T233" s="243">
        <f t="shared" si="52"/>
        <v>266</v>
      </c>
      <c r="U233" s="149" t="str">
        <f t="shared" si="50"/>
        <v>KG</v>
      </c>
      <c r="V233" s="112" t="str">
        <f>_xlfn.XLOOKUP(B233,'Query Daten'!A:A,'Query Daten'!Q:Q,"",0)</f>
        <v>76109090</v>
      </c>
      <c r="W233" s="78" t="str">
        <f>IFERROR(VLOOKUP(B233,'Language Articles'!A:K,11,0),"")</f>
        <v>Elevation profile optionally for plugging on or also for screwing in and the basic profile for the FixGrid Pro system. This elevation profile can also be used for plugging onto other elevation profiles. The combination of several elevation profiles and a module support results in the desired module angle.</v>
      </c>
      <c r="X233" s="135"/>
      <c r="Y233" s="63" t="b">
        <v>1</v>
      </c>
      <c r="Z233" s="63" t="e">
        <f>#REF!&lt;&gt;$Z$1</f>
        <v>#REF!</v>
      </c>
      <c r="AA233" s="63">
        <f t="shared" si="47"/>
        <v>233</v>
      </c>
      <c r="AB233" s="63" t="e">
        <f t="shared" si="45"/>
        <v>#REF!</v>
      </c>
      <c r="AC233" s="63" t="e">
        <f>_xlfn.AGGREGATE(15,6,$AB$7:$AB$681,ROW(A222))</f>
        <v>#NUM!</v>
      </c>
    </row>
    <row r="234" spans="2:29">
      <c r="B234" s="136" t="s">
        <v>542</v>
      </c>
      <c r="C234" s="52" t="str">
        <f>VLOOKUP(B234,'Language Articles'!A:B,2,FALSE)</f>
        <v>Module Support Pro</v>
      </c>
      <c r="D234" s="112" t="str">
        <f>VLOOKUP(B234,'Language Portfolio'!A:B,2,0)</f>
        <v>Ballastoptimized flat roof systems</v>
      </c>
      <c r="E234" s="216" t="str">
        <f>VLOOKUP(B234,'Language Portfolio'!A:K,11,0)</f>
        <v>ProLine</v>
      </c>
      <c r="F234" s="148" cm="1">
        <f t="array" ref="F234:G234">_xlfn.XLOOKUP(B234,'Query Daten'!A:A,'Query Daten'!D:E,"",0)</f>
        <v>0.09</v>
      </c>
      <c r="G234" s="149" t="str">
        <v>KG</v>
      </c>
      <c r="H234" s="238" cm="1">
        <f t="array" ref="H234:M234">_xlfn.XLOOKUP(B234,'Query Daten'!A:A,'Query Daten'!F:K,"",0)</f>
        <v>100</v>
      </c>
      <c r="I234" s="149" t="str">
        <v>MM</v>
      </c>
      <c r="J234" s="150">
        <v>51</v>
      </c>
      <c r="K234" s="149" t="str">
        <v>MM</v>
      </c>
      <c r="L234" s="150">
        <v>58.5</v>
      </c>
      <c r="M234" s="149" t="str">
        <v>MM</v>
      </c>
      <c r="N234" s="112">
        <f>IFERROR(VLOOKUP(B234,Basis_Preisliste!B:H,7,0),"")</f>
        <v>25</v>
      </c>
      <c r="O234" s="149" t="str">
        <f>IFERROR(VLOOKUP(B234,'Query Daten'!A:R,16,0),"")</f>
        <v>ST</v>
      </c>
      <c r="P234" s="241">
        <f t="shared" si="51"/>
        <v>2.25</v>
      </c>
      <c r="Q234" s="149" t="str">
        <f t="shared" si="49"/>
        <v>KG</v>
      </c>
      <c r="R234" s="151">
        <f>IFERROR(VLOOKUP(B234,MLGN!A:J,8,0),"")</f>
        <v>2800</v>
      </c>
      <c r="S234" s="149" t="str">
        <f>IFERROR(VLOOKUP(B234,'Query Daten'!A:R,16,0),"")</f>
        <v>ST</v>
      </c>
      <c r="T234" s="243">
        <f t="shared" si="52"/>
        <v>252</v>
      </c>
      <c r="U234" s="149" t="str">
        <f t="shared" si="50"/>
        <v>KG</v>
      </c>
      <c r="V234" s="112" t="str">
        <f>_xlfn.XLOOKUP(B234,'Query Daten'!A:A,'Query Daten'!Q:Q,"",0)</f>
        <v>76109090</v>
      </c>
      <c r="W234" s="78" t="str">
        <f>IFERROR(VLOOKUP(B234,'Language Articles'!A:K,11,0),"")</f>
        <v>Support for modules for the FixGrid Pro system. The stepless joint of the support allows to achieve the desired module angle and can be combined with elevation profiles. Suitable for module alignment upright or crosswise and also suitable for large-format modules.</v>
      </c>
      <c r="X234" s="135"/>
      <c r="Y234" s="63" t="b">
        <v>1</v>
      </c>
      <c r="Z234" s="63" t="e">
        <f>#REF!&lt;&gt;$Z$1</f>
        <v>#REF!</v>
      </c>
      <c r="AA234" s="63">
        <f t="shared" si="47"/>
        <v>234</v>
      </c>
      <c r="AB234" s="63" t="e">
        <f t="shared" si="45"/>
        <v>#REF!</v>
      </c>
      <c r="AC234" s="63" t="e">
        <f>_xlfn.AGGREGATE(15,6,$AB$7:$AB$681,ROW(A223))</f>
        <v>#NUM!</v>
      </c>
    </row>
    <row r="235" spans="2:29">
      <c r="B235" s="136" t="s">
        <v>5494</v>
      </c>
      <c r="C235" s="52" t="str">
        <f>VLOOKUP(B235,'Language Articles'!A:B,2,FALSE)</f>
        <v>Module Support Flex Pro</v>
      </c>
      <c r="D235" s="112" t="str">
        <f>VLOOKUP(B235,'Language Portfolio'!A:B,2,0)</f>
        <v>Ballastoptimized flat roof systems</v>
      </c>
      <c r="E235" s="216" t="str">
        <f>VLOOKUP(B235,'Language Portfolio'!A:K,11,0)</f>
        <v>ProLine</v>
      </c>
      <c r="F235" s="148" cm="1">
        <f t="array" ref="F235:G235">_xlfn.XLOOKUP(B235,'Query Daten'!A:A,'Query Daten'!D:E,"",0)</f>
        <v>0.106</v>
      </c>
      <c r="G235" s="149" t="str">
        <v>KG</v>
      </c>
      <c r="H235" s="238" cm="1">
        <f t="array" ref="H235:M235">_xlfn.XLOOKUP(B235,'Query Daten'!A:A,'Query Daten'!F:K,"",0)</f>
        <v>100</v>
      </c>
      <c r="I235" s="149" t="str">
        <v>MM</v>
      </c>
      <c r="J235" s="150">
        <v>61</v>
      </c>
      <c r="K235" s="149" t="str">
        <v>MM</v>
      </c>
      <c r="L235" s="150">
        <v>57.3</v>
      </c>
      <c r="M235" s="149" t="str">
        <v>MM</v>
      </c>
      <c r="N235" s="112">
        <f>IFERROR(VLOOKUP(B235,Basis_Preisliste!B:H,7,0),"")</f>
        <v>20</v>
      </c>
      <c r="O235" s="149" t="str">
        <f>IFERROR(VLOOKUP(B235,'Query Daten'!A:R,16,0),"")</f>
        <v>ST</v>
      </c>
      <c r="P235" s="241">
        <f t="shared" ref="P235" si="64">IFERROR(F235*N235,"")</f>
        <v>2.12</v>
      </c>
      <c r="Q235" s="149" t="str">
        <f t="shared" ref="Q235" si="65">G235</f>
        <v>KG</v>
      </c>
      <c r="R235" s="151">
        <f>IFERROR(VLOOKUP(B235,MLGN!A:J,8,0),"")</f>
        <v>2240</v>
      </c>
      <c r="S235" s="149" t="str">
        <f>IFERROR(VLOOKUP(B235,'Query Daten'!A:R,16,0),"")</f>
        <v>ST</v>
      </c>
      <c r="T235" s="243">
        <f t="shared" ref="T235" si="66">IFERROR(F235*R235,"")</f>
        <v>237.44</v>
      </c>
      <c r="U235" s="149" t="str">
        <f t="shared" ref="U235" si="67">G235</f>
        <v>KG</v>
      </c>
      <c r="V235" s="112" t="str">
        <f>_xlfn.XLOOKUP(B235,'Query Daten'!A:A,'Query Daten'!Q:Q,"",0)</f>
        <v>76109090</v>
      </c>
      <c r="W235" s="78" t="str">
        <f>IFERROR(VLOOKUP(B235,'Language Articles'!A:K,11,0),"")</f>
        <v xml:space="preserve">Module support for mounting on the screw-in and elevation Pro. The stepless joint enables a variable module angle. Suitable for upright or horizontal module alignment and for large-format modules. The improved design of the Flex version benefits from the asymmetrical design of the swivel joint and the enlarged support surface. </v>
      </c>
      <c r="X235" s="135"/>
    </row>
    <row r="236" spans="2:29">
      <c r="B236" s="136" t="s">
        <v>363</v>
      </c>
      <c r="C236" s="52" t="str">
        <f>VLOOKUP(B236,'Language Articles'!A:B,2,FALSE)</f>
        <v>Base Rail Pro Connector</v>
      </c>
      <c r="D236" s="112" t="str">
        <f>VLOOKUP(B236,'Language Portfolio'!A:B,2,0)</f>
        <v>Ballastoptimized flat roof systems</v>
      </c>
      <c r="E236" s="216" t="str">
        <f>VLOOKUP(B236,'Language Portfolio'!A:K,11,0)</f>
        <v>ProLine</v>
      </c>
      <c r="F236" s="148" cm="1">
        <f t="array" ref="F236:G236">_xlfn.XLOOKUP(B236,'Query Daten'!A:A,'Query Daten'!D:E,"",0)</f>
        <v>7.4999999999999997E-2</v>
      </c>
      <c r="G236" s="149" t="str">
        <v>KG</v>
      </c>
      <c r="H236" s="238" cm="1">
        <f t="array" ref="H236:M236">_xlfn.XLOOKUP(B236,'Query Daten'!A:A,'Query Daten'!F:K,"",0)</f>
        <v>200</v>
      </c>
      <c r="I236" s="149" t="str">
        <v>MM</v>
      </c>
      <c r="J236" s="150">
        <v>44.8</v>
      </c>
      <c r="K236" s="149" t="str">
        <v>MM</v>
      </c>
      <c r="L236" s="150">
        <v>12.4</v>
      </c>
      <c r="M236" s="149" t="str">
        <v>MM</v>
      </c>
      <c r="N236" s="112">
        <f>IFERROR(VLOOKUP(B236,Basis_Preisliste!B:H,7,0),"")</f>
        <v>70</v>
      </c>
      <c r="O236" s="149" t="str">
        <f>IFERROR(VLOOKUP(B236,'Query Daten'!A:R,16,0),"")</f>
        <v>ST</v>
      </c>
      <c r="P236" s="241">
        <f t="shared" si="51"/>
        <v>5.25</v>
      </c>
      <c r="Q236" s="149" t="str">
        <f t="shared" si="49"/>
        <v>KG</v>
      </c>
      <c r="R236" s="151">
        <f>IFERROR(VLOOKUP(B236,MLGN!A:J,8,0),"")</f>
        <v>5600</v>
      </c>
      <c r="S236" s="149" t="str">
        <f>IFERROR(VLOOKUP(B236,'Query Daten'!A:R,16,0),"")</f>
        <v>ST</v>
      </c>
      <c r="T236" s="243">
        <f t="shared" si="52"/>
        <v>420</v>
      </c>
      <c r="U236" s="149" t="str">
        <f t="shared" si="50"/>
        <v>KG</v>
      </c>
      <c r="V236" s="112" t="str">
        <f>_xlfn.XLOOKUP(B236,'Query Daten'!A:A,'Query Daten'!Q:Q,"",0)</f>
        <v>76109090</v>
      </c>
      <c r="W236" s="78" t="str">
        <f>IFERROR(VLOOKUP(B236,'Language Articles'!A:K,11,0),"")</f>
        <v>For tool-free connection of base support profiles of the FixGrid Pro system.</v>
      </c>
      <c r="X236" s="135"/>
      <c r="Y236" s="63" t="b">
        <v>1</v>
      </c>
      <c r="Z236" s="63" t="e">
        <f>#REF!&lt;&gt;$Z$1</f>
        <v>#REF!</v>
      </c>
      <c r="AA236" s="63">
        <f t="shared" si="47"/>
        <v>236</v>
      </c>
      <c r="AB236" s="63" t="e">
        <f t="shared" si="45"/>
        <v>#REF!</v>
      </c>
      <c r="AC236" s="63" t="e">
        <f>_xlfn.AGGREGATE(15,6,$AB$7:$AB$681,ROW(A224))</f>
        <v>#NUM!</v>
      </c>
    </row>
    <row r="237" spans="2:29">
      <c r="B237" s="136" t="s">
        <v>365</v>
      </c>
      <c r="C237" s="52" t="str">
        <f>VLOOKUP(B237,'Language Articles'!A:B,2,FALSE)</f>
        <v>Ballast Rail Pro Connector</v>
      </c>
      <c r="D237" s="112" t="str">
        <f>VLOOKUP(B237,'Language Portfolio'!A:B,2,0)</f>
        <v>Ballastoptimized flat roof systems</v>
      </c>
      <c r="E237" s="216" t="str">
        <f>VLOOKUP(B237,'Language Portfolio'!A:K,11,0)</f>
        <v>ProLine</v>
      </c>
      <c r="F237" s="148" cm="1">
        <f t="array" ref="F237:G237">_xlfn.XLOOKUP(B237,'Query Daten'!A:A,'Query Daten'!D:E,"",0)</f>
        <v>0.14399999999999999</v>
      </c>
      <c r="G237" s="149" t="str">
        <v>KG</v>
      </c>
      <c r="H237" s="238" cm="1">
        <f t="array" ref="H237:M237">_xlfn.XLOOKUP(B237,'Query Daten'!A:A,'Query Daten'!F:K,"",0)</f>
        <v>200</v>
      </c>
      <c r="I237" s="149" t="str">
        <v>MM</v>
      </c>
      <c r="J237" s="150">
        <v>49.97</v>
      </c>
      <c r="K237" s="149" t="str">
        <v>MM</v>
      </c>
      <c r="L237" s="150">
        <v>18.7</v>
      </c>
      <c r="M237" s="149" t="str">
        <v>MM</v>
      </c>
      <c r="N237" s="112">
        <f>IFERROR(VLOOKUP(B237,Basis_Preisliste!B:H,7,0),"")</f>
        <v>40</v>
      </c>
      <c r="O237" s="149" t="str">
        <f>IFERROR(VLOOKUP(B237,'Query Daten'!A:R,16,0),"")</f>
        <v>ST</v>
      </c>
      <c r="P237" s="241">
        <f t="shared" si="51"/>
        <v>5.76</v>
      </c>
      <c r="Q237" s="149" t="str">
        <f t="shared" si="49"/>
        <v>KG</v>
      </c>
      <c r="R237" s="151">
        <f>IFERROR(VLOOKUP(B237,MLGN!A:J,8,0),"")</f>
        <v>3200</v>
      </c>
      <c r="S237" s="149" t="str">
        <f>IFERROR(VLOOKUP(B237,'Query Daten'!A:R,16,0),"")</f>
        <v>ST</v>
      </c>
      <c r="T237" s="243">
        <f t="shared" si="52"/>
        <v>460.79999999999995</v>
      </c>
      <c r="U237" s="149" t="str">
        <f t="shared" si="50"/>
        <v>KG</v>
      </c>
      <c r="V237" s="112" t="str">
        <f>_xlfn.XLOOKUP(B237,'Query Daten'!A:A,'Query Daten'!Q:Q,"",0)</f>
        <v>76109090</v>
      </c>
      <c r="W237" s="78" t="str">
        <f>IFERROR(VLOOKUP(B237,'Language Articles'!A:K,11,0),"")</f>
        <v>For tool-free connection of base support profiles of the FixGrid Pro system.</v>
      </c>
      <c r="X237" s="135"/>
      <c r="Y237" s="63" t="b">
        <v>1</v>
      </c>
      <c r="Z237" s="63" t="e">
        <f>#REF!&lt;&gt;$Z$1</f>
        <v>#REF!</v>
      </c>
      <c r="AA237" s="63">
        <f t="shared" si="47"/>
        <v>237</v>
      </c>
      <c r="AB237" s="63" t="e">
        <f t="shared" si="45"/>
        <v>#REF!</v>
      </c>
      <c r="AC237" s="63" t="e">
        <f>_xlfn.AGGREGATE(15,6,$AB$7:$AB$681,ROW(A225))</f>
        <v>#NUM!</v>
      </c>
    </row>
    <row r="238" spans="2:29">
      <c r="B238" s="136" t="s">
        <v>602</v>
      </c>
      <c r="C238" s="52" t="str">
        <f>VLOOKUP(B238,'Language Articles'!A:B,2,FALSE)</f>
        <v>Windsafe 5 Pro up to 1350mm Module</v>
      </c>
      <c r="D238" s="112" t="str">
        <f>VLOOKUP(B238,'Language Portfolio'!A:B,2,0)</f>
        <v>Ballastoptimized flat roof systems</v>
      </c>
      <c r="E238" s="216" t="str">
        <f>VLOOKUP(B238,'Language Portfolio'!A:K,11,0)</f>
        <v>ProLine</v>
      </c>
      <c r="F238" s="148" cm="1">
        <f t="array" ref="F238:G238">_xlfn.XLOOKUP(B238,'Query Daten'!A:A,'Query Daten'!D:E,"",0)</f>
        <v>1.986</v>
      </c>
      <c r="G238" s="149" t="str">
        <v>KG</v>
      </c>
      <c r="H238" s="238" cm="1">
        <f t="array" ref="H238:M238">_xlfn.XLOOKUP(B238,'Query Daten'!A:A,'Query Daten'!F:K,"",0)</f>
        <v>1400</v>
      </c>
      <c r="I238" s="149" t="str">
        <v>MM</v>
      </c>
      <c r="J238" s="150">
        <v>40.799999999999997</v>
      </c>
      <c r="K238" s="149" t="str">
        <v>MM</v>
      </c>
      <c r="L238" s="150">
        <v>185</v>
      </c>
      <c r="M238" s="149" t="str">
        <v>MM</v>
      </c>
      <c r="N238" s="112">
        <f>IFERROR(VLOOKUP(B238,Basis_Preisliste!B:H,7,0),"")</f>
        <v>50</v>
      </c>
      <c r="O238" s="149" t="str">
        <f>IFERROR(VLOOKUP(B238,'Query Daten'!A:R,16,0),"")</f>
        <v>ST</v>
      </c>
      <c r="P238" s="241">
        <f t="shared" si="51"/>
        <v>99.3</v>
      </c>
      <c r="Q238" s="149" t="str">
        <f t="shared" si="49"/>
        <v>KG</v>
      </c>
      <c r="R238" s="151">
        <v>50</v>
      </c>
      <c r="S238" s="149" t="str">
        <f>IFERROR(VLOOKUP(B238,'Query Daten'!A:R,16,0),"")</f>
        <v>ST</v>
      </c>
      <c r="T238" s="243">
        <f t="shared" si="52"/>
        <v>99.3</v>
      </c>
      <c r="U238" s="149" t="str">
        <f t="shared" si="50"/>
        <v>KG</v>
      </c>
      <c r="V238" s="112" t="str">
        <f>_xlfn.XLOOKUP(B238,'Query Daten'!A:A,'Query Daten'!Q:Q,"",0)</f>
        <v>73089059</v>
      </c>
      <c r="W238" s="78" t="str">
        <f>IFERROR(VLOOKUP(B238,'Language Articles'!A:K,11,0),"")</f>
        <v>Rear wall cladding for elevated PV systems to reduce wind loads, suitable for the FixGrid Pro system.</v>
      </c>
      <c r="X238" s="135"/>
      <c r="Y238" s="63" t="b">
        <v>1</v>
      </c>
      <c r="Z238" s="63" t="e">
        <f>#REF!&lt;&gt;$Z$1</f>
        <v>#REF!</v>
      </c>
      <c r="AA238" s="63">
        <f t="shared" ref="AA238:AA251" si="68">ROW(A238)</f>
        <v>238</v>
      </c>
      <c r="AB238" s="63" t="e">
        <f t="shared" si="45"/>
        <v>#REF!</v>
      </c>
      <c r="AC238" s="63" t="e">
        <f>_xlfn.AGGREGATE(15,6,$AB$7:$AB$681,ROW(A226))</f>
        <v>#NUM!</v>
      </c>
    </row>
    <row r="239" spans="2:29">
      <c r="B239" s="136" t="s">
        <v>604</v>
      </c>
      <c r="C239" s="52" t="str">
        <f>VLOOKUP(B239,'Language Articles'!A:B,2,FALSE)</f>
        <v>Windsafe 5 Pro up to 1800mm Module</v>
      </c>
      <c r="D239" s="112" t="str">
        <f>VLOOKUP(B239,'Language Portfolio'!A:B,2,0)</f>
        <v>Ballastoptimized flat roof systems</v>
      </c>
      <c r="E239" s="216" t="str">
        <f>VLOOKUP(B239,'Language Portfolio'!A:K,11,0)</f>
        <v>ProLine</v>
      </c>
      <c r="F239" s="148" cm="1">
        <f t="array" ref="F239:G239">_xlfn.XLOOKUP(B239,'Query Daten'!A:A,'Query Daten'!D:E,"",0)</f>
        <v>2.6240000000000001</v>
      </c>
      <c r="G239" s="149" t="str">
        <v>KG</v>
      </c>
      <c r="H239" s="238" cm="1">
        <f t="array" ref="H239:M239">_xlfn.XLOOKUP(B239,'Query Daten'!A:A,'Query Daten'!F:K,"",0)</f>
        <v>1850</v>
      </c>
      <c r="I239" s="149" t="str">
        <v>MM</v>
      </c>
      <c r="J239" s="150">
        <v>40.799999999999997</v>
      </c>
      <c r="K239" s="149" t="str">
        <v>MM</v>
      </c>
      <c r="L239" s="150">
        <v>185</v>
      </c>
      <c r="M239" s="149" t="str">
        <v>MM</v>
      </c>
      <c r="N239" s="112">
        <f>IFERROR(VLOOKUP(B239,Basis_Preisliste!B:H,7,0),"")</f>
        <v>50</v>
      </c>
      <c r="O239" s="149" t="str">
        <f>IFERROR(VLOOKUP(B239,'Query Daten'!A:R,16,0),"")</f>
        <v>ST</v>
      </c>
      <c r="P239" s="241">
        <f t="shared" si="51"/>
        <v>131.20000000000002</v>
      </c>
      <c r="Q239" s="149" t="str">
        <f t="shared" si="49"/>
        <v>KG</v>
      </c>
      <c r="R239" s="151">
        <v>50</v>
      </c>
      <c r="S239" s="149" t="str">
        <f>IFERROR(VLOOKUP(B239,'Query Daten'!A:R,16,0),"")</f>
        <v>ST</v>
      </c>
      <c r="T239" s="243">
        <f t="shared" si="52"/>
        <v>131.20000000000002</v>
      </c>
      <c r="U239" s="149" t="str">
        <f t="shared" si="50"/>
        <v>KG</v>
      </c>
      <c r="V239" s="112" t="str">
        <f>_xlfn.XLOOKUP(B239,'Query Daten'!A:A,'Query Daten'!Q:Q,"",0)</f>
        <v>73089059</v>
      </c>
      <c r="W239" s="78" t="str">
        <f>IFERROR(VLOOKUP(B239,'Language Articles'!A:K,11,0),"")</f>
        <v>Rear wall cladding for elevated PV systems to reduce wind loads, suitable for the FixGrid Pro system.</v>
      </c>
      <c r="X239" s="135"/>
      <c r="Y239" s="63" t="b">
        <v>1</v>
      </c>
      <c r="Z239" s="63" t="e">
        <f>#REF!&lt;&gt;$Z$1</f>
        <v>#REF!</v>
      </c>
      <c r="AA239" s="63">
        <f t="shared" si="68"/>
        <v>239</v>
      </c>
      <c r="AB239" s="63" t="e">
        <f t="shared" si="45"/>
        <v>#REF!</v>
      </c>
      <c r="AC239" s="63" t="e">
        <f>_xlfn.AGGREGATE(15,6,$AB$7:$AB$681,ROW(A228))</f>
        <v>#NUM!</v>
      </c>
    </row>
    <row r="240" spans="2:29">
      <c r="B240" s="136" t="s">
        <v>606</v>
      </c>
      <c r="C240" s="52" t="str">
        <f>VLOOKUP(B240,'Language Articles'!A:B,2,FALSE)</f>
        <v>Windsafe 5 Pro up to 2150mm Module</v>
      </c>
      <c r="D240" s="112" t="str">
        <f>VLOOKUP(B240,'Language Portfolio'!A:B,2,0)</f>
        <v>Ballastoptimized flat roof systems</v>
      </c>
      <c r="E240" s="216" t="str">
        <f>VLOOKUP(B240,'Language Portfolio'!A:K,11,0)</f>
        <v>ProLine</v>
      </c>
      <c r="F240" s="148" cm="1">
        <f t="array" ref="F240:G240">_xlfn.XLOOKUP(B240,'Query Daten'!A:A,'Query Daten'!D:E,"",0)</f>
        <v>3.12</v>
      </c>
      <c r="G240" s="149" t="str">
        <v>KG</v>
      </c>
      <c r="H240" s="238" cm="1">
        <f t="array" ref="H240:M240">_xlfn.XLOOKUP(B240,'Query Daten'!A:A,'Query Daten'!F:K,"",0)</f>
        <v>2200</v>
      </c>
      <c r="I240" s="149" t="str">
        <v>MM</v>
      </c>
      <c r="J240" s="150">
        <v>40.799999999999997</v>
      </c>
      <c r="K240" s="149" t="str">
        <v>MM</v>
      </c>
      <c r="L240" s="150">
        <v>185</v>
      </c>
      <c r="M240" s="149" t="str">
        <v>MM</v>
      </c>
      <c r="N240" s="112">
        <f>IFERROR(VLOOKUP(B240,Basis_Preisliste!B:H,7,0),"")</f>
        <v>50</v>
      </c>
      <c r="O240" s="149" t="str">
        <f>IFERROR(VLOOKUP(B240,'Query Daten'!A:R,16,0),"")</f>
        <v>ST</v>
      </c>
      <c r="P240" s="241">
        <f t="shared" si="51"/>
        <v>156</v>
      </c>
      <c r="Q240" s="149" t="str">
        <f t="shared" si="49"/>
        <v>KG</v>
      </c>
      <c r="R240" s="151">
        <v>50</v>
      </c>
      <c r="S240" s="149" t="str">
        <f>IFERROR(VLOOKUP(B240,'Query Daten'!A:R,16,0),"")</f>
        <v>ST</v>
      </c>
      <c r="T240" s="243">
        <f t="shared" si="52"/>
        <v>156</v>
      </c>
      <c r="U240" s="149" t="str">
        <f t="shared" si="50"/>
        <v>KG</v>
      </c>
      <c r="V240" s="112" t="str">
        <f>_xlfn.XLOOKUP(B240,'Query Daten'!A:A,'Query Daten'!Q:Q,"",0)</f>
        <v>73089059</v>
      </c>
      <c r="W240" s="78" t="str">
        <f>IFERROR(VLOOKUP(B240,'Language Articles'!A:K,11,0),"")</f>
        <v>Rear wall cladding for elevated PV systems to reduce wind loads, suitable for the FixGrid Pro system.</v>
      </c>
      <c r="X240" s="135"/>
      <c r="Y240" s="63" t="b">
        <v>1</v>
      </c>
      <c r="Z240" s="63" t="e">
        <f>#REF!&lt;&gt;$Z$1</f>
        <v>#REF!</v>
      </c>
      <c r="AA240" s="63">
        <f t="shared" si="68"/>
        <v>240</v>
      </c>
      <c r="AB240" s="63" t="e">
        <f t="shared" si="45"/>
        <v>#REF!</v>
      </c>
      <c r="AC240" s="63" t="e">
        <f>_xlfn.AGGREGATE(15,6,$AB$7:$AB$681,ROW(A231))</f>
        <v>#NUM!</v>
      </c>
    </row>
    <row r="241" spans="2:29">
      <c r="B241" s="136" t="s">
        <v>608</v>
      </c>
      <c r="C241" s="52" t="str">
        <f>VLOOKUP(B241,'Language Articles'!A:B,2,FALSE)</f>
        <v>Windsafe 5 Pro up to 2500mm Module</v>
      </c>
      <c r="D241" s="112" t="str">
        <f>VLOOKUP(B241,'Language Portfolio'!A:B,2,0)</f>
        <v>Ballastoptimized flat roof systems</v>
      </c>
      <c r="E241" s="216" t="str">
        <f>VLOOKUP(B241,'Language Portfolio'!A:K,11,0)</f>
        <v>ProLine</v>
      </c>
      <c r="F241" s="148" cm="1">
        <f t="array" ref="F241:G241">_xlfn.XLOOKUP(B241,'Query Daten'!A:A,'Query Daten'!D:E,"",0)</f>
        <v>3.617</v>
      </c>
      <c r="G241" s="149" t="str">
        <v>KG</v>
      </c>
      <c r="H241" s="238" cm="1">
        <f t="array" ref="H241:M241">_xlfn.XLOOKUP(B241,'Query Daten'!A:A,'Query Daten'!F:K,"",0)</f>
        <v>2550</v>
      </c>
      <c r="I241" s="149" t="str">
        <v>MM</v>
      </c>
      <c r="J241" s="150">
        <v>40.799999999999997</v>
      </c>
      <c r="K241" s="149" t="str">
        <v>MM</v>
      </c>
      <c r="L241" s="150">
        <v>185</v>
      </c>
      <c r="M241" s="149" t="str">
        <v>MM</v>
      </c>
      <c r="N241" s="112">
        <f>IFERROR(VLOOKUP(B241,Basis_Preisliste!B:H,7,0),"")</f>
        <v>50</v>
      </c>
      <c r="O241" s="149" t="str">
        <f>IFERROR(VLOOKUP(B241,'Query Daten'!A:R,16,0),"")</f>
        <v>ST</v>
      </c>
      <c r="P241" s="241">
        <f t="shared" si="51"/>
        <v>180.85</v>
      </c>
      <c r="Q241" s="149" t="str">
        <f t="shared" si="49"/>
        <v>KG</v>
      </c>
      <c r="R241" s="151">
        <v>50</v>
      </c>
      <c r="S241" s="149" t="str">
        <f>IFERROR(VLOOKUP(B241,'Query Daten'!A:R,16,0),"")</f>
        <v>ST</v>
      </c>
      <c r="T241" s="243">
        <f t="shared" si="52"/>
        <v>180.85</v>
      </c>
      <c r="U241" s="149" t="str">
        <f t="shared" si="50"/>
        <v>KG</v>
      </c>
      <c r="V241" s="112" t="str">
        <f>_xlfn.XLOOKUP(B241,'Query Daten'!A:A,'Query Daten'!Q:Q,"",0)</f>
        <v>73089059</v>
      </c>
      <c r="W241" s="78" t="str">
        <f>IFERROR(VLOOKUP(B241,'Language Articles'!A:K,11,0),"")</f>
        <v>Rear wall cladding for elevated PV systems to reduce wind loads, suitable for the FixGrid Pro system.</v>
      </c>
      <c r="X241" s="135"/>
      <c r="Y241" s="63" t="b">
        <v>1</v>
      </c>
      <c r="Z241" s="63" t="e">
        <f>#REF!&lt;&gt;$Z$1</f>
        <v>#REF!</v>
      </c>
      <c r="AA241" s="63">
        <f t="shared" si="68"/>
        <v>241</v>
      </c>
      <c r="AB241" s="63" t="e">
        <f t="shared" si="45"/>
        <v>#REF!</v>
      </c>
      <c r="AC241" s="63" t="e">
        <f>_xlfn.AGGREGATE(15,6,$AB$7:$AB$681,ROW(A233))</f>
        <v>#NUM!</v>
      </c>
    </row>
    <row r="242" spans="2:29">
      <c r="B242" s="136" t="s">
        <v>610</v>
      </c>
      <c r="C242" s="52" t="str">
        <f>VLOOKUP(B242,'Language Articles'!A:B,2,FALSE)</f>
        <v>Windsafe 10 Pro up to 1350mm Module</v>
      </c>
      <c r="D242" s="112" t="str">
        <f>VLOOKUP(B242,'Language Portfolio'!A:B,2,0)</f>
        <v>Ballastoptimized flat roof systems</v>
      </c>
      <c r="E242" s="216" t="str">
        <f>VLOOKUP(B242,'Language Portfolio'!A:K,11,0)</f>
        <v>ProLine</v>
      </c>
      <c r="F242" s="148" cm="1">
        <f t="array" ref="F242:G242">_xlfn.XLOOKUP(B242,'Query Daten'!A:A,'Query Daten'!D:E,"",0)</f>
        <v>2.7429999999999999</v>
      </c>
      <c r="G242" s="149" t="str">
        <v>KG</v>
      </c>
      <c r="H242" s="238" cm="1">
        <f t="array" ref="H242:M242">_xlfn.XLOOKUP(B242,'Query Daten'!A:A,'Query Daten'!F:K,"",0)</f>
        <v>1400</v>
      </c>
      <c r="I242" s="149" t="str">
        <v>MM</v>
      </c>
      <c r="J242" s="150">
        <v>40.799999999999997</v>
      </c>
      <c r="K242" s="149" t="str">
        <v>MM</v>
      </c>
      <c r="L242" s="150">
        <v>275</v>
      </c>
      <c r="M242" s="149" t="str">
        <v>MM</v>
      </c>
      <c r="N242" s="112">
        <f>IFERROR(VLOOKUP(B242,Basis_Preisliste!B:H,7,0),"")</f>
        <v>50</v>
      </c>
      <c r="O242" s="149" t="str">
        <f>IFERROR(VLOOKUP(B242,'Query Daten'!A:R,16,0),"")</f>
        <v>ST</v>
      </c>
      <c r="P242" s="241">
        <f t="shared" si="51"/>
        <v>137.15</v>
      </c>
      <c r="Q242" s="149" t="str">
        <f t="shared" si="49"/>
        <v>KG</v>
      </c>
      <c r="R242" s="151">
        <v>50</v>
      </c>
      <c r="S242" s="149" t="str">
        <f>IFERROR(VLOOKUP(B242,'Query Daten'!A:R,16,0),"")</f>
        <v>ST</v>
      </c>
      <c r="T242" s="243">
        <f t="shared" si="52"/>
        <v>137.15</v>
      </c>
      <c r="U242" s="149" t="str">
        <f t="shared" si="50"/>
        <v>KG</v>
      </c>
      <c r="V242" s="112" t="str">
        <f>_xlfn.XLOOKUP(B242,'Query Daten'!A:A,'Query Daten'!Q:Q,"",0)</f>
        <v>73089059</v>
      </c>
      <c r="W242" s="78" t="str">
        <f>IFERROR(VLOOKUP(B242,'Language Articles'!A:K,11,0),"")</f>
        <v>Rear wall cladding for elevated PV systems to reduce wind loads, suitable for the FixGrid Pro system.</v>
      </c>
      <c r="X242" s="135"/>
      <c r="Y242" s="63" t="b">
        <v>1</v>
      </c>
      <c r="Z242" s="63" t="e">
        <f>#REF!&lt;&gt;$Z$1</f>
        <v>#REF!</v>
      </c>
      <c r="AA242" s="63">
        <f t="shared" si="68"/>
        <v>242</v>
      </c>
      <c r="AB242" s="63" t="e">
        <f t="shared" si="45"/>
        <v>#REF!</v>
      </c>
      <c r="AC242" s="63" t="e">
        <f>_xlfn.AGGREGATE(15,6,$AB$7:$AB$681,ROW(A234))</f>
        <v>#NUM!</v>
      </c>
    </row>
    <row r="243" spans="2:29">
      <c r="B243" s="136" t="s">
        <v>612</v>
      </c>
      <c r="C243" s="52" t="str">
        <f>VLOOKUP(B243,'Language Articles'!A:B,2,FALSE)</f>
        <v>Windsafe 10 Pro up to 1800mm Module</v>
      </c>
      <c r="D243" s="112" t="str">
        <f>VLOOKUP(B243,'Language Portfolio'!A:B,2,0)</f>
        <v>Ballastoptimized flat roof systems</v>
      </c>
      <c r="E243" s="216" t="str">
        <f>VLOOKUP(B243,'Language Portfolio'!A:K,11,0)</f>
        <v>ProLine</v>
      </c>
      <c r="F243" s="148" cm="1">
        <f t="array" ref="F243:G243">_xlfn.XLOOKUP(B243,'Query Daten'!A:A,'Query Daten'!D:E,"",0)</f>
        <v>3.625</v>
      </c>
      <c r="G243" s="149" t="str">
        <v>KG</v>
      </c>
      <c r="H243" s="238" cm="1">
        <f t="array" ref="H243:M243">_xlfn.XLOOKUP(B243,'Query Daten'!A:A,'Query Daten'!F:K,"",0)</f>
        <v>1850</v>
      </c>
      <c r="I243" s="149" t="str">
        <v>MM</v>
      </c>
      <c r="J243" s="150">
        <v>40.799999999999997</v>
      </c>
      <c r="K243" s="149" t="str">
        <v>MM</v>
      </c>
      <c r="L243" s="150">
        <v>275</v>
      </c>
      <c r="M243" s="149" t="str">
        <v>MM</v>
      </c>
      <c r="N243" s="112">
        <f>IFERROR(VLOOKUP(B243,Basis_Preisliste!B:H,7,0),"")</f>
        <v>50</v>
      </c>
      <c r="O243" s="149" t="str">
        <f>IFERROR(VLOOKUP(B243,'Query Daten'!A:R,16,0),"")</f>
        <v>ST</v>
      </c>
      <c r="P243" s="241">
        <f t="shared" si="51"/>
        <v>181.25</v>
      </c>
      <c r="Q243" s="149" t="str">
        <f t="shared" si="49"/>
        <v>KG</v>
      </c>
      <c r="R243" s="151">
        <v>50</v>
      </c>
      <c r="S243" s="149" t="str">
        <f>IFERROR(VLOOKUP(B243,'Query Daten'!A:R,16,0),"")</f>
        <v>ST</v>
      </c>
      <c r="T243" s="243">
        <f t="shared" si="52"/>
        <v>181.25</v>
      </c>
      <c r="U243" s="149" t="str">
        <f t="shared" si="50"/>
        <v>KG</v>
      </c>
      <c r="V243" s="112" t="str">
        <f>_xlfn.XLOOKUP(B243,'Query Daten'!A:A,'Query Daten'!Q:Q,"",0)</f>
        <v>73089059</v>
      </c>
      <c r="W243" s="78" t="str">
        <f>IFERROR(VLOOKUP(B243,'Language Articles'!A:K,11,0),"")</f>
        <v>Rear wall cladding for elevated PV systems to reduce wind loads, suitable for the FixGrid Pro system.</v>
      </c>
      <c r="X243" s="135"/>
      <c r="Y243" s="63" t="b">
        <v>1</v>
      </c>
      <c r="Z243" s="63" t="e">
        <f>#REF!&lt;&gt;$Z$1</f>
        <v>#REF!</v>
      </c>
      <c r="AA243" s="63">
        <f t="shared" si="68"/>
        <v>243</v>
      </c>
      <c r="AB243" s="63" t="e">
        <f t="shared" si="45"/>
        <v>#REF!</v>
      </c>
      <c r="AC243" s="63" t="e">
        <f t="shared" ref="AC243:AC251" si="69">_xlfn.AGGREGATE(15,6,$AB$7:$AB$681,ROW(A236))</f>
        <v>#NUM!</v>
      </c>
    </row>
    <row r="244" spans="2:29">
      <c r="B244" s="136" t="s">
        <v>614</v>
      </c>
      <c r="C244" s="52" t="str">
        <f>VLOOKUP(B244,'Language Articles'!A:B,2,FALSE)</f>
        <v>Windsafe 10 Pro up to 2150mm Module</v>
      </c>
      <c r="D244" s="112" t="str">
        <f>VLOOKUP(B244,'Language Portfolio'!A:B,2,0)</f>
        <v>Ballastoptimized flat roof systems</v>
      </c>
      <c r="E244" s="216" t="str">
        <f>VLOOKUP(B244,'Language Portfolio'!A:K,11,0)</f>
        <v>ProLine</v>
      </c>
      <c r="F244" s="148" cm="1">
        <f t="array" ref="F244:G244">_xlfn.XLOOKUP(B244,'Query Daten'!A:A,'Query Daten'!D:E,"",0)</f>
        <v>4.3310000000000004</v>
      </c>
      <c r="G244" s="149" t="str">
        <v>KG</v>
      </c>
      <c r="H244" s="238" cm="1">
        <f t="array" ref="H244:M244">_xlfn.XLOOKUP(B244,'Query Daten'!A:A,'Query Daten'!F:K,"",0)</f>
        <v>2200</v>
      </c>
      <c r="I244" s="149" t="str">
        <v>MM</v>
      </c>
      <c r="J244" s="150">
        <v>80.8</v>
      </c>
      <c r="K244" s="149" t="str">
        <v>MM</v>
      </c>
      <c r="L244" s="150">
        <v>275</v>
      </c>
      <c r="M244" s="149" t="str">
        <v>MM</v>
      </c>
      <c r="N244" s="112">
        <f>IFERROR(VLOOKUP(B244,Basis_Preisliste!B:H,7,0),"")</f>
        <v>50</v>
      </c>
      <c r="O244" s="149" t="str">
        <f>IFERROR(VLOOKUP(B244,'Query Daten'!A:R,16,0),"")</f>
        <v>ST</v>
      </c>
      <c r="P244" s="241">
        <f t="shared" si="51"/>
        <v>216.55</v>
      </c>
      <c r="Q244" s="149" t="str">
        <f t="shared" si="49"/>
        <v>KG</v>
      </c>
      <c r="R244" s="151">
        <v>50</v>
      </c>
      <c r="S244" s="149" t="str">
        <f>IFERROR(VLOOKUP(B244,'Query Daten'!A:R,16,0),"")</f>
        <v>ST</v>
      </c>
      <c r="T244" s="243">
        <f t="shared" si="52"/>
        <v>216.55</v>
      </c>
      <c r="U244" s="149" t="str">
        <f t="shared" si="50"/>
        <v>KG</v>
      </c>
      <c r="V244" s="112" t="str">
        <f>_xlfn.XLOOKUP(B244,'Query Daten'!A:A,'Query Daten'!Q:Q,"",0)</f>
        <v>73089059</v>
      </c>
      <c r="W244" s="78" t="str">
        <f>IFERROR(VLOOKUP(B244,'Language Articles'!A:K,11,0),"")</f>
        <v>Rear wall cladding for elevated PV systems to reduce wind loads, suitable for the FixGrid Pro system.</v>
      </c>
      <c r="X244" s="135"/>
      <c r="Y244" s="63" t="b">
        <v>1</v>
      </c>
      <c r="Z244" s="63" t="e">
        <f>#REF!&lt;&gt;$Z$1</f>
        <v>#REF!</v>
      </c>
      <c r="AA244" s="63">
        <f t="shared" si="68"/>
        <v>244</v>
      </c>
      <c r="AB244" s="63" t="e">
        <f t="shared" ref="AB244:AB322" si="70">AA244/Z244</f>
        <v>#REF!</v>
      </c>
      <c r="AC244" s="63" t="e">
        <f t="shared" si="69"/>
        <v>#NUM!</v>
      </c>
    </row>
    <row r="245" spans="2:29">
      <c r="B245" s="136" t="s">
        <v>616</v>
      </c>
      <c r="C245" s="52" t="str">
        <f>VLOOKUP(B245,'Language Articles'!A:B,2,FALSE)</f>
        <v>Windsafe 10 Pro up to 2500mm Module</v>
      </c>
      <c r="D245" s="112" t="str">
        <f>VLOOKUP(B245,'Language Portfolio'!A:B,2,0)</f>
        <v>Ballastoptimized flat roof systems</v>
      </c>
      <c r="E245" s="216" t="str">
        <f>VLOOKUP(B245,'Language Portfolio'!A:K,11,0)</f>
        <v>ProLine</v>
      </c>
      <c r="F245" s="148" cm="1">
        <f t="array" ref="F245:G245">_xlfn.XLOOKUP(B245,'Query Daten'!A:A,'Query Daten'!D:E,"",0)</f>
        <v>4.9960000000000004</v>
      </c>
      <c r="G245" s="149" t="str">
        <v>KG</v>
      </c>
      <c r="H245" s="238" cm="1">
        <f t="array" ref="H245:M245">_xlfn.XLOOKUP(B245,'Query Daten'!A:A,'Query Daten'!F:K,"",0)</f>
        <v>2550</v>
      </c>
      <c r="I245" s="149" t="str">
        <v>MM</v>
      </c>
      <c r="J245" s="150">
        <v>40.799999999999997</v>
      </c>
      <c r="K245" s="149" t="str">
        <v>MM</v>
      </c>
      <c r="L245" s="150">
        <v>275</v>
      </c>
      <c r="M245" s="149" t="str">
        <v>MM</v>
      </c>
      <c r="N245" s="112">
        <f>IFERROR(VLOOKUP(B245,Basis_Preisliste!B:H,7,0),"")</f>
        <v>50</v>
      </c>
      <c r="O245" s="149" t="str">
        <f>IFERROR(VLOOKUP(B245,'Query Daten'!A:R,16,0),"")</f>
        <v>ST</v>
      </c>
      <c r="P245" s="241">
        <f t="shared" si="51"/>
        <v>249.8</v>
      </c>
      <c r="Q245" s="149" t="str">
        <f t="shared" si="49"/>
        <v>KG</v>
      </c>
      <c r="R245" s="151">
        <v>50</v>
      </c>
      <c r="S245" s="149" t="str">
        <f>IFERROR(VLOOKUP(B245,'Query Daten'!A:R,16,0),"")</f>
        <v>ST</v>
      </c>
      <c r="T245" s="243">
        <f t="shared" si="52"/>
        <v>249.8</v>
      </c>
      <c r="U245" s="149" t="str">
        <f t="shared" si="50"/>
        <v>KG</v>
      </c>
      <c r="V245" s="112" t="str">
        <f>_xlfn.XLOOKUP(B245,'Query Daten'!A:A,'Query Daten'!Q:Q,"",0)</f>
        <v>73089059</v>
      </c>
      <c r="W245" s="78" t="str">
        <f>IFERROR(VLOOKUP(B245,'Language Articles'!A:K,11,0),"")</f>
        <v>Rear wall cladding for elevated PV systems to reduce wind loads, suitable for the FixGrid Pro system.</v>
      </c>
      <c r="X245" s="135"/>
      <c r="Y245" s="63" t="b">
        <v>1</v>
      </c>
      <c r="Z245" s="63" t="e">
        <f>#REF!&lt;&gt;$Z$1</f>
        <v>#REF!</v>
      </c>
      <c r="AA245" s="63">
        <f t="shared" si="68"/>
        <v>245</v>
      </c>
      <c r="AB245" s="63" t="e">
        <f t="shared" si="70"/>
        <v>#REF!</v>
      </c>
      <c r="AC245" s="63" t="e">
        <f t="shared" si="69"/>
        <v>#NUM!</v>
      </c>
    </row>
    <row r="246" spans="2:29">
      <c r="B246" s="136" t="s">
        <v>618</v>
      </c>
      <c r="C246" s="52" t="str">
        <f>VLOOKUP(B246,'Language Articles'!A:B,2,FALSE)</f>
        <v>Windsafe 15 Pro up to 1350mm Module</v>
      </c>
      <c r="D246" s="112" t="str">
        <f>VLOOKUP(B246,'Language Portfolio'!A:B,2,0)</f>
        <v>Ballastoptimized flat roof systems</v>
      </c>
      <c r="E246" s="216" t="str">
        <f>VLOOKUP(B246,'Language Portfolio'!A:K,11,0)</f>
        <v>ProLine</v>
      </c>
      <c r="F246" s="148" cm="1">
        <f t="array" ref="F246:G246">_xlfn.XLOOKUP(B246,'Query Daten'!A:A,'Query Daten'!D:E,"",0)</f>
        <v>3.5</v>
      </c>
      <c r="G246" s="149" t="str">
        <v>KG</v>
      </c>
      <c r="H246" s="238" cm="1">
        <f t="array" ref="H246:M246">_xlfn.XLOOKUP(B246,'Query Daten'!A:A,'Query Daten'!F:K,"",0)</f>
        <v>1400</v>
      </c>
      <c r="I246" s="149" t="str">
        <v>MM</v>
      </c>
      <c r="J246" s="150">
        <v>40.799999999999997</v>
      </c>
      <c r="K246" s="149" t="str">
        <v>MM</v>
      </c>
      <c r="L246" s="150">
        <v>365</v>
      </c>
      <c r="M246" s="149" t="str">
        <v>MM</v>
      </c>
      <c r="N246" s="112">
        <f>IFERROR(VLOOKUP(B246,Basis_Preisliste!B:H,7,0),"")</f>
        <v>50</v>
      </c>
      <c r="O246" s="149" t="str">
        <f>IFERROR(VLOOKUP(B246,'Query Daten'!A:R,16,0),"")</f>
        <v>ST</v>
      </c>
      <c r="P246" s="241">
        <f t="shared" si="51"/>
        <v>175</v>
      </c>
      <c r="Q246" s="149" t="str">
        <f t="shared" si="49"/>
        <v>KG</v>
      </c>
      <c r="R246" s="151">
        <v>50</v>
      </c>
      <c r="S246" s="149" t="str">
        <f>IFERROR(VLOOKUP(B246,'Query Daten'!A:R,16,0),"")</f>
        <v>ST</v>
      </c>
      <c r="T246" s="243">
        <f t="shared" si="52"/>
        <v>175</v>
      </c>
      <c r="U246" s="149" t="str">
        <f t="shared" si="50"/>
        <v>KG</v>
      </c>
      <c r="V246" s="112" t="str">
        <f>_xlfn.XLOOKUP(B246,'Query Daten'!A:A,'Query Daten'!Q:Q,"",0)</f>
        <v>73089059</v>
      </c>
      <c r="W246" s="78" t="str">
        <f>IFERROR(VLOOKUP(B246,'Language Articles'!A:K,11,0),"")</f>
        <v>Rear wall cladding for elevated PV systems to reduce wind loads, suitable for the FixGrid Pro system.</v>
      </c>
      <c r="X246" s="135"/>
      <c r="Y246" s="63" t="b">
        <v>1</v>
      </c>
      <c r="Z246" s="63" t="e">
        <f>#REF!&lt;&gt;$Z$1</f>
        <v>#REF!</v>
      </c>
      <c r="AA246" s="63">
        <f t="shared" si="68"/>
        <v>246</v>
      </c>
      <c r="AB246" s="63" t="e">
        <f t="shared" si="70"/>
        <v>#REF!</v>
      </c>
      <c r="AC246" s="63" t="e">
        <f t="shared" si="69"/>
        <v>#NUM!</v>
      </c>
    </row>
    <row r="247" spans="2:29">
      <c r="B247" s="136" t="s">
        <v>620</v>
      </c>
      <c r="C247" s="52" t="str">
        <f>VLOOKUP(B247,'Language Articles'!A:B,2,FALSE)</f>
        <v>Windsafe 15 Pro up to 1800mm Module</v>
      </c>
      <c r="D247" s="112" t="str">
        <f>VLOOKUP(B247,'Language Portfolio'!A:B,2,0)</f>
        <v>Ballastoptimized flat roof systems</v>
      </c>
      <c r="E247" s="216" t="str">
        <f>VLOOKUP(B247,'Language Portfolio'!A:K,11,0)</f>
        <v>ProLine</v>
      </c>
      <c r="F247" s="148" cm="1">
        <f t="array" ref="F247:G247">_xlfn.XLOOKUP(B247,'Query Daten'!A:A,'Query Daten'!D:E,"",0)</f>
        <v>4.625</v>
      </c>
      <c r="G247" s="149" t="str">
        <v>KG</v>
      </c>
      <c r="H247" s="238" cm="1">
        <f t="array" ref="H247:M247">_xlfn.XLOOKUP(B247,'Query Daten'!A:A,'Query Daten'!F:K,"",0)</f>
        <v>1850</v>
      </c>
      <c r="I247" s="149" t="str">
        <v>MM</v>
      </c>
      <c r="J247" s="150">
        <v>40.799999999999997</v>
      </c>
      <c r="K247" s="149" t="str">
        <v>MM</v>
      </c>
      <c r="L247" s="150">
        <v>365</v>
      </c>
      <c r="M247" s="149" t="str">
        <v>MM</v>
      </c>
      <c r="N247" s="112">
        <f>IFERROR(VLOOKUP(B247,Basis_Preisliste!B:H,7,0),"")</f>
        <v>50</v>
      </c>
      <c r="O247" s="149" t="str">
        <f>IFERROR(VLOOKUP(B247,'Query Daten'!A:R,16,0),"")</f>
        <v>ST</v>
      </c>
      <c r="P247" s="241">
        <f t="shared" si="51"/>
        <v>231.25</v>
      </c>
      <c r="Q247" s="149" t="str">
        <f t="shared" si="49"/>
        <v>KG</v>
      </c>
      <c r="R247" s="151">
        <v>50</v>
      </c>
      <c r="S247" s="149" t="str">
        <f>IFERROR(VLOOKUP(B247,'Query Daten'!A:R,16,0),"")</f>
        <v>ST</v>
      </c>
      <c r="T247" s="243">
        <f t="shared" si="52"/>
        <v>231.25</v>
      </c>
      <c r="U247" s="149" t="str">
        <f t="shared" si="50"/>
        <v>KG</v>
      </c>
      <c r="V247" s="112" t="str">
        <f>_xlfn.XLOOKUP(B247,'Query Daten'!A:A,'Query Daten'!Q:Q,"",0)</f>
        <v>73089059</v>
      </c>
      <c r="W247" s="78" t="str">
        <f>IFERROR(VLOOKUP(B247,'Language Articles'!A:K,11,0),"")</f>
        <v>Rear wall cladding for elevated PV systems to reduce wind loads, suitable for the FixGrid Pro system.</v>
      </c>
      <c r="X247" s="135"/>
      <c r="Y247" s="63" t="b">
        <v>1</v>
      </c>
      <c r="Z247" s="63" t="e">
        <f>#REF!&lt;&gt;$Z$1</f>
        <v>#REF!</v>
      </c>
      <c r="AA247" s="63">
        <f t="shared" si="68"/>
        <v>247</v>
      </c>
      <c r="AB247" s="63" t="e">
        <f t="shared" si="70"/>
        <v>#REF!</v>
      </c>
      <c r="AC247" s="63" t="e">
        <f t="shared" si="69"/>
        <v>#NUM!</v>
      </c>
    </row>
    <row r="248" spans="2:29">
      <c r="B248" s="136" t="s">
        <v>622</v>
      </c>
      <c r="C248" s="52" t="str">
        <f>VLOOKUP(B248,'Language Articles'!A:B,2,FALSE)</f>
        <v>Windsafe 15 Pro up to 2150mm Module</v>
      </c>
      <c r="D248" s="112" t="str">
        <f>VLOOKUP(B248,'Language Portfolio'!A:B,2,0)</f>
        <v>Ballastoptimized flat roof systems</v>
      </c>
      <c r="E248" s="216" t="str">
        <f>VLOOKUP(B248,'Language Portfolio'!A:K,11,0)</f>
        <v>ProLine</v>
      </c>
      <c r="F248" s="148" cm="1">
        <f t="array" ref="F248:G248">_xlfn.XLOOKUP(B248,'Query Daten'!A:A,'Query Daten'!D:E,"",0)</f>
        <v>5.5</v>
      </c>
      <c r="G248" s="149" t="str">
        <v>KG</v>
      </c>
      <c r="H248" s="238" cm="1">
        <f t="array" ref="H248:M248">_xlfn.XLOOKUP(B248,'Query Daten'!A:A,'Query Daten'!F:K,"",0)</f>
        <v>2200</v>
      </c>
      <c r="I248" s="149" t="str">
        <v>MM</v>
      </c>
      <c r="J248" s="150">
        <v>40.799999999999997</v>
      </c>
      <c r="K248" s="149" t="str">
        <v>MM</v>
      </c>
      <c r="L248" s="150">
        <v>365</v>
      </c>
      <c r="M248" s="149" t="str">
        <v>MM</v>
      </c>
      <c r="N248" s="112">
        <f>IFERROR(VLOOKUP(B248,Basis_Preisliste!B:H,7,0),"")</f>
        <v>50</v>
      </c>
      <c r="O248" s="149" t="str">
        <f>IFERROR(VLOOKUP(B248,'Query Daten'!A:R,16,0),"")</f>
        <v>ST</v>
      </c>
      <c r="P248" s="241">
        <f t="shared" si="51"/>
        <v>275</v>
      </c>
      <c r="Q248" s="149" t="str">
        <f t="shared" si="49"/>
        <v>KG</v>
      </c>
      <c r="R248" s="151">
        <v>50</v>
      </c>
      <c r="S248" s="149" t="str">
        <f>IFERROR(VLOOKUP(B248,'Query Daten'!A:R,16,0),"")</f>
        <v>ST</v>
      </c>
      <c r="T248" s="243">
        <f t="shared" si="52"/>
        <v>275</v>
      </c>
      <c r="U248" s="149" t="str">
        <f t="shared" si="50"/>
        <v>KG</v>
      </c>
      <c r="V248" s="112" t="str">
        <f>_xlfn.XLOOKUP(B248,'Query Daten'!A:A,'Query Daten'!Q:Q,"",0)</f>
        <v>73089059</v>
      </c>
      <c r="W248" s="78" t="str">
        <f>IFERROR(VLOOKUP(B248,'Language Articles'!A:K,11,0),"")</f>
        <v>Rear wall cladding for elevated PV systems to reduce wind loads, suitable for the FixGrid Pro system.</v>
      </c>
      <c r="X248" s="135"/>
      <c r="Y248" s="63" t="b">
        <v>1</v>
      </c>
      <c r="Z248" s="63" t="e">
        <f>#REF!&lt;&gt;$Z$1</f>
        <v>#REF!</v>
      </c>
      <c r="AA248" s="63">
        <f t="shared" si="68"/>
        <v>248</v>
      </c>
      <c r="AB248" s="63" t="e">
        <f t="shared" si="70"/>
        <v>#REF!</v>
      </c>
      <c r="AC248" s="63" t="e">
        <f t="shared" si="69"/>
        <v>#NUM!</v>
      </c>
    </row>
    <row r="249" spans="2:29">
      <c r="B249" s="136" t="s">
        <v>624</v>
      </c>
      <c r="C249" s="52" t="str">
        <f>VLOOKUP(B249,'Language Articles'!A:B,2,FALSE)</f>
        <v>Windsafe 15 Pro up to 2500mm Module</v>
      </c>
      <c r="D249" s="112" t="str">
        <f>VLOOKUP(B249,'Language Portfolio'!A:B,2,0)</f>
        <v>Ballastoptimized flat roof systems</v>
      </c>
      <c r="E249" s="216" t="str">
        <f>VLOOKUP(B249,'Language Portfolio'!A:K,11,0)</f>
        <v>ProLine</v>
      </c>
      <c r="F249" s="148" cm="1">
        <f t="array" ref="F249:G249">_xlfn.XLOOKUP(B249,'Query Daten'!A:A,'Query Daten'!D:E,"",0)</f>
        <v>6.375</v>
      </c>
      <c r="G249" s="149" t="str">
        <v>KG</v>
      </c>
      <c r="H249" s="238" cm="1">
        <f t="array" ref="H249:M249">_xlfn.XLOOKUP(B249,'Query Daten'!A:A,'Query Daten'!F:K,"",0)</f>
        <v>2550</v>
      </c>
      <c r="I249" s="149" t="str">
        <v>MM</v>
      </c>
      <c r="J249" s="150">
        <v>40.799999999999997</v>
      </c>
      <c r="K249" s="149" t="str">
        <v>MM</v>
      </c>
      <c r="L249" s="150">
        <v>365</v>
      </c>
      <c r="M249" s="149" t="str">
        <v>MM</v>
      </c>
      <c r="N249" s="112">
        <f>IFERROR(VLOOKUP(B249,Basis_Preisliste!B:H,7,0),"")</f>
        <v>50</v>
      </c>
      <c r="O249" s="149" t="str">
        <f>IFERROR(VLOOKUP(B249,'Query Daten'!A:R,16,0),"")</f>
        <v>ST</v>
      </c>
      <c r="P249" s="241">
        <f t="shared" si="51"/>
        <v>318.75</v>
      </c>
      <c r="Q249" s="149" t="str">
        <f t="shared" si="49"/>
        <v>KG</v>
      </c>
      <c r="R249" s="151">
        <v>50</v>
      </c>
      <c r="S249" s="149" t="str">
        <f>IFERROR(VLOOKUP(B249,'Query Daten'!A:R,16,0),"")</f>
        <v>ST</v>
      </c>
      <c r="T249" s="243">
        <f t="shared" si="52"/>
        <v>318.75</v>
      </c>
      <c r="U249" s="149" t="str">
        <f t="shared" si="50"/>
        <v>KG</v>
      </c>
      <c r="V249" s="112" t="str">
        <f>_xlfn.XLOOKUP(B249,'Query Daten'!A:A,'Query Daten'!Q:Q,"",0)</f>
        <v>73089059</v>
      </c>
      <c r="W249" s="78" t="str">
        <f>IFERROR(VLOOKUP(B249,'Language Articles'!A:K,11,0),"")</f>
        <v>Rear wall cladding for elevated PV systems to reduce wind loads, suitable for the FixGrid Pro system.</v>
      </c>
      <c r="X249" s="135"/>
      <c r="Y249" s="63" t="b">
        <v>1</v>
      </c>
      <c r="Z249" s="63" t="e">
        <f>#REF!&lt;&gt;$Z$1</f>
        <v>#REF!</v>
      </c>
      <c r="AA249" s="63">
        <f t="shared" si="68"/>
        <v>249</v>
      </c>
      <c r="AB249" s="63" t="e">
        <f t="shared" si="70"/>
        <v>#REF!</v>
      </c>
      <c r="AC249" s="63" t="e">
        <f t="shared" si="69"/>
        <v>#NUM!</v>
      </c>
    </row>
    <row r="250" spans="2:29">
      <c r="B250" s="136" t="s">
        <v>574</v>
      </c>
      <c r="C250" s="52" t="str">
        <f>VLOOKUP(B250,'Language Articles'!A:B,2,FALSE)</f>
        <v>Ballast Tray Pro</v>
      </c>
      <c r="D250" s="112" t="str">
        <f>VLOOKUP(B250,'Language Portfolio'!A:B,2,0)</f>
        <v>Ballastoptimized flat roof systems</v>
      </c>
      <c r="E250" s="216" t="str">
        <f>VLOOKUP(B250,'Language Portfolio'!A:K,11,0)</f>
        <v>ProLine</v>
      </c>
      <c r="F250" s="148" cm="1">
        <f t="array" ref="F250:G250">_xlfn.XLOOKUP(B250,'Query Daten'!A:A,'Query Daten'!D:E,"",0)</f>
        <v>1.5549999999999999</v>
      </c>
      <c r="G250" s="149" t="str">
        <v>KG</v>
      </c>
      <c r="H250" s="238" cm="1">
        <f t="array" ref="H250:M250">_xlfn.XLOOKUP(B250,'Query Daten'!A:A,'Query Daten'!F:K,"",0)</f>
        <v>950</v>
      </c>
      <c r="I250" s="149" t="str">
        <v>MM</v>
      </c>
      <c r="J250" s="150">
        <v>295.3</v>
      </c>
      <c r="K250" s="149" t="str">
        <v>MM</v>
      </c>
      <c r="L250" s="150">
        <v>89.4</v>
      </c>
      <c r="M250" s="149" t="str">
        <v>MM</v>
      </c>
      <c r="N250" s="112">
        <f>IFERROR(VLOOKUP(B250,Basis_Preisliste!B:H,7,0),"")</f>
        <v>150</v>
      </c>
      <c r="O250" s="149" t="str">
        <f>IFERROR(VLOOKUP(B250,'Query Daten'!A:R,16,0),"")</f>
        <v>ST</v>
      </c>
      <c r="P250" s="241">
        <f t="shared" si="51"/>
        <v>233.25</v>
      </c>
      <c r="Q250" s="149" t="str">
        <f t="shared" si="49"/>
        <v>KG</v>
      </c>
      <c r="R250" s="151">
        <f>IFERROR(VLOOKUP(B250,MLGN!A:J,8,0),"")</f>
        <v>150</v>
      </c>
      <c r="S250" s="149" t="str">
        <f>IFERROR(VLOOKUP(B250,'Query Daten'!A:R,16,0),"")</f>
        <v>ST</v>
      </c>
      <c r="T250" s="243">
        <f t="shared" si="52"/>
        <v>233.25</v>
      </c>
      <c r="U250" s="149" t="str">
        <f t="shared" si="50"/>
        <v>KG</v>
      </c>
      <c r="V250" s="112" t="str">
        <f>_xlfn.XLOOKUP(B250,'Query Daten'!A:A,'Query Daten'!Q:Q,"",0)</f>
        <v>76109090</v>
      </c>
      <c r="W250" s="78" t="str">
        <f>IFERROR(VLOOKUP(B250,'Language Articles'!A:K,11,0),"")</f>
        <v>Ballast shaft to accommodate ballasting for the FixGrid Pro system.</v>
      </c>
      <c r="X250" s="135"/>
      <c r="Y250" s="63" t="b">
        <v>1</v>
      </c>
      <c r="Z250" s="63" t="e">
        <f>#REF!&lt;&gt;$Z$1</f>
        <v>#REF!</v>
      </c>
      <c r="AA250" s="63">
        <f t="shared" si="68"/>
        <v>250</v>
      </c>
      <c r="AB250" s="63" t="e">
        <f t="shared" si="70"/>
        <v>#REF!</v>
      </c>
      <c r="AC250" s="63" t="e">
        <f t="shared" si="69"/>
        <v>#NUM!</v>
      </c>
    </row>
    <row r="251" spans="2:29">
      <c r="B251" s="136" t="s">
        <v>572</v>
      </c>
      <c r="C251" s="52" t="str">
        <f>VLOOKUP(B251,'Language Articles'!A:B,2,FALSE)</f>
        <v>Cover Plate Ballast Tray Pro</v>
      </c>
      <c r="D251" s="112" t="str">
        <f>VLOOKUP(B251,'Language Portfolio'!A:B,2,0)</f>
        <v>Ballastoptimized flat roof systems</v>
      </c>
      <c r="E251" s="216" t="str">
        <f>VLOOKUP(B251,'Language Portfolio'!A:K,11,0)</f>
        <v>ProLine</v>
      </c>
      <c r="F251" s="148" cm="1">
        <f t="array" ref="F251:G251">_xlfn.XLOOKUP(B251,'Query Daten'!A:A,'Query Daten'!D:E,"",0)</f>
        <v>6.5000000000000002E-2</v>
      </c>
      <c r="G251" s="149" t="str">
        <v>KG</v>
      </c>
      <c r="H251" s="238" cm="1">
        <f t="array" ref="H251:M251">_xlfn.XLOOKUP(B251,'Query Daten'!A:A,'Query Daten'!F:K,"",0)</f>
        <v>276.2</v>
      </c>
      <c r="I251" s="149" t="str">
        <v>MM</v>
      </c>
      <c r="J251" s="150">
        <v>87.4</v>
      </c>
      <c r="K251" s="149" t="str">
        <v>MM</v>
      </c>
      <c r="L251" s="150">
        <v>15</v>
      </c>
      <c r="M251" s="149" t="str">
        <v>MM</v>
      </c>
      <c r="N251" s="112">
        <f>IFERROR(VLOOKUP(B251,Basis_Preisliste!B:H,7,0),"")</f>
        <v>20</v>
      </c>
      <c r="O251" s="149" t="str">
        <f>IFERROR(VLOOKUP(B251,'Query Daten'!A:R,16,0),"")</f>
        <v>ST</v>
      </c>
      <c r="P251" s="241">
        <f t="shared" si="51"/>
        <v>1.3</v>
      </c>
      <c r="Q251" s="149" t="str">
        <f t="shared" si="49"/>
        <v>KG</v>
      </c>
      <c r="R251" s="151">
        <f>IFERROR(VLOOKUP(B251,MLGN!A:J,8,0),"")</f>
        <v>6400</v>
      </c>
      <c r="S251" s="149" t="str">
        <f>IFERROR(VLOOKUP(B251,'Query Daten'!A:R,16,0),"")</f>
        <v>ST</v>
      </c>
      <c r="T251" s="243">
        <f t="shared" si="52"/>
        <v>416</v>
      </c>
      <c r="U251" s="149" t="str">
        <f t="shared" si="50"/>
        <v>KG</v>
      </c>
      <c r="V251" s="112" t="str">
        <f>_xlfn.XLOOKUP(B251,'Query Daten'!A:A,'Query Daten'!Q:Q,"",0)</f>
        <v>76109090</v>
      </c>
      <c r="W251" s="78" t="str">
        <f>IFERROR(VLOOKUP(B251,'Language Articles'!A:K,11,0),"")</f>
        <v>End plate for the ballast tray Pro for the FixGrid Pro system</v>
      </c>
      <c r="X251" s="135"/>
      <c r="Y251" s="63" t="b">
        <v>1</v>
      </c>
      <c r="Z251" s="63" t="e">
        <f>#REF!&lt;&gt;$Z$1</f>
        <v>#REF!</v>
      </c>
      <c r="AA251" s="63">
        <f t="shared" si="68"/>
        <v>251</v>
      </c>
      <c r="AB251" s="63" t="e">
        <f t="shared" si="70"/>
        <v>#REF!</v>
      </c>
      <c r="AC251" s="63" t="e">
        <f t="shared" si="69"/>
        <v>#NUM!</v>
      </c>
    </row>
    <row r="252" spans="2:29">
      <c r="B252" s="136" t="s">
        <v>488</v>
      </c>
      <c r="C252" s="52" t="str">
        <f>VLOOKUP(B252,'Language Articles'!A:B,2,FALSE)</f>
        <v>FixGrid Pro Kit east/west</v>
      </c>
      <c r="D252" s="112" t="str">
        <f>VLOOKUP(B252,'Language Portfolio'!A:B,2,0)</f>
        <v>Ballastoptimized flat roof systems</v>
      </c>
      <c r="E252" s="216" t="str">
        <f>VLOOKUP(B252,'Language Portfolio'!A:K,11,0)</f>
        <v>ProLine</v>
      </c>
      <c r="F252" s="148" cm="1">
        <f t="array" ref="F252:G252">_xlfn.XLOOKUP(B252,'Query Daten'!A:A,'Query Daten'!D:E,"",0)</f>
        <v>8.1349999999999998</v>
      </c>
      <c r="G252" s="149" t="str">
        <v>KG</v>
      </c>
      <c r="H252" s="238" cm="1">
        <f t="array" ref="H252:M252">_xlfn.XLOOKUP(B252,'Query Daten'!A:A,'Query Daten'!F:K,"",0)</f>
        <v>5000</v>
      </c>
      <c r="I252" s="149" t="str">
        <v>MM</v>
      </c>
      <c r="J252" s="150">
        <v>114</v>
      </c>
      <c r="K252" s="149" t="str">
        <v>MM</v>
      </c>
      <c r="L252" s="150">
        <v>134</v>
      </c>
      <c r="M252" s="149" t="str">
        <v>MM</v>
      </c>
      <c r="N252" s="112">
        <f>IFERROR(VLOOKUP(B252,Basis_Preisliste!B:H,7,0),"")</f>
        <v>30</v>
      </c>
      <c r="O252" s="149" t="str">
        <f>IFERROR(VLOOKUP(B252,'Query Daten'!A:R,16,0),"")</f>
        <v>ST</v>
      </c>
      <c r="P252" s="241">
        <f t="shared" si="51"/>
        <v>244.04999999999998</v>
      </c>
      <c r="Q252" s="149" t="str">
        <f t="shared" si="49"/>
        <v>KG</v>
      </c>
      <c r="R252" s="151">
        <v>30</v>
      </c>
      <c r="S252" s="149" t="str">
        <f>IFERROR(VLOOKUP(B252,'Query Daten'!A:R,16,0),"")</f>
        <v>ST</v>
      </c>
      <c r="T252" s="243">
        <f t="shared" si="52"/>
        <v>244.04999999999998</v>
      </c>
      <c r="U252" s="149" t="str">
        <f t="shared" si="50"/>
        <v>KG</v>
      </c>
      <c r="V252" s="112" t="str">
        <f>_xlfn.XLOOKUP(B252,'Query Daten'!A:A,'Query Daten'!Q:Q,"",0)</f>
        <v>76109090</v>
      </c>
      <c r="W252" s="78" t="str">
        <f>IFERROR(VLOOKUP(B252,'Language Articles'!A:K,11,0),"")</f>
        <v>The mounting kit without roof penetration for flat roofs offers a material- and cost-optimized, high-grade pre-assembly and was thus developed for a quick and easy installation. The system has been designed for approx. 5°, 10° and 15° module angles and only corresponding additional elevation elements and module supports are required. The ballasting for the system is optimized for wind dynamics according to the latest standards.</v>
      </c>
      <c r="X252" s="135"/>
    </row>
    <row r="253" spans="2:29">
      <c r="B253" s="136" t="s">
        <v>183</v>
      </c>
      <c r="C253" s="52" t="str">
        <f>VLOOKUP(B253,'Language Articles'!A:B,2,FALSE)</f>
        <v>Seal f. wafer-head screw diam 8 EPDM</v>
      </c>
      <c r="D253" s="112" t="str">
        <f>VLOOKUP(B253,'Language Portfolio'!A:B,2,0)</f>
        <v>Screws and accessories</v>
      </c>
      <c r="E253" s="216" t="str">
        <f>VLOOKUP(B253,'Language Portfolio'!A:K,11,0)</f>
        <v>Screws and small parts</v>
      </c>
      <c r="F253" s="148" cm="1">
        <f t="array" ref="F253:G253">_xlfn.XLOOKUP(B253,'Query Daten'!A:A,'Query Daten'!D:E,"",0)</f>
        <v>1E-3</v>
      </c>
      <c r="G253" s="149" t="str">
        <v>KG</v>
      </c>
      <c r="H253" s="238" cm="1">
        <f t="array" ref="H253:M253">_xlfn.XLOOKUP(B253,'Query Daten'!A:A,'Query Daten'!F:K,"",0)</f>
        <v>20</v>
      </c>
      <c r="I253" s="149" t="str">
        <v>MM</v>
      </c>
      <c r="J253" s="150">
        <v>20</v>
      </c>
      <c r="K253" s="149" t="str">
        <v>MM</v>
      </c>
      <c r="L253" s="150">
        <v>3</v>
      </c>
      <c r="M253" s="149" t="str">
        <v>MM</v>
      </c>
      <c r="N253" s="112">
        <f>IFERROR(VLOOKUP(B253,Basis_Preisliste!B:H,7,0),"")</f>
        <v>100</v>
      </c>
      <c r="O253" s="149" t="str">
        <f>IFERROR(VLOOKUP(B253,'Query Daten'!A:R,16,0),"")</f>
        <v>ST</v>
      </c>
      <c r="P253" s="241">
        <f t="shared" si="51"/>
        <v>0.1</v>
      </c>
      <c r="Q253" s="149" t="str">
        <f t="shared" si="49"/>
        <v>KG</v>
      </c>
      <c r="R253" s="151">
        <v>480000</v>
      </c>
      <c r="S253" s="149" t="str">
        <f>IFERROR(VLOOKUP(B253,'Query Daten'!A:R,16,0),"")</f>
        <v>ST</v>
      </c>
      <c r="T253" s="243">
        <f t="shared" si="52"/>
        <v>480</v>
      </c>
      <c r="U253" s="149" t="str">
        <f t="shared" si="50"/>
        <v>KG</v>
      </c>
      <c r="V253" s="112" t="str">
        <f>_xlfn.XLOOKUP(B253,'Query Daten'!A:A,'Query Daten'!Q:Q,"",0)</f>
        <v>40169997</v>
      </c>
      <c r="W253" s="78" t="str">
        <f>IFERROR(VLOOKUP(B253,'Language Articles'!A:K,11,0),"")</f>
        <v>Seal for pan head screws; EPDM UV resistant</v>
      </c>
      <c r="X253" s="135"/>
      <c r="Y253" s="63" t="b">
        <v>1</v>
      </c>
      <c r="Z253" s="63" t="e">
        <f>#REF!&lt;&gt;$Z$1</f>
        <v>#REF!</v>
      </c>
      <c r="AA253" s="63">
        <f t="shared" ref="AA253:AA258" si="71">ROW(A253)</f>
        <v>253</v>
      </c>
      <c r="AB253" s="63" t="e">
        <f t="shared" si="70"/>
        <v>#REF!</v>
      </c>
      <c r="AC253" s="63" t="e">
        <f t="shared" ref="AC253:AC258" si="72">_xlfn.AGGREGATE(15,6,$AB$7:$AB$681,ROW(A245))</f>
        <v>#NUM!</v>
      </c>
    </row>
    <row r="254" spans="2:29">
      <c r="B254" s="136" t="s">
        <v>632</v>
      </c>
      <c r="C254" s="52" t="str">
        <f>VLOOKUP(B254,'Language Articles'!A:B,2,FALSE)</f>
        <v>Screw 8x80 galv. wafer-head TX wood</v>
      </c>
      <c r="D254" s="112" t="str">
        <f>VLOOKUP(B254,'Language Portfolio'!A:B,2,0)</f>
        <v>Screws and accessories</v>
      </c>
      <c r="E254" s="216" t="str">
        <f>VLOOKUP(B254,'Language Portfolio'!A:K,11,0)</f>
        <v>Screws and small parts</v>
      </c>
      <c r="F254" s="148" cm="1">
        <f t="array" ref="F254:G254">_xlfn.XLOOKUP(B254,'Query Daten'!A:A,'Query Daten'!D:E,"",0)</f>
        <v>0.02</v>
      </c>
      <c r="G254" s="149" t="str">
        <v>KG</v>
      </c>
      <c r="H254" s="238" cm="1">
        <f t="array" ref="H254:M254">_xlfn.XLOOKUP(B254,'Query Daten'!A:A,'Query Daten'!F:K,"",0)</f>
        <v>83.63</v>
      </c>
      <c r="I254" s="149" t="str">
        <v>MM</v>
      </c>
      <c r="J254" s="150">
        <v>21.3</v>
      </c>
      <c r="K254" s="149" t="str">
        <v>MM</v>
      </c>
      <c r="L254" s="150">
        <v>14.122</v>
      </c>
      <c r="M254" s="149" t="str">
        <v>MM</v>
      </c>
      <c r="N254" s="112">
        <f>IFERROR(VLOOKUP(B254,Basis_Preisliste!B:H,7,0),"")</f>
        <v>50</v>
      </c>
      <c r="O254" s="149" t="str">
        <f>IFERROR(VLOOKUP(B254,'Query Daten'!A:R,16,0),"")</f>
        <v>ST</v>
      </c>
      <c r="P254" s="241">
        <f t="shared" si="51"/>
        <v>1</v>
      </c>
      <c r="Q254" s="149" t="str">
        <f t="shared" si="49"/>
        <v>KG</v>
      </c>
      <c r="R254" s="151">
        <v>0</v>
      </c>
      <c r="S254" s="149" t="str">
        <f>IFERROR(VLOOKUP(B254,'Query Daten'!A:R,16,0),"")</f>
        <v>ST</v>
      </c>
      <c r="T254" s="243">
        <f t="shared" si="52"/>
        <v>0</v>
      </c>
      <c r="U254" s="149" t="str">
        <f t="shared" si="50"/>
        <v>KG</v>
      </c>
      <c r="V254" s="112" t="str">
        <f>_xlfn.XLOOKUP(B254,'Query Daten'!A:A,'Query Daten'!Q:Q,"",0)</f>
        <v>73181290</v>
      </c>
      <c r="W254" s="78" t="str">
        <f>IFERROR(VLOOKUP(B254,'Language Articles'!A:K,11,0),"")</f>
        <v>Recommendation: At least 80 mm for non-interconnected roofs, at least 120 mm for roofs with formwork and counter battens!</v>
      </c>
      <c r="X254" s="135"/>
      <c r="Y254" s="63" t="b">
        <v>1</v>
      </c>
      <c r="Z254" s="63" t="e">
        <f>#REF!&lt;&gt;$Z$1</f>
        <v>#REF!</v>
      </c>
      <c r="AA254" s="63">
        <f t="shared" si="71"/>
        <v>254</v>
      </c>
      <c r="AB254" s="63" t="e">
        <f t="shared" si="70"/>
        <v>#REF!</v>
      </c>
      <c r="AC254" s="63" t="e">
        <f t="shared" si="72"/>
        <v>#NUM!</v>
      </c>
    </row>
    <row r="255" spans="2:29" ht="15" customHeight="1">
      <c r="B255" s="136" t="s">
        <v>634</v>
      </c>
      <c r="C255" s="52" t="str">
        <f>VLOOKUP(B255,'Language Articles'!A:B,2,FALSE)</f>
        <v>Screw 8x100 galv. wafer-head TX wood</v>
      </c>
      <c r="D255" s="112" t="str">
        <f>VLOOKUP(B255,'Language Portfolio'!A:B,2,0)</f>
        <v>Screws and accessories</v>
      </c>
      <c r="E255" s="216" t="str">
        <f>VLOOKUP(B255,'Language Portfolio'!A:K,11,0)</f>
        <v>Screws and small parts</v>
      </c>
      <c r="F255" s="148" cm="1">
        <f t="array" ref="F255:G255">_xlfn.XLOOKUP(B255,'Query Daten'!A:A,'Query Daten'!D:E,"",0)</f>
        <v>2.5000000000000001E-2</v>
      </c>
      <c r="G255" s="149" t="str">
        <v>KG</v>
      </c>
      <c r="H255" s="238" cm="1">
        <f t="array" ref="H255:M255">_xlfn.XLOOKUP(B255,'Query Daten'!A:A,'Query Daten'!F:K,"",0)</f>
        <v>103.8</v>
      </c>
      <c r="I255" s="149" t="str">
        <v>MM</v>
      </c>
      <c r="J255" s="150">
        <v>21.46</v>
      </c>
      <c r="K255" s="149" t="str">
        <v>MM</v>
      </c>
      <c r="L255" s="150">
        <v>14.909000000000001</v>
      </c>
      <c r="M255" s="149" t="str">
        <v>MM</v>
      </c>
      <c r="N255" s="112">
        <f>IFERROR(VLOOKUP(B255,Basis_Preisliste!B:H,7,0),"")</f>
        <v>50</v>
      </c>
      <c r="O255" s="149" t="str">
        <f>IFERROR(VLOOKUP(B255,'Query Daten'!A:R,16,0),"")</f>
        <v>ST</v>
      </c>
      <c r="P255" s="241">
        <f t="shared" si="51"/>
        <v>1.25</v>
      </c>
      <c r="Q255" s="149" t="str">
        <f t="shared" si="49"/>
        <v>KG</v>
      </c>
      <c r="R255" s="151">
        <v>0</v>
      </c>
      <c r="S255" s="149" t="str">
        <f>IFERROR(VLOOKUP(B255,'Query Daten'!A:R,16,0),"")</f>
        <v>ST</v>
      </c>
      <c r="T255" s="243">
        <f t="shared" si="52"/>
        <v>0</v>
      </c>
      <c r="U255" s="149" t="str">
        <f t="shared" si="50"/>
        <v>KG</v>
      </c>
      <c r="V255" s="112" t="str">
        <f>_xlfn.XLOOKUP(B255,'Query Daten'!A:A,'Query Daten'!Q:Q,"",0)</f>
        <v>73181290</v>
      </c>
      <c r="W255" s="78" t="str">
        <f>IFERROR(VLOOKUP(B255,'Language Articles'!A:K,11,0),"")</f>
        <v>Recommendation: At least 80 mm for non-interconnected roofs, at least 120 mm for roofs with formwork and counter battens!</v>
      </c>
      <c r="X255" s="135"/>
      <c r="Y255" s="63" t="b">
        <v>1</v>
      </c>
      <c r="Z255" s="63" t="e">
        <f>#REF!&lt;&gt;$Z$1</f>
        <v>#REF!</v>
      </c>
      <c r="AA255" s="63">
        <f t="shared" si="71"/>
        <v>255</v>
      </c>
      <c r="AB255" s="63" t="e">
        <f t="shared" si="70"/>
        <v>#REF!</v>
      </c>
      <c r="AC255" s="63" t="e">
        <f t="shared" si="72"/>
        <v>#NUM!</v>
      </c>
    </row>
    <row r="256" spans="2:29">
      <c r="B256" s="136" t="s">
        <v>636</v>
      </c>
      <c r="C256" s="52" t="str">
        <f>VLOOKUP(B256,'Language Articles'!A:B,2,FALSE)</f>
        <v>Screw 8x120 galv. wafer-head TX wood</v>
      </c>
      <c r="D256" s="112" t="str">
        <f>VLOOKUP(B256,'Language Portfolio'!A:B,2,0)</f>
        <v>Screws and accessories</v>
      </c>
      <c r="E256" s="216" t="str">
        <f>VLOOKUP(B256,'Language Portfolio'!A:K,11,0)</f>
        <v>Screws and small parts</v>
      </c>
      <c r="F256" s="148" cm="1">
        <f t="array" ref="F256:G256">_xlfn.XLOOKUP(B256,'Query Daten'!A:A,'Query Daten'!D:E,"",0)</f>
        <v>2.8000000000000001E-2</v>
      </c>
      <c r="G256" s="149" t="str">
        <v>KG</v>
      </c>
      <c r="H256" s="238" cm="1">
        <f t="array" ref="H256:M256">_xlfn.XLOOKUP(B256,'Query Daten'!A:A,'Query Daten'!F:K,"",0)</f>
        <v>124.61</v>
      </c>
      <c r="I256" s="149" t="str">
        <v>MM</v>
      </c>
      <c r="J256" s="150">
        <v>21.18</v>
      </c>
      <c r="K256" s="149" t="str">
        <v>MM</v>
      </c>
      <c r="L256" s="150">
        <v>12.583</v>
      </c>
      <c r="M256" s="149" t="str">
        <v>MM</v>
      </c>
      <c r="N256" s="112">
        <f>IFERROR(VLOOKUP(B256,Basis_Preisliste!B:H,7,0),"")</f>
        <v>50</v>
      </c>
      <c r="O256" s="149" t="str">
        <f>IFERROR(VLOOKUP(B256,'Query Daten'!A:R,16,0),"")</f>
        <v>ST</v>
      </c>
      <c r="P256" s="241">
        <f t="shared" si="51"/>
        <v>1.4000000000000001</v>
      </c>
      <c r="Q256" s="149" t="str">
        <f t="shared" si="49"/>
        <v>KG</v>
      </c>
      <c r="R256" s="151">
        <v>0</v>
      </c>
      <c r="S256" s="149" t="str">
        <f>IFERROR(VLOOKUP(B256,'Query Daten'!A:R,16,0),"")</f>
        <v>ST</v>
      </c>
      <c r="T256" s="243">
        <f t="shared" si="52"/>
        <v>0</v>
      </c>
      <c r="U256" s="149" t="str">
        <f t="shared" si="50"/>
        <v>KG</v>
      </c>
      <c r="V256" s="112" t="str">
        <f>_xlfn.XLOOKUP(B256,'Query Daten'!A:A,'Query Daten'!Q:Q,"",0)</f>
        <v>73181290</v>
      </c>
      <c r="W256" s="78" t="str">
        <f>IFERROR(VLOOKUP(B256,'Language Articles'!A:K,11,0),"")</f>
        <v>Recommendation: At least 80 mm for non-interconnected roofs, at least 120 mm for roofs with formwork and counter battens!</v>
      </c>
      <c r="X256" s="135"/>
      <c r="Y256" s="63" t="b">
        <v>1</v>
      </c>
      <c r="Z256" s="63" t="e">
        <f>#REF!&lt;&gt;$Z$1</f>
        <v>#REF!</v>
      </c>
      <c r="AA256" s="63">
        <f t="shared" si="71"/>
        <v>256</v>
      </c>
      <c r="AB256" s="63" t="e">
        <f t="shared" si="70"/>
        <v>#REF!</v>
      </c>
      <c r="AC256" s="63" t="e">
        <f t="shared" si="72"/>
        <v>#NUM!</v>
      </c>
    </row>
    <row r="257" spans="2:29">
      <c r="B257" s="136" t="s">
        <v>656</v>
      </c>
      <c r="C257" s="52" t="str">
        <f>VLOOKUP(B257,'Language Articles'!A:B,2,FALSE)</f>
        <v>EJOT fastener JF3-2-6x25 E16 A2 galv.</v>
      </c>
      <c r="D257" s="112" t="str">
        <f>VLOOKUP(B257,'Language Portfolio'!A:B,2,0)</f>
        <v>Screws and accessories</v>
      </c>
      <c r="E257" s="216" t="str">
        <f>VLOOKUP(B257,'Language Portfolio'!A:K,11,0)</f>
        <v>Screws and small parts</v>
      </c>
      <c r="F257" s="148" cm="1">
        <f t="array" ref="F257:G257">_xlfn.XLOOKUP(B257,'Query Daten'!A:A,'Query Daten'!D:E,"",0)</f>
        <v>7.0000000000000001E-3</v>
      </c>
      <c r="G257" s="149" t="str">
        <v>KG</v>
      </c>
      <c r="H257" s="238" cm="1">
        <f t="array" ref="H257:M257">_xlfn.XLOOKUP(B257,'Query Daten'!A:A,'Query Daten'!F:K,"",0)</f>
        <v>25</v>
      </c>
      <c r="I257" s="149" t="str">
        <v>MM</v>
      </c>
      <c r="J257" s="150">
        <v>16</v>
      </c>
      <c r="K257" s="149" t="str">
        <v>MM</v>
      </c>
      <c r="L257" s="150">
        <v>24.225000000000001</v>
      </c>
      <c r="M257" s="149" t="str">
        <v>MM</v>
      </c>
      <c r="N257" s="112">
        <f>IFERROR(VLOOKUP(B257,Basis_Preisliste!B:H,7,0),"")</f>
        <v>100</v>
      </c>
      <c r="O257" s="149" t="str">
        <f>IFERROR(VLOOKUP(B257,'Query Daten'!A:R,16,0),"")</f>
        <v>ST</v>
      </c>
      <c r="P257" s="241">
        <f t="shared" si="51"/>
        <v>0.70000000000000007</v>
      </c>
      <c r="Q257" s="149" t="str">
        <f t="shared" si="49"/>
        <v>KG</v>
      </c>
      <c r="R257" s="151">
        <v>0</v>
      </c>
      <c r="S257" s="149" t="str">
        <f>IFERROR(VLOOKUP(B257,'Query Daten'!A:R,16,0),"")</f>
        <v>ST</v>
      </c>
      <c r="T257" s="243">
        <f t="shared" si="52"/>
        <v>0</v>
      </c>
      <c r="U257" s="149" t="str">
        <f t="shared" si="50"/>
        <v>KG</v>
      </c>
      <c r="V257" s="112" t="str">
        <f>_xlfn.XLOOKUP(B257,'Query Daten'!A:A,'Query Daten'!Q:Q,"",0)</f>
        <v>73181410</v>
      </c>
      <c r="W257" s="78" t="str">
        <f>IFERROR(VLOOKUP(B257,'Language Articles'!A:K,11,0),"")</f>
        <v>Fastening screws for components and metal sheets.</v>
      </c>
      <c r="X257" s="135"/>
      <c r="Y257" s="63" t="b">
        <v>1</v>
      </c>
      <c r="Z257" s="63" t="e">
        <f>#REF!&lt;&gt;$Z$1</f>
        <v>#REF!</v>
      </c>
      <c r="AA257" s="63">
        <f t="shared" si="71"/>
        <v>257</v>
      </c>
      <c r="AB257" s="63" t="e">
        <f t="shared" si="70"/>
        <v>#REF!</v>
      </c>
      <c r="AC257" s="63" t="e">
        <f t="shared" si="72"/>
        <v>#NUM!</v>
      </c>
    </row>
    <row r="258" spans="2:29">
      <c r="B258" s="136" t="s">
        <v>658</v>
      </c>
      <c r="C258" s="52" t="str">
        <f>VLOOKUP(B258,'Language Articles'!A:B,2,FALSE)</f>
        <v>EJOT fastener JF3-2-5.5x25 E16 A2 galv.</v>
      </c>
      <c r="D258" s="112" t="str">
        <f>VLOOKUP(B258,'Language Portfolio'!A:B,2,0)</f>
        <v>Screws and accessories</v>
      </c>
      <c r="E258" s="216" t="str">
        <f>VLOOKUP(B258,'Language Portfolio'!A:K,11,0)</f>
        <v>Screws and small parts</v>
      </c>
      <c r="F258" s="148" cm="1">
        <f t="array" ref="F258:G258">_xlfn.XLOOKUP(B258,'Query Daten'!A:A,'Query Daten'!D:E,"",0)</f>
        <v>6.0000000000000001E-3</v>
      </c>
      <c r="G258" s="149" t="str">
        <v>KG</v>
      </c>
      <c r="H258" s="238" cm="1">
        <f t="array" ref="H258:M258">_xlfn.XLOOKUP(B258,'Query Daten'!A:A,'Query Daten'!F:K,"",0)</f>
        <v>25</v>
      </c>
      <c r="I258" s="149" t="str">
        <v>MM</v>
      </c>
      <c r="J258" s="150">
        <v>10</v>
      </c>
      <c r="K258" s="149" t="str">
        <v>MM</v>
      </c>
      <c r="L258" s="150">
        <v>10</v>
      </c>
      <c r="M258" s="149" t="str">
        <v>MM</v>
      </c>
      <c r="N258" s="112">
        <f>IFERROR(VLOOKUP(B258,Basis_Preisliste!B:H,7,0),"")</f>
        <v>100</v>
      </c>
      <c r="O258" s="149" t="str">
        <f>IFERROR(VLOOKUP(B258,'Query Daten'!A:R,16,0),"")</f>
        <v>ST</v>
      </c>
      <c r="P258" s="241">
        <f t="shared" si="51"/>
        <v>0.6</v>
      </c>
      <c r="Q258" s="149" t="str">
        <f t="shared" si="49"/>
        <v>KG</v>
      </c>
      <c r="R258" s="151">
        <v>0</v>
      </c>
      <c r="S258" s="149" t="str">
        <f>IFERROR(VLOOKUP(B258,'Query Daten'!A:R,16,0),"")</f>
        <v>ST</v>
      </c>
      <c r="T258" s="243">
        <f t="shared" si="52"/>
        <v>0</v>
      </c>
      <c r="U258" s="149" t="str">
        <f t="shared" si="50"/>
        <v>KG</v>
      </c>
      <c r="V258" s="112" t="str">
        <f>_xlfn.XLOOKUP(B258,'Query Daten'!A:A,'Query Daten'!Q:Q,"",0)</f>
        <v>73181410</v>
      </c>
      <c r="W258" s="78" t="str">
        <f>IFERROR(VLOOKUP(B258,'Language Articles'!A:K,11,0),"")</f>
        <v>Fastening screws for components and metal sheets.</v>
      </c>
      <c r="X258" s="135"/>
      <c r="Y258" s="63" t="b">
        <v>1</v>
      </c>
      <c r="Z258" s="63" t="e">
        <f>#REF!&lt;&gt;$Z$1</f>
        <v>#REF!</v>
      </c>
      <c r="AA258" s="63">
        <f t="shared" si="71"/>
        <v>258</v>
      </c>
      <c r="AB258" s="63" t="e">
        <f t="shared" si="70"/>
        <v>#REF!</v>
      </c>
      <c r="AC258" s="63" t="e">
        <f t="shared" si="72"/>
        <v>#NUM!</v>
      </c>
    </row>
    <row r="259" spans="2:29">
      <c r="B259" s="136" t="s">
        <v>660</v>
      </c>
      <c r="C259" s="52" t="str">
        <f>VLOOKUP(B259,'Language Articles'!A:B,2,FALSE)</f>
        <v>Drill screw 6.0x22 self-tap. seal A2 woA</v>
      </c>
      <c r="D259" s="112" t="str">
        <f>VLOOKUP(B259,'Language Portfolio'!A:B,2,0)</f>
        <v>Screws and accessories</v>
      </c>
      <c r="E259" s="216" t="str">
        <f>VLOOKUP(B259,'Language Portfolio'!A:K,11,0)</f>
        <v>Screws and small parts</v>
      </c>
      <c r="F259" s="148" cm="1">
        <f t="array" ref="F259:G259">_xlfn.XLOOKUP(B259,'Query Daten'!A:A,'Query Daten'!D:E,"",0)</f>
        <v>4.9000000000000004</v>
      </c>
      <c r="G259" s="149" t="str">
        <v>G</v>
      </c>
      <c r="H259" s="238" cm="1">
        <f t="array" ref="H259:M259">_xlfn.XLOOKUP(B259,'Query Daten'!A:A,'Query Daten'!F:K,"",0)</f>
        <v>26.5</v>
      </c>
      <c r="I259" s="149" t="str">
        <v>MM</v>
      </c>
      <c r="J259" s="150">
        <v>16</v>
      </c>
      <c r="K259" s="149" t="str">
        <v>MM</v>
      </c>
      <c r="L259" s="150">
        <v>16</v>
      </c>
      <c r="M259" s="149" t="str">
        <v>MM</v>
      </c>
      <c r="N259" s="112">
        <f>IFERROR(VLOOKUP(B259,Basis_Preisliste!B:H,7,0),"")</f>
        <v>100</v>
      </c>
      <c r="O259" s="149" t="str">
        <f>IFERROR(VLOOKUP(B259,'Query Daten'!A:R,16,0),"")</f>
        <v>ST</v>
      </c>
      <c r="P259" s="241">
        <f t="shared" si="51"/>
        <v>490.00000000000006</v>
      </c>
      <c r="Q259" s="149" t="str">
        <f t="shared" si="49"/>
        <v>G</v>
      </c>
      <c r="R259" s="151">
        <v>0</v>
      </c>
      <c r="S259" s="149" t="str">
        <f>IFERROR(VLOOKUP(B259,'Query Daten'!A:R,16,0),"")</f>
        <v>ST</v>
      </c>
      <c r="T259" s="243">
        <f t="shared" si="52"/>
        <v>0</v>
      </c>
      <c r="U259" s="149" t="str">
        <f t="shared" si="50"/>
        <v>G</v>
      </c>
      <c r="V259" s="112" t="str">
        <f>_xlfn.XLOOKUP(B259,'Query Daten'!A:A,'Query Daten'!Q:Q,"",0)</f>
        <v>73181410</v>
      </c>
      <c r="W259" s="78" t="str">
        <f>IFERROR(VLOOKUP(B259,'Language Articles'!A:K,11,0),"")</f>
        <v>Fastening screws for metal components and sheets. Suitable for use with the SingleFix and ClampFit systems, as well as for all profile connectors, additional connectors and Windsafe. Attention: No approval for use in combination with SingleFix and ClampFit in Germany, France and Great Britain (Please select article numbers 943000-700 and 943000-360!).</v>
      </c>
      <c r="X259" s="135"/>
    </row>
    <row r="260" spans="2:29">
      <c r="B260" s="138" t="s">
        <v>668</v>
      </c>
      <c r="C260" s="52" t="str">
        <f>VLOOKUP(B260,'Language Articles'!A:B,2,FALSE)</f>
        <v>Screw 8x80 TX VA wafer-head wood</v>
      </c>
      <c r="D260" s="112" t="str">
        <f>VLOOKUP(B260,'Language Portfolio'!A:B,2,0)</f>
        <v>Screws and accessories</v>
      </c>
      <c r="E260" s="216" t="str">
        <f>VLOOKUP(B260,'Language Portfolio'!A:K,11,0)</f>
        <v>Screws and small parts</v>
      </c>
      <c r="F260" s="148" cm="1">
        <f t="array" ref="F260:G260">_xlfn.XLOOKUP(B260,'Query Daten'!A:A,'Query Daten'!D:E,"",0)</f>
        <v>0.02</v>
      </c>
      <c r="G260" s="149" t="str">
        <v>KG</v>
      </c>
      <c r="H260" s="238" cm="1">
        <f t="array" ref="H260:M260">_xlfn.XLOOKUP(B260,'Query Daten'!A:A,'Query Daten'!F:K,"",0)</f>
        <v>84.13</v>
      </c>
      <c r="I260" s="149" t="str">
        <v>MM</v>
      </c>
      <c r="J260" s="150">
        <v>17.96</v>
      </c>
      <c r="K260" s="149" t="str">
        <v>MM</v>
      </c>
      <c r="L260" s="150">
        <v>12.866</v>
      </c>
      <c r="M260" s="149" t="str">
        <v>MM</v>
      </c>
      <c r="N260" s="112">
        <f>IFERROR(VLOOKUP(B260,Basis_Preisliste!B:H,7,0),"")</f>
        <v>100</v>
      </c>
      <c r="O260" s="149" t="str">
        <f>IFERROR(VLOOKUP(B260,'Query Daten'!A:R,16,0),"")</f>
        <v>ST</v>
      </c>
      <c r="P260" s="241">
        <f t="shared" si="51"/>
        <v>2</v>
      </c>
      <c r="Q260" s="149" t="str">
        <f t="shared" si="49"/>
        <v>KG</v>
      </c>
      <c r="R260" s="151">
        <v>0</v>
      </c>
      <c r="S260" s="149" t="str">
        <f>IFERROR(VLOOKUP(B260,'Query Daten'!A:R,16,0),"")</f>
        <v>ST</v>
      </c>
      <c r="T260" s="243">
        <f t="shared" si="52"/>
        <v>0</v>
      </c>
      <c r="U260" s="149" t="str">
        <f t="shared" si="50"/>
        <v>KG</v>
      </c>
      <c r="V260" s="112" t="str">
        <f>_xlfn.XLOOKUP(B260,'Query Daten'!A:A,'Query Daten'!Q:Q,"",0)</f>
        <v>73181210</v>
      </c>
      <c r="W260" s="78" t="str">
        <f>IFERROR(VLOOKUP(B260,'Language Articles'!A:K,11,0),"")</f>
        <v>Recommendation: At least 80 mm for non-interconnected roofs, at least 120 mm for roofs with formwork and counter battens!</v>
      </c>
      <c r="X260" s="135"/>
      <c r="Y260" s="63" t="b">
        <v>1</v>
      </c>
      <c r="Z260" s="63" t="e">
        <f>#REF!&lt;&gt;$Z$1</f>
        <v>#REF!</v>
      </c>
      <c r="AA260" s="63">
        <f t="shared" ref="AA260:AA269" si="73">ROW(A260)</f>
        <v>260</v>
      </c>
      <c r="AB260" s="63" t="e">
        <f t="shared" si="70"/>
        <v>#REF!</v>
      </c>
      <c r="AC260" s="63" t="e">
        <f>_xlfn.AGGREGATE(15,6,$AB$7:$AB$681,ROW(A251))</f>
        <v>#NUM!</v>
      </c>
    </row>
    <row r="261" spans="2:29">
      <c r="B261" s="136" t="s">
        <v>670</v>
      </c>
      <c r="C261" s="52" t="str">
        <f>VLOOKUP(B261,'Language Articles'!A:B,2,FALSE)</f>
        <v>Screw 8x100 TX VA wafer-head wood</v>
      </c>
      <c r="D261" s="112" t="str">
        <f>VLOOKUP(B261,'Language Portfolio'!A:B,2,0)</f>
        <v>Screws and accessories</v>
      </c>
      <c r="E261" s="216" t="str">
        <f>VLOOKUP(B261,'Language Portfolio'!A:K,11,0)</f>
        <v>Screws and small parts</v>
      </c>
      <c r="F261" s="148" cm="1">
        <f t="array" ref="F261:G261">_xlfn.XLOOKUP(B261,'Query Daten'!A:A,'Query Daten'!D:E,"",0)</f>
        <v>2.5000000000000001E-2</v>
      </c>
      <c r="G261" s="149" t="str">
        <v>KG</v>
      </c>
      <c r="H261" s="238" cm="1">
        <f t="array" ref="H261:M261">_xlfn.XLOOKUP(B261,'Query Daten'!A:A,'Query Daten'!F:K,"",0)</f>
        <v>101.59</v>
      </c>
      <c r="I261" s="149" t="str">
        <v>MM</v>
      </c>
      <c r="J261" s="150">
        <v>17.7</v>
      </c>
      <c r="K261" s="149" t="str">
        <v>MM</v>
      </c>
      <c r="L261" s="150">
        <v>10.811</v>
      </c>
      <c r="M261" s="149" t="str">
        <v>MM</v>
      </c>
      <c r="N261" s="112">
        <f>IFERROR(VLOOKUP(B261,Basis_Preisliste!B:H,7,0),"")</f>
        <v>100</v>
      </c>
      <c r="O261" s="149" t="str">
        <f>IFERROR(VLOOKUP(B261,'Query Daten'!A:R,16,0),"")</f>
        <v>ST</v>
      </c>
      <c r="P261" s="241">
        <f t="shared" si="51"/>
        <v>2.5</v>
      </c>
      <c r="Q261" s="149" t="str">
        <f t="shared" si="49"/>
        <v>KG</v>
      </c>
      <c r="R261" s="151">
        <v>0</v>
      </c>
      <c r="S261" s="149" t="str">
        <f>IFERROR(VLOOKUP(B261,'Query Daten'!A:R,16,0),"")</f>
        <v>ST</v>
      </c>
      <c r="T261" s="243">
        <f t="shared" si="52"/>
        <v>0</v>
      </c>
      <c r="U261" s="149" t="str">
        <f t="shared" si="50"/>
        <v>KG</v>
      </c>
      <c r="V261" s="112" t="str">
        <f>_xlfn.XLOOKUP(B261,'Query Daten'!A:A,'Query Daten'!Q:Q,"",0)</f>
        <v>73181210</v>
      </c>
      <c r="W261" s="78" t="str">
        <f>IFERROR(VLOOKUP(B261,'Language Articles'!A:K,11,0),"")</f>
        <v>Recommendation: At least 80 mm for non-interconnected roofs, at least 120 mm for roofs with formwork and counter battens!</v>
      </c>
      <c r="X261" s="135"/>
      <c r="Y261" s="63" t="b">
        <v>1</v>
      </c>
      <c r="Z261" s="63" t="e">
        <f>#REF!&lt;&gt;$Z$1</f>
        <v>#REF!</v>
      </c>
      <c r="AA261" s="63">
        <f t="shared" si="73"/>
        <v>261</v>
      </c>
      <c r="AB261" s="63" t="e">
        <f t="shared" si="70"/>
        <v>#REF!</v>
      </c>
      <c r="AC261" s="63" t="e">
        <f>_xlfn.AGGREGATE(15,6,$AB$7:$AB$681,ROW(A253))</f>
        <v>#NUM!</v>
      </c>
    </row>
    <row r="262" spans="2:29">
      <c r="B262" s="136" t="s">
        <v>672</v>
      </c>
      <c r="C262" s="52" t="str">
        <f>VLOOKUP(B262,'Language Articles'!A:B,2,FALSE)</f>
        <v>Screw 8x120 TX VA wafer-head wood</v>
      </c>
      <c r="D262" s="112" t="str">
        <f>VLOOKUP(B262,'Language Portfolio'!A:B,2,0)</f>
        <v>Screws and accessories</v>
      </c>
      <c r="E262" s="216" t="str">
        <f>VLOOKUP(B262,'Language Portfolio'!A:K,11,0)</f>
        <v>Screws and small parts</v>
      </c>
      <c r="F262" s="148" cm="1">
        <f t="array" ref="F262:G262">_xlfn.XLOOKUP(B262,'Query Daten'!A:A,'Query Daten'!D:E,"",0)</f>
        <v>2.8000000000000001E-2</v>
      </c>
      <c r="G262" s="149" t="str">
        <v>KG</v>
      </c>
      <c r="H262" s="238" cm="1">
        <f t="array" ref="H262:M262">_xlfn.XLOOKUP(B262,'Query Daten'!A:A,'Query Daten'!F:K,"",0)</f>
        <v>123.78</v>
      </c>
      <c r="I262" s="149" t="str">
        <v>MM</v>
      </c>
      <c r="J262" s="150">
        <v>22</v>
      </c>
      <c r="K262" s="149" t="str">
        <v>MM</v>
      </c>
      <c r="L262" s="150">
        <v>9.2210000000000001</v>
      </c>
      <c r="M262" s="149" t="str">
        <v>MM</v>
      </c>
      <c r="N262" s="112">
        <f>IFERROR(VLOOKUP(B262,Basis_Preisliste!B:H,7,0),"")</f>
        <v>50</v>
      </c>
      <c r="O262" s="149" t="str">
        <f>IFERROR(VLOOKUP(B262,'Query Daten'!A:R,16,0),"")</f>
        <v>ST</v>
      </c>
      <c r="P262" s="241">
        <f t="shared" si="51"/>
        <v>1.4000000000000001</v>
      </c>
      <c r="Q262" s="149" t="str">
        <f t="shared" si="49"/>
        <v>KG</v>
      </c>
      <c r="R262" s="151">
        <v>0</v>
      </c>
      <c r="S262" s="149" t="str">
        <f>IFERROR(VLOOKUP(B262,'Query Daten'!A:R,16,0),"")</f>
        <v>ST</v>
      </c>
      <c r="T262" s="243">
        <f t="shared" si="52"/>
        <v>0</v>
      </c>
      <c r="U262" s="149" t="str">
        <f t="shared" si="50"/>
        <v>KG</v>
      </c>
      <c r="V262" s="112" t="str">
        <f>_xlfn.XLOOKUP(B262,'Query Daten'!A:A,'Query Daten'!Q:Q,"",0)</f>
        <v>73181210</v>
      </c>
      <c r="W262" s="78" t="str">
        <f>IFERROR(VLOOKUP(B262,'Language Articles'!A:K,11,0),"")</f>
        <v>Recommendation: At least 80 mm for non-interconnected roofs, at least 120 mm for roofs with formwork and counter battens!</v>
      </c>
      <c r="X262" s="135"/>
      <c r="Y262" s="63" t="b">
        <v>1</v>
      </c>
      <c r="Z262" s="63" t="e">
        <f>#REF!&lt;&gt;$Z$1</f>
        <v>#REF!</v>
      </c>
      <c r="AA262" s="63">
        <f t="shared" si="73"/>
        <v>262</v>
      </c>
      <c r="AB262" s="63" t="e">
        <f t="shared" si="70"/>
        <v>#REF!</v>
      </c>
      <c r="AC262" s="63" t="e">
        <f>_xlfn.AGGREGATE(15,6,$AB$7:$AB$681,ROW(A254))</f>
        <v>#NUM!</v>
      </c>
    </row>
    <row r="263" spans="2:29">
      <c r="B263" s="11" t="s">
        <v>674</v>
      </c>
      <c r="C263" s="52" t="str">
        <f>VLOOKUP(B263,'Language Articles'!A:B,2,FALSE)</f>
        <v>Screw Wafer-Head Wood TX CG 8 x 80 AC</v>
      </c>
      <c r="D263" s="112" t="str">
        <f>VLOOKUP(B263,'Language Portfolio'!A:B,2,0)</f>
        <v>Screws and accessories</v>
      </c>
      <c r="E263" s="216" t="str">
        <f>VLOOKUP(B263,'Language Portfolio'!A:K,11,0)</f>
        <v>Screws and small parts</v>
      </c>
      <c r="F263" s="148" cm="1">
        <f t="array" ref="F263:G263">_xlfn.XLOOKUP(B263,'Query Daten'!A:A,'Query Daten'!D:E,"",0)</f>
        <v>0.02</v>
      </c>
      <c r="G263" s="149" t="str">
        <v>KG</v>
      </c>
      <c r="H263" s="238" cm="1">
        <f t="array" ref="H263:M263">_xlfn.XLOOKUP(B263,'Query Daten'!A:A,'Query Daten'!F:K,"",0)</f>
        <v>84.13</v>
      </c>
      <c r="I263" s="149" t="str">
        <v>MM</v>
      </c>
      <c r="J263" s="150">
        <v>17.96</v>
      </c>
      <c r="K263" s="149" t="str">
        <v>MM</v>
      </c>
      <c r="L263" s="150">
        <v>12.866</v>
      </c>
      <c r="M263" s="149" t="str">
        <v>MM</v>
      </c>
      <c r="N263" s="112">
        <f>IFERROR(VLOOKUP(B263,Basis_Preisliste!B:H,7,0),"")</f>
        <v>100</v>
      </c>
      <c r="O263" s="149" t="str">
        <f>IFERROR(VLOOKUP(B263,'Query Daten'!A:R,16,0),"")</f>
        <v>ST</v>
      </c>
      <c r="P263" s="241">
        <f t="shared" ref="P263:P265" si="74">IFERROR(F263*N263,"")</f>
        <v>2</v>
      </c>
      <c r="Q263" s="149" t="str">
        <f t="shared" si="49"/>
        <v>KG</v>
      </c>
      <c r="R263" s="151">
        <v>0</v>
      </c>
      <c r="S263" s="149" t="str">
        <f>IFERROR(VLOOKUP(B263,'Query Daten'!A:R,16,0),"")</f>
        <v>ST</v>
      </c>
      <c r="T263" s="243">
        <f t="shared" ref="T263:T265" si="75">IFERROR(F263*R263,"")</f>
        <v>0</v>
      </c>
      <c r="U263" s="149" t="str">
        <f t="shared" si="50"/>
        <v>KG</v>
      </c>
      <c r="V263" s="112" t="str">
        <f>_xlfn.XLOOKUP(B263,'Query Daten'!A:A,'Query Daten'!Q:Q,"",0)</f>
        <v>73181210</v>
      </c>
      <c r="W263" s="78" t="str">
        <f>IFERROR(VLOOKUP(B263,'Language Articles'!A:K,11,0),"")</f>
        <v>Recommendation: At least 80 mm for non-interconnected roofs, at least 120 mm for roofs with formwork and counter battens!</v>
      </c>
      <c r="X263" s="135"/>
    </row>
    <row r="264" spans="2:29">
      <c r="B264" s="11" t="s">
        <v>676</v>
      </c>
      <c r="C264" s="52" t="str">
        <f>VLOOKUP(B264,'Language Articles'!A:B,2,FALSE)</f>
        <v>Screw Wafer-Head Wood TX CG 8 x 100 AC</v>
      </c>
      <c r="D264" s="112" t="str">
        <f>VLOOKUP(B264,'Language Portfolio'!A:B,2,0)</f>
        <v>Screws and accessories</v>
      </c>
      <c r="E264" s="216" t="str">
        <f>VLOOKUP(B264,'Language Portfolio'!A:K,11,0)</f>
        <v>Screws and small parts</v>
      </c>
      <c r="F264" s="148" cm="1">
        <f t="array" ref="F264:G264">_xlfn.XLOOKUP(B264,'Query Daten'!A:A,'Query Daten'!D:E,"",0)</f>
        <v>2.5000000000000001E-2</v>
      </c>
      <c r="G264" s="149" t="str">
        <v>KG</v>
      </c>
      <c r="H264" s="238" cm="1">
        <f t="array" ref="H264:M264">_xlfn.XLOOKUP(B264,'Query Daten'!A:A,'Query Daten'!F:K,"",0)</f>
        <v>101.59</v>
      </c>
      <c r="I264" s="149" t="str">
        <v>MM</v>
      </c>
      <c r="J264" s="150">
        <v>17.7</v>
      </c>
      <c r="K264" s="149" t="str">
        <v>MM</v>
      </c>
      <c r="L264" s="150">
        <v>10.811</v>
      </c>
      <c r="M264" s="149" t="str">
        <v>MM</v>
      </c>
      <c r="N264" s="112">
        <f>IFERROR(VLOOKUP(B264,Basis_Preisliste!B:H,7,0),"")</f>
        <v>100</v>
      </c>
      <c r="O264" s="149" t="str">
        <f>IFERROR(VLOOKUP(B264,'Query Daten'!A:R,16,0),"")</f>
        <v>ST</v>
      </c>
      <c r="P264" s="241">
        <f t="shared" si="74"/>
        <v>2.5</v>
      </c>
      <c r="Q264" s="149" t="str">
        <f t="shared" si="49"/>
        <v>KG</v>
      </c>
      <c r="R264" s="151">
        <v>0</v>
      </c>
      <c r="S264" s="149" t="str">
        <f>IFERROR(VLOOKUP(B264,'Query Daten'!A:R,16,0),"")</f>
        <v>ST</v>
      </c>
      <c r="T264" s="243">
        <f t="shared" si="75"/>
        <v>0</v>
      </c>
      <c r="U264" s="149" t="str">
        <f t="shared" si="50"/>
        <v>KG</v>
      </c>
      <c r="V264" s="112" t="str">
        <f>_xlfn.XLOOKUP(B264,'Query Daten'!A:A,'Query Daten'!Q:Q,"",0)</f>
        <v>73181210</v>
      </c>
      <c r="W264" s="78" t="str">
        <f>IFERROR(VLOOKUP(B264,'Language Articles'!A:K,11,0),"")</f>
        <v>Recommendation: At least 80 mm for non-interconnected roofs, at least 120 mm for roofs with formwork and counter battens!</v>
      </c>
      <c r="X264" s="135"/>
    </row>
    <row r="265" spans="2:29">
      <c r="B265" s="11" t="s">
        <v>678</v>
      </c>
      <c r="C265" s="52" t="str">
        <f>VLOOKUP(B265,'Language Articles'!A:B,2,FALSE)</f>
        <v>Screw Wafer-Head Wood TX CG 8 x 120 AC</v>
      </c>
      <c r="D265" s="112" t="str">
        <f>VLOOKUP(B265,'Language Portfolio'!A:B,2,0)</f>
        <v>Screws and accessories</v>
      </c>
      <c r="E265" s="216" t="str">
        <f>VLOOKUP(B265,'Language Portfolio'!A:K,11,0)</f>
        <v>Screws and small parts</v>
      </c>
      <c r="F265" s="148" cm="1">
        <f t="array" ref="F265:G265">_xlfn.XLOOKUP(B265,'Query Daten'!A:A,'Query Daten'!D:E,"",0)</f>
        <v>2.8000000000000001E-2</v>
      </c>
      <c r="G265" s="149" t="str">
        <v>KG</v>
      </c>
      <c r="H265" s="238" cm="1">
        <f t="array" ref="H265:M265">_xlfn.XLOOKUP(B265,'Query Daten'!A:A,'Query Daten'!F:K,"",0)</f>
        <v>123.78</v>
      </c>
      <c r="I265" s="149" t="str">
        <v>MM</v>
      </c>
      <c r="J265" s="150">
        <v>22</v>
      </c>
      <c r="K265" s="149" t="str">
        <v>MM</v>
      </c>
      <c r="L265" s="150">
        <v>9.2210000000000001</v>
      </c>
      <c r="M265" s="149" t="str">
        <v>MM</v>
      </c>
      <c r="N265" s="112">
        <f>IFERROR(VLOOKUP(B265,Basis_Preisliste!B:H,7,0),"")</f>
        <v>50</v>
      </c>
      <c r="O265" s="149" t="str">
        <f>IFERROR(VLOOKUP(B265,'Query Daten'!A:R,16,0),"")</f>
        <v>ST</v>
      </c>
      <c r="P265" s="241">
        <f t="shared" si="74"/>
        <v>1.4000000000000001</v>
      </c>
      <c r="Q265" s="149" t="str">
        <f t="shared" si="49"/>
        <v>KG</v>
      </c>
      <c r="R265" s="151">
        <v>0</v>
      </c>
      <c r="S265" s="149" t="str">
        <f>IFERROR(VLOOKUP(B265,'Query Daten'!A:R,16,0),"")</f>
        <v>ST</v>
      </c>
      <c r="T265" s="243">
        <f t="shared" si="75"/>
        <v>0</v>
      </c>
      <c r="U265" s="149" t="str">
        <f t="shared" si="50"/>
        <v>KG</v>
      </c>
      <c r="V265" s="112" t="str">
        <f>_xlfn.XLOOKUP(B265,'Query Daten'!A:A,'Query Daten'!Q:Q,"",0)</f>
        <v>73181210</v>
      </c>
      <c r="W265" s="78" t="str">
        <f>IFERROR(VLOOKUP(B265,'Language Articles'!A:K,11,0),"")</f>
        <v>Recommendation: At least 80 mm for non-interconnected roofs, at least 120 mm for roofs with formwork and counter battens!</v>
      </c>
      <c r="X265" s="135"/>
    </row>
    <row r="266" spans="2:29" ht="15" customHeight="1">
      <c r="B266" s="136" t="s">
        <v>642</v>
      </c>
      <c r="C266" s="52" t="str">
        <f>VLOOKUP(B266,'Language Articles'!A:B,2,FALSE)</f>
        <v>BOLT SH LS ISO4762 M8X20 A2-70 DL</v>
      </c>
      <c r="D266" s="112" t="str">
        <f>VLOOKUP(B266,'Language Portfolio'!A:B,2,0)</f>
        <v>Screws and accessories</v>
      </c>
      <c r="E266" s="216" t="str">
        <f>VLOOKUP(B266,'Language Portfolio'!A:K,11,0)</f>
        <v>Screws and small parts</v>
      </c>
      <c r="F266" s="148" cm="1">
        <f t="array" ref="F266:G266">_xlfn.XLOOKUP(B266,'Query Daten'!A:A,'Query Daten'!D:E,"",0)</f>
        <v>15.1</v>
      </c>
      <c r="G266" s="149" t="str">
        <v>G</v>
      </c>
      <c r="H266" s="238" cm="1">
        <f t="array" ref="H266:M266">_xlfn.XLOOKUP(B266,'Query Daten'!A:A,'Query Daten'!F:K,"",0)</f>
        <v>28</v>
      </c>
      <c r="I266" s="149" t="str">
        <v>MM</v>
      </c>
      <c r="J266" s="150">
        <v>13</v>
      </c>
      <c r="K266" s="149" t="str">
        <v>MM</v>
      </c>
      <c r="L266" s="150">
        <v>13</v>
      </c>
      <c r="M266" s="149" t="str">
        <v>MM</v>
      </c>
      <c r="N266" s="112">
        <f>IFERROR(VLOOKUP(B266,Basis_Preisliste!B:H,7,0),"")</f>
        <v>100</v>
      </c>
      <c r="O266" s="149" t="str">
        <f>IFERROR(VLOOKUP(B266,'Query Daten'!A:R,16,0),"")</f>
        <v>ST</v>
      </c>
      <c r="P266" s="241">
        <f t="shared" si="51"/>
        <v>1510</v>
      </c>
      <c r="Q266" s="149" t="str">
        <f t="shared" si="49"/>
        <v>G</v>
      </c>
      <c r="R266" s="151">
        <v>0</v>
      </c>
      <c r="S266" s="149" t="str">
        <f>IFERROR(VLOOKUP(B266,'Query Daten'!A:R,16,0),"")</f>
        <v>ST</v>
      </c>
      <c r="T266" s="243">
        <f t="shared" si="52"/>
        <v>0</v>
      </c>
      <c r="U266" s="149" t="str">
        <f t="shared" si="50"/>
        <v>G</v>
      </c>
      <c r="V266" s="112" t="str">
        <f>_xlfn.XLOOKUP(B266,'Query Daten'!A:A,'Query Daten'!Q:Q,"",0)</f>
        <v>73181562</v>
      </c>
      <c r="W266" s="78" t="str">
        <f>IFERROR(VLOOKUP(B266,'Language Articles'!A:K,11,0),"")</f>
        <v>Hexagon socket screw with locking teeth.</v>
      </c>
      <c r="X266" s="135"/>
      <c r="Y266" s="63" t="b">
        <v>1</v>
      </c>
      <c r="Z266" s="63" t="e">
        <f>#REF!&lt;&gt;$Z$1</f>
        <v>#REF!</v>
      </c>
      <c r="AA266" s="63">
        <f t="shared" si="73"/>
        <v>266</v>
      </c>
      <c r="AB266" s="63" t="e">
        <f t="shared" si="70"/>
        <v>#REF!</v>
      </c>
      <c r="AC266" s="63" t="e">
        <f>_xlfn.AGGREGATE(15,6,$AB$7:$AB$681,ROW(A255))</f>
        <v>#NUM!</v>
      </c>
    </row>
    <row r="267" spans="2:29">
      <c r="B267" s="136" t="s">
        <v>640</v>
      </c>
      <c r="C267" s="52" t="str">
        <f>VLOOKUP(B267,'Language Articles'!A:B,2,FALSE)</f>
        <v>BOLT SH ISO4762 M8X55 A2-70 DL</v>
      </c>
      <c r="D267" s="112" t="str">
        <f>VLOOKUP(B267,'Language Portfolio'!A:B,2,0)</f>
        <v>Screws and accessories</v>
      </c>
      <c r="E267" s="216" t="str">
        <f>VLOOKUP(B267,'Language Portfolio'!A:K,11,0)</f>
        <v>Screws and small parts</v>
      </c>
      <c r="F267" s="148" cm="1">
        <f t="array" ref="F267:G267">_xlfn.XLOOKUP(B267,'Query Daten'!A:A,'Query Daten'!D:E,"",0)</f>
        <v>2.7E-2</v>
      </c>
      <c r="G267" s="149" t="str">
        <v>KG</v>
      </c>
      <c r="H267" s="238" cm="1">
        <f t="array" ref="H267:M267">_xlfn.XLOOKUP(B267,'Query Daten'!A:A,'Query Daten'!F:K,"",0)</f>
        <v>63</v>
      </c>
      <c r="I267" s="149" t="str">
        <v>MM</v>
      </c>
      <c r="J267" s="150">
        <v>13</v>
      </c>
      <c r="K267" s="149" t="str">
        <v>MM</v>
      </c>
      <c r="L267" s="150">
        <v>13</v>
      </c>
      <c r="M267" s="149" t="str">
        <v>MM</v>
      </c>
      <c r="N267" s="112">
        <f>IFERROR(VLOOKUP(B267,Basis_Preisliste!B:H,7,0),"")</f>
        <v>100</v>
      </c>
      <c r="O267" s="149" t="str">
        <f>IFERROR(VLOOKUP(B267,'Query Daten'!A:R,16,0),"")</f>
        <v>ST</v>
      </c>
      <c r="P267" s="241">
        <f t="shared" si="51"/>
        <v>2.7</v>
      </c>
      <c r="Q267" s="149" t="str">
        <f t="shared" si="49"/>
        <v>KG</v>
      </c>
      <c r="R267" s="151">
        <v>0</v>
      </c>
      <c r="S267" s="149" t="str">
        <f>IFERROR(VLOOKUP(B267,'Query Daten'!A:R,16,0),"")</f>
        <v>ST</v>
      </c>
      <c r="T267" s="243">
        <f t="shared" si="52"/>
        <v>0</v>
      </c>
      <c r="U267" s="149" t="str">
        <f t="shared" si="50"/>
        <v>KG</v>
      </c>
      <c r="V267" s="112" t="str">
        <f>_xlfn.XLOOKUP(B267,'Query Daten'!A:A,'Query Daten'!Q:Q,"",0)</f>
        <v>73181562</v>
      </c>
      <c r="W267" s="78" t="str">
        <f>IFERROR(VLOOKUP(B267,'Language Articles'!A:K,11,0),"")</f>
        <v>Hexagon socket screw M8x55 with anti-friction coating</v>
      </c>
      <c r="X267" s="135"/>
      <c r="Y267" s="63" t="b">
        <v>1</v>
      </c>
      <c r="Z267" s="63" t="e">
        <f>#REF!&lt;&gt;$Z$1</f>
        <v>#REF!</v>
      </c>
      <c r="AA267" s="63">
        <f t="shared" si="73"/>
        <v>267</v>
      </c>
      <c r="AB267" s="63" t="e">
        <f t="shared" si="70"/>
        <v>#REF!</v>
      </c>
      <c r="AC267" s="63" t="e">
        <f>_xlfn.AGGREGATE(15,6,$AB$7:$AB$681,ROW(A256))</f>
        <v>#NUM!</v>
      </c>
    </row>
    <row r="268" spans="2:29">
      <c r="B268" s="136" t="s">
        <v>680</v>
      </c>
      <c r="C268" s="52" t="str">
        <f>VLOOKUP(B268,'Language Articles'!A:B,2,FALSE)</f>
        <v>Screw M10x25 square A2 GMB</v>
      </c>
      <c r="D268" s="112" t="str">
        <f>VLOOKUP(B268,'Language Portfolio'!A:B,2,0)</f>
        <v>Screws and accessories</v>
      </c>
      <c r="E268" s="216" t="str">
        <f>VLOOKUP(B268,'Language Portfolio'!A:K,11,0)</f>
        <v>Screws and small parts</v>
      </c>
      <c r="F268" s="148" cm="1">
        <f t="array" ref="F268:G268">_xlfn.XLOOKUP(B268,'Query Daten'!A:A,'Query Daten'!D:E,"",0)</f>
        <v>2.4E-2</v>
      </c>
      <c r="G268" s="149" t="str">
        <v>KG</v>
      </c>
      <c r="H268" s="238" cm="1">
        <f t="array" ref="H268:M268">_xlfn.XLOOKUP(B268,'Query Daten'!A:A,'Query Daten'!F:K,"",0)</f>
        <v>31.82</v>
      </c>
      <c r="I268" s="149" t="str">
        <v>MM</v>
      </c>
      <c r="J268" s="150">
        <v>17.7</v>
      </c>
      <c r="K268" s="149" t="str">
        <v>MM</v>
      </c>
      <c r="L268" s="150">
        <v>18.343</v>
      </c>
      <c r="M268" s="149" t="str">
        <v>MM</v>
      </c>
      <c r="N268" s="112">
        <f>IFERROR(VLOOKUP(B268,Basis_Preisliste!B:H,7,0),"")</f>
        <v>100</v>
      </c>
      <c r="O268" s="149" t="str">
        <f>IFERROR(VLOOKUP(B268,'Query Daten'!A:R,16,0),"")</f>
        <v>ST</v>
      </c>
      <c r="P268" s="241">
        <f t="shared" si="51"/>
        <v>2.4</v>
      </c>
      <c r="Q268" s="149" t="str">
        <f t="shared" si="49"/>
        <v>KG</v>
      </c>
      <c r="R268" s="151">
        <v>0</v>
      </c>
      <c r="S268" s="149" t="str">
        <f>IFERROR(VLOOKUP(B268,'Query Daten'!A:R,16,0),"")</f>
        <v>ST</v>
      </c>
      <c r="T268" s="243">
        <f t="shared" si="52"/>
        <v>0</v>
      </c>
      <c r="U268" s="149" t="str">
        <f t="shared" si="50"/>
        <v>KG</v>
      </c>
      <c r="V268" s="112" t="str">
        <f>_xlfn.XLOOKUP(B268,'Query Daten'!A:A,'Query Daten'!Q:Q,"",0)</f>
        <v>73181575</v>
      </c>
      <c r="W268" s="78" t="str">
        <f>IFERROR(VLOOKUP(B268,'Language Articles'!A:K,11,0),"")</f>
        <v>Square screw, VA.</v>
      </c>
      <c r="X268" s="135"/>
      <c r="Y268" s="63" t="b">
        <v>1</v>
      </c>
      <c r="Z268" s="63" t="e">
        <f>#REF!&lt;&gt;$Z$1</f>
        <v>#REF!</v>
      </c>
      <c r="AA268" s="63">
        <f t="shared" si="73"/>
        <v>268</v>
      </c>
      <c r="AB268" s="63" t="e">
        <f t="shared" si="70"/>
        <v>#REF!</v>
      </c>
      <c r="AC268" s="63" t="e">
        <f>_xlfn.AGGREGATE(15,6,$AB$7:$AB$681,ROW(A257))</f>
        <v>#NUM!</v>
      </c>
    </row>
    <row r="269" spans="2:29">
      <c r="B269" s="138" t="s">
        <v>682</v>
      </c>
      <c r="C269" s="52" t="str">
        <f>VLOOKUP(B269,'Language Articles'!A:B,2,FALSE)</f>
        <v>Screw/bolt M10x25 hexagon DIN933 A2 GMC</v>
      </c>
      <c r="D269" s="112" t="str">
        <f>VLOOKUP(B269,'Language Portfolio'!A:B,2,0)</f>
        <v>Screws and accessories</v>
      </c>
      <c r="E269" s="216" t="str">
        <f>VLOOKUP(B269,'Language Portfolio'!A:K,11,0)</f>
        <v>Screws and small parts</v>
      </c>
      <c r="F269" s="148" cm="1">
        <f t="array" ref="F269:G269">_xlfn.XLOOKUP(B269,'Query Daten'!A:A,'Query Daten'!D:E,"",0)</f>
        <v>2.4E-2</v>
      </c>
      <c r="G269" s="149" t="str">
        <v>KG</v>
      </c>
      <c r="H269" s="238" cm="1">
        <f t="array" ref="H269:M269">_xlfn.XLOOKUP(B269,'Query Daten'!A:A,'Query Daten'!F:K,"",0)</f>
        <v>31.4</v>
      </c>
      <c r="I269" s="149" t="str">
        <v>MM</v>
      </c>
      <c r="J269" s="150">
        <v>17.77</v>
      </c>
      <c r="K269" s="149" t="str">
        <v>MM</v>
      </c>
      <c r="L269" s="150">
        <v>20.277999999999999</v>
      </c>
      <c r="M269" s="149" t="str">
        <v>MM</v>
      </c>
      <c r="N269" s="112">
        <f>IFERROR(VLOOKUP(B269,Basis_Preisliste!B:H,7,0),"")</f>
        <v>100</v>
      </c>
      <c r="O269" s="149" t="str">
        <f>IFERROR(VLOOKUP(B269,'Query Daten'!A:R,16,0),"")</f>
        <v>ST</v>
      </c>
      <c r="P269" s="241">
        <f t="shared" si="51"/>
        <v>2.4</v>
      </c>
      <c r="Q269" s="149" t="str">
        <f t="shared" si="49"/>
        <v>KG</v>
      </c>
      <c r="R269" s="151">
        <v>0</v>
      </c>
      <c r="S269" s="149" t="str">
        <f>IFERROR(VLOOKUP(B269,'Query Daten'!A:R,16,0),"")</f>
        <v>ST</v>
      </c>
      <c r="T269" s="243">
        <f t="shared" si="52"/>
        <v>0</v>
      </c>
      <c r="U269" s="149" t="str">
        <f t="shared" si="50"/>
        <v>KG</v>
      </c>
      <c r="V269" s="112" t="str">
        <f>_xlfn.XLOOKUP(B269,'Query Daten'!A:A,'Query Daten'!Q:Q,"",0)</f>
        <v>73181575</v>
      </c>
      <c r="W269" s="78" t="str">
        <f>IFERROR(VLOOKUP(B269,'Language Articles'!A:K,11,0),"")</f>
        <v>Hexagon screw, VA.</v>
      </c>
      <c r="X269" s="135"/>
      <c r="Y269" s="63" t="b">
        <v>1</v>
      </c>
      <c r="Z269" s="63" t="e">
        <f>#REF!&lt;&gt;$Z$1</f>
        <v>#REF!</v>
      </c>
      <c r="AA269" s="63">
        <f t="shared" si="73"/>
        <v>269</v>
      </c>
      <c r="AB269" s="63" t="e">
        <f t="shared" si="70"/>
        <v>#REF!</v>
      </c>
      <c r="AC269" s="63" t="e">
        <f>_xlfn.AGGREGATE(15,6,$AB$7:$AB$681,ROW(A258))</f>
        <v>#NUM!</v>
      </c>
    </row>
    <row r="270" spans="2:29">
      <c r="B270" s="138" t="s">
        <v>644</v>
      </c>
      <c r="C270" s="52" t="str">
        <f>VLOOKUP(B270,'Language Articles'!A:B,2,FALSE)</f>
        <v>BOLT HX ISO4017 M10X25 A2-70 DL</v>
      </c>
      <c r="D270" s="112" t="str">
        <f>VLOOKUP(B270,'Language Portfolio'!A:B,2,0)</f>
        <v>Screws and accessories</v>
      </c>
      <c r="E270" s="216" t="str">
        <f>VLOOKUP(B270,'Language Portfolio'!A:K,11,0)</f>
        <v>Screws and small parts</v>
      </c>
      <c r="F270" s="148" cm="1">
        <f t="array" ref="F270:G270">_xlfn.XLOOKUP(B270,'Query Daten'!A:A,'Query Daten'!D:E,"",0)</f>
        <v>23.7</v>
      </c>
      <c r="G270" s="149" t="str">
        <v>G</v>
      </c>
      <c r="H270" s="238" cm="1">
        <f t="array" ref="H270:M270">_xlfn.XLOOKUP(B270,'Query Daten'!A:A,'Query Daten'!F:K,"",0)</f>
        <v>31.4</v>
      </c>
      <c r="I270" s="149" t="str">
        <v>MM</v>
      </c>
      <c r="J270" s="150">
        <v>16</v>
      </c>
      <c r="K270" s="149" t="str">
        <v>MM</v>
      </c>
      <c r="L270" s="150">
        <v>18.899999999999999</v>
      </c>
      <c r="M270" s="149" t="str">
        <v>MM</v>
      </c>
      <c r="N270" s="112">
        <f>IFERROR(VLOOKUP(B270,Basis_Preisliste!B:H,7,0),"")</f>
        <v>100</v>
      </c>
      <c r="O270" s="149" t="str">
        <f>IFERROR(VLOOKUP(B270,'Query Daten'!A:R,16,0),"")</f>
        <v>ST</v>
      </c>
      <c r="P270" s="241">
        <f t="shared" si="51"/>
        <v>2370</v>
      </c>
      <c r="Q270" s="149" t="str">
        <f t="shared" si="49"/>
        <v>G</v>
      </c>
      <c r="R270" s="151">
        <v>0</v>
      </c>
      <c r="S270" s="149" t="str">
        <f>IFERROR(VLOOKUP(B270,'Query Daten'!A:R,16,0),"")</f>
        <v>ST</v>
      </c>
      <c r="T270" s="243">
        <f t="shared" si="52"/>
        <v>0</v>
      </c>
      <c r="U270" s="149" t="str">
        <f t="shared" si="50"/>
        <v>G</v>
      </c>
      <c r="V270" s="112" t="str">
        <f>_xlfn.XLOOKUP(B270,'Query Daten'!A:A,'Query Daten'!Q:Q,"",0)</f>
        <v>73181575</v>
      </c>
      <c r="W270" s="78" t="str">
        <f>IFERROR(VLOOKUP(B270,'Language Articles'!A:K,11,0),"")</f>
        <v>Hexagon screw, VA.</v>
      </c>
      <c r="X270" s="135"/>
    </row>
    <row r="271" spans="2:29">
      <c r="B271" s="136" t="s">
        <v>646</v>
      </c>
      <c r="C271" s="52" t="str">
        <f>VLOOKUP(B271,'Language Articles'!A:B,2,FALSE)</f>
        <v>BOLT HX ISO4017 M10X35 A2-70 DL</v>
      </c>
      <c r="D271" s="112" t="str">
        <f>VLOOKUP(B271,'Language Portfolio'!A:B,2,0)</f>
        <v>Screws and accessories</v>
      </c>
      <c r="E271" s="216" t="str">
        <f>VLOOKUP(B271,'Language Portfolio'!A:K,11,0)</f>
        <v>Screws and small parts</v>
      </c>
      <c r="F271" s="148" cm="1">
        <f t="array" ref="F271:G271">_xlfn.XLOOKUP(B271,'Query Daten'!A:A,'Query Daten'!D:E,"",0)</f>
        <v>2.9000000000000001E-2</v>
      </c>
      <c r="G271" s="149" t="str">
        <v>KG</v>
      </c>
      <c r="H271" s="238" cm="1">
        <f t="array" ref="H271:M271">_xlfn.XLOOKUP(B271,'Query Daten'!A:A,'Query Daten'!F:K,"",0)</f>
        <v>41.4</v>
      </c>
      <c r="I271" s="149" t="str">
        <v>MM</v>
      </c>
      <c r="J271" s="150">
        <v>16</v>
      </c>
      <c r="K271" s="149" t="str">
        <v>MM</v>
      </c>
      <c r="L271" s="150">
        <v>18.899999999999999</v>
      </c>
      <c r="M271" s="149" t="str">
        <v>MM</v>
      </c>
      <c r="N271" s="112">
        <f>IFERROR(VLOOKUP(B271,Basis_Preisliste!B:H,7,0),"")</f>
        <v>100</v>
      </c>
      <c r="O271" s="149" t="str">
        <f>IFERROR(VLOOKUP(B271,'Query Daten'!A:R,16,0),"")</f>
        <v>ST</v>
      </c>
      <c r="P271" s="241">
        <f t="shared" si="51"/>
        <v>2.9000000000000004</v>
      </c>
      <c r="Q271" s="149" t="str">
        <f t="shared" si="49"/>
        <v>KG</v>
      </c>
      <c r="R271" s="151">
        <v>0</v>
      </c>
      <c r="S271" s="149" t="str">
        <f>IFERROR(VLOOKUP(B271,'Query Daten'!A:R,16,0),"")</f>
        <v>ST</v>
      </c>
      <c r="T271" s="243">
        <f t="shared" si="52"/>
        <v>0</v>
      </c>
      <c r="U271" s="149" t="str">
        <f t="shared" si="50"/>
        <v>KG</v>
      </c>
      <c r="V271" s="112" t="str">
        <f>_xlfn.XLOOKUP(B271,'Query Daten'!A:A,'Query Daten'!Q:Q,"",0)</f>
        <v>73181575</v>
      </c>
      <c r="W271" s="78" t="str">
        <f>IFERROR(VLOOKUP(B271,'Language Articles'!A:K,11,0),"")</f>
        <v>Hexagon screw, VA.</v>
      </c>
      <c r="X271" s="135"/>
      <c r="Y271" s="63" t="b">
        <v>1</v>
      </c>
      <c r="Z271" s="63" t="e">
        <f>#REF!&lt;&gt;$Z$1</f>
        <v>#REF!</v>
      </c>
      <c r="AA271" s="63">
        <f>ROW(A271)</f>
        <v>271</v>
      </c>
      <c r="AB271" s="63" t="e">
        <f t="shared" si="70"/>
        <v>#REF!</v>
      </c>
      <c r="AC271" s="63" t="e">
        <f>_xlfn.AGGREGATE(15,6,$AB$7:$AB$681,ROW(A260))</f>
        <v>#NUM!</v>
      </c>
    </row>
    <row r="272" spans="2:29">
      <c r="B272" s="136" t="s">
        <v>648</v>
      </c>
      <c r="C272" s="52" t="str">
        <f>VLOOKUP(B272,'Language Articles'!A:B,2,FALSE)</f>
        <v>BOLT HX ISO4017 M10X45 A2-70 DL</v>
      </c>
      <c r="D272" s="112" t="str">
        <f>VLOOKUP(B272,'Language Portfolio'!A:B,2,0)</f>
        <v>Screws and accessories</v>
      </c>
      <c r="E272" s="216" t="str">
        <f>VLOOKUP(B272,'Language Portfolio'!A:K,11,0)</f>
        <v>Screws and small parts</v>
      </c>
      <c r="F272" s="148" cm="1">
        <f t="array" ref="F272:G272">_xlfn.XLOOKUP(B272,'Query Daten'!A:A,'Query Daten'!D:E,"",0)</f>
        <v>3.4000000000000002E-2</v>
      </c>
      <c r="G272" s="149" t="str">
        <v>KG</v>
      </c>
      <c r="H272" s="238" cm="1">
        <f t="array" ref="H272:M272">_xlfn.XLOOKUP(B272,'Query Daten'!A:A,'Query Daten'!F:K,"",0)</f>
        <v>51.4</v>
      </c>
      <c r="I272" s="149" t="str">
        <v>MM</v>
      </c>
      <c r="J272" s="150">
        <v>16</v>
      </c>
      <c r="K272" s="149" t="str">
        <v>MM</v>
      </c>
      <c r="L272" s="150">
        <v>18.899999999999999</v>
      </c>
      <c r="M272" s="149" t="str">
        <v>MM</v>
      </c>
      <c r="N272" s="112">
        <f>IFERROR(VLOOKUP(B272,Basis_Preisliste!B:H,7,0),"")</f>
        <v>100</v>
      </c>
      <c r="O272" s="149" t="str">
        <f>IFERROR(VLOOKUP(B272,'Query Daten'!A:R,16,0),"")</f>
        <v>ST</v>
      </c>
      <c r="P272" s="241">
        <f t="shared" si="51"/>
        <v>3.4000000000000004</v>
      </c>
      <c r="Q272" s="149" t="str">
        <f t="shared" si="49"/>
        <v>KG</v>
      </c>
      <c r="R272" s="151">
        <v>0</v>
      </c>
      <c r="S272" s="149" t="str">
        <f>IFERROR(VLOOKUP(B272,'Query Daten'!A:R,16,0),"")</f>
        <v>ST</v>
      </c>
      <c r="T272" s="243">
        <f t="shared" si="52"/>
        <v>0</v>
      </c>
      <c r="U272" s="149" t="str">
        <f t="shared" si="50"/>
        <v>KG</v>
      </c>
      <c r="V272" s="112" t="str">
        <f>_xlfn.XLOOKUP(B272,'Query Daten'!A:A,'Query Daten'!Q:Q,"",0)</f>
        <v>73181575</v>
      </c>
      <c r="W272" s="78" t="str">
        <f>IFERROR(VLOOKUP(B272,'Language Articles'!A:K,11,0),"")</f>
        <v>Hexagon screw, VA.</v>
      </c>
      <c r="X272" s="135"/>
      <c r="Y272" s="63" t="b">
        <v>1</v>
      </c>
      <c r="Z272" s="63" t="e">
        <f>#REF!&lt;&gt;$Z$1</f>
        <v>#REF!</v>
      </c>
      <c r="AA272" s="63">
        <f>ROW(A272)</f>
        <v>272</v>
      </c>
      <c r="AB272" s="63" t="e">
        <f t="shared" si="70"/>
        <v>#REF!</v>
      </c>
      <c r="AC272" s="63" t="e">
        <f>_xlfn.AGGREGATE(15,6,$AB$7:$AB$681,ROW(A261))</f>
        <v>#NUM!</v>
      </c>
    </row>
    <row r="273" spans="2:29">
      <c r="B273" s="136" t="s">
        <v>654</v>
      </c>
      <c r="C273" s="52" t="str">
        <f>VLOOKUP(B273,'Language Articles'!A:B,2,FALSE)</f>
        <v>BOLT TX LS ISO14580 M8X40 A2-70 DL</v>
      </c>
      <c r="D273" s="112" t="str">
        <f>VLOOKUP(B273,'Language Portfolio'!A:B,2,0)</f>
        <v>Screws and accessories</v>
      </c>
      <c r="E273" s="216" t="str">
        <f>VLOOKUP(B273,'Language Portfolio'!A:K,11,0)</f>
        <v>Screws and small parts</v>
      </c>
      <c r="F273" s="148" cm="1">
        <f t="array" ref="F273:G273">_xlfn.XLOOKUP(B273,'Query Daten'!A:A,'Query Daten'!D:E,"",0)</f>
        <v>18</v>
      </c>
      <c r="G273" s="149" t="str">
        <v>G</v>
      </c>
      <c r="H273" s="238" cm="1">
        <f t="array" ref="H273:M273">_xlfn.XLOOKUP(B273,'Query Daten'!A:A,'Query Daten'!F:K,"",0)</f>
        <v>45.8</v>
      </c>
      <c r="I273" s="149" t="str">
        <v>MM</v>
      </c>
      <c r="J273" s="150">
        <v>13</v>
      </c>
      <c r="K273" s="149" t="str">
        <v>MM</v>
      </c>
      <c r="L273" s="150">
        <v>13</v>
      </c>
      <c r="M273" s="149" t="str">
        <v>MM</v>
      </c>
      <c r="N273" s="112">
        <f>IFERROR(VLOOKUP(B273,Basis_Preisliste!B:H,7,0),"")</f>
        <v>100</v>
      </c>
      <c r="O273" s="149" t="str">
        <f>IFERROR(VLOOKUP(B273,'Query Daten'!A:R,16,0),"")</f>
        <v>ST</v>
      </c>
      <c r="P273" s="241">
        <f t="shared" si="51"/>
        <v>1800</v>
      </c>
      <c r="Q273" s="149" t="str">
        <f t="shared" si="49"/>
        <v>G</v>
      </c>
      <c r="R273" s="151">
        <v>0</v>
      </c>
      <c r="S273" s="149" t="str">
        <f>IFERROR(VLOOKUP(B273,'Query Daten'!A:R,16,0),"")</f>
        <v>ST</v>
      </c>
      <c r="T273" s="243">
        <f t="shared" si="52"/>
        <v>0</v>
      </c>
      <c r="U273" s="149" t="str">
        <f t="shared" si="50"/>
        <v>G</v>
      </c>
      <c r="V273" s="112" t="str">
        <f>_xlfn.XLOOKUP(B273,'Query Daten'!A:A,'Query Daten'!Q:Q,"",0)</f>
        <v>73181562</v>
      </c>
      <c r="W273" s="78" t="str">
        <f>IFERROR(VLOOKUP(B273,'Language Articles'!A:K,11,0),"")</f>
        <v>CYLINDER HEAD SCREW WITH LOCKING TEETH, TX40, A2</v>
      </c>
      <c r="X273" s="135"/>
    </row>
    <row r="274" spans="2:29">
      <c r="B274" s="136" t="s">
        <v>666</v>
      </c>
      <c r="C274" s="52" t="str">
        <f>VLOOKUP(B274,'Language Articles'!A:B,2,FALSE)</f>
        <v>BOLT TX LS ISO14580 M8X16 A2-70 DL</v>
      </c>
      <c r="D274" s="112" t="str">
        <f>VLOOKUP(B274,'Language Portfolio'!A:B,2,0)</f>
        <v>Screws and accessories</v>
      </c>
      <c r="E274" s="216" t="str">
        <f>VLOOKUP(B274,'Language Portfolio'!A:K,11,0)</f>
        <v>Screws and small parts</v>
      </c>
      <c r="F274" s="148" cm="1">
        <f t="array" ref="F274:G274">_xlfn.XLOOKUP(B274,'Query Daten'!A:A,'Query Daten'!D:E,"",0)</f>
        <v>10.7</v>
      </c>
      <c r="G274" s="149" t="str">
        <v>G</v>
      </c>
      <c r="H274" s="238" cm="1">
        <f t="array" ref="H274:M274">_xlfn.XLOOKUP(B274,'Query Daten'!A:A,'Query Daten'!F:K,"",0)</f>
        <v>21</v>
      </c>
      <c r="I274" s="149" t="str">
        <v>MM</v>
      </c>
      <c r="J274" s="150">
        <v>13</v>
      </c>
      <c r="K274" s="149" t="str">
        <v>MM</v>
      </c>
      <c r="L274" s="150">
        <v>13</v>
      </c>
      <c r="M274" s="149" t="str">
        <v>MM</v>
      </c>
      <c r="N274" s="112">
        <f>IFERROR(VLOOKUP(B274,Basis_Preisliste!B:H,7,0),"")</f>
        <v>100</v>
      </c>
      <c r="O274" s="149" t="str">
        <f>IFERROR(VLOOKUP(B274,'Query Daten'!A:R,16,0),"")</f>
        <v>ST</v>
      </c>
      <c r="P274" s="241">
        <f t="shared" si="51"/>
        <v>1070</v>
      </c>
      <c r="Q274" s="149" t="str">
        <f t="shared" si="49"/>
        <v>G</v>
      </c>
      <c r="R274" s="151">
        <v>0</v>
      </c>
      <c r="S274" s="149" t="str">
        <f>IFERROR(VLOOKUP(B274,'Query Daten'!A:R,16,0),"")</f>
        <v>ST</v>
      </c>
      <c r="T274" s="243">
        <f t="shared" si="52"/>
        <v>0</v>
      </c>
      <c r="U274" s="149" t="str">
        <f t="shared" si="50"/>
        <v>G</v>
      </c>
      <c r="V274" s="112" t="str">
        <f>_xlfn.XLOOKUP(B274,'Query Daten'!A:A,'Query Daten'!Q:Q,"",0)</f>
        <v>73181562</v>
      </c>
      <c r="W274" s="78" t="str">
        <f>IFERROR(VLOOKUP(B274,'Language Articles'!A:K,11,0),"")</f>
        <v>CYLINDER HEAD SCREW WITH LOCKING TEETH, TX40, A2</v>
      </c>
      <c r="X274" s="135"/>
    </row>
    <row r="275" spans="2:29">
      <c r="B275" s="136" t="s">
        <v>686</v>
      </c>
      <c r="C275" s="52" t="str">
        <f>VLOOKUP(B275,'Language Articles'!A:B,2,FALSE)</f>
        <v>Screw 6,3x64 min.1.5mm self-tapping A2</v>
      </c>
      <c r="D275" s="112" t="str">
        <f>VLOOKUP(B275,'Language Portfolio'!A:B,2,0)</f>
        <v>Screws and accessories</v>
      </c>
      <c r="E275" s="216" t="str">
        <f>VLOOKUP(B275,'Language Portfolio'!A:K,11,0)</f>
        <v>Screws and small parts</v>
      </c>
      <c r="F275" s="148" cm="1">
        <f t="array" ref="F275:G275">_xlfn.XLOOKUP(B275,'Query Daten'!A:A,'Query Daten'!D:E,"",0)</f>
        <v>1.6E-2</v>
      </c>
      <c r="G275" s="149" t="str">
        <v>KG</v>
      </c>
      <c r="H275" s="238" cm="1">
        <f t="array" ref="H275:M275">_xlfn.XLOOKUP(B275,'Query Daten'!A:A,'Query Daten'!F:K,"",0)</f>
        <v>68.8</v>
      </c>
      <c r="I275" s="149" t="str">
        <v>MM</v>
      </c>
      <c r="J275" s="150">
        <v>22</v>
      </c>
      <c r="K275" s="149" t="str">
        <v>MM</v>
      </c>
      <c r="L275" s="150">
        <v>22</v>
      </c>
      <c r="M275" s="149" t="str">
        <v>MM</v>
      </c>
      <c r="N275" s="112">
        <f>IFERROR(VLOOKUP(B275,Basis_Preisliste!B:H,7,0),"")</f>
        <v>100</v>
      </c>
      <c r="O275" s="149" t="str">
        <f>IFERROR(VLOOKUP(B275,'Query Daten'!A:R,16,0),"")</f>
        <v>ST</v>
      </c>
      <c r="P275" s="241">
        <f t="shared" si="51"/>
        <v>1.6</v>
      </c>
      <c r="Q275" s="149" t="str">
        <f t="shared" ref="Q275:Q342" si="76">G275</f>
        <v>KG</v>
      </c>
      <c r="R275" s="151">
        <v>0</v>
      </c>
      <c r="S275" s="149" t="str">
        <f>IFERROR(VLOOKUP(B275,'Query Daten'!A:R,16,0),"")</f>
        <v>ST</v>
      </c>
      <c r="T275" s="243">
        <f t="shared" si="52"/>
        <v>0</v>
      </c>
      <c r="U275" s="149" t="str">
        <f t="shared" ref="U275:U342" si="77">G275</f>
        <v>KG</v>
      </c>
      <c r="V275" s="112" t="str">
        <f>_xlfn.XLOOKUP(B275,'Query Daten'!A:A,'Query Daten'!Q:Q,"",0)</f>
        <v>73181410</v>
      </c>
      <c r="W275" s="78" t="str">
        <f>IFERROR(VLOOKUP(B275,'Language Articles'!A:K,11,0),"")</f>
        <v>Threaded screw, self-tapping, VA</v>
      </c>
      <c r="X275" s="135"/>
      <c r="Y275" s="63" t="b">
        <v>1</v>
      </c>
      <c r="Z275" s="63" t="e">
        <f>#REF!&lt;&gt;$Z$1</f>
        <v>#REF!</v>
      </c>
      <c r="AA275" s="63">
        <f t="shared" ref="AA275:AA284" si="78">ROW(A275)</f>
        <v>275</v>
      </c>
      <c r="AB275" s="63" t="e">
        <f t="shared" si="70"/>
        <v>#REF!</v>
      </c>
      <c r="AC275" s="63" t="e">
        <f>_xlfn.AGGREGATE(15,6,$AB$7:$AB$681,ROW(A262))</f>
        <v>#NUM!</v>
      </c>
    </row>
    <row r="276" spans="2:29">
      <c r="B276" s="136" t="s">
        <v>688</v>
      </c>
      <c r="C276" s="52" t="str">
        <f>VLOOKUP(B276,'Language Articles'!A:B,2,FALSE)</f>
        <v>Screw 6,3x115 min.1.5mm self-tapping A2</v>
      </c>
      <c r="D276" s="112" t="str">
        <f>VLOOKUP(B276,'Language Portfolio'!A:B,2,0)</f>
        <v>Screws and accessories</v>
      </c>
      <c r="E276" s="216" t="str">
        <f>VLOOKUP(B276,'Language Portfolio'!A:K,11,0)</f>
        <v>Screws and small parts</v>
      </c>
      <c r="F276" s="148" cm="1">
        <f t="array" ref="F276:G276">_xlfn.XLOOKUP(B276,'Query Daten'!A:A,'Query Daten'!D:E,"",0)</f>
        <v>2.5000000000000001E-2</v>
      </c>
      <c r="G276" s="149" t="str">
        <v>KG</v>
      </c>
      <c r="H276" s="238" cm="1">
        <f t="array" ref="H276:M276">_xlfn.XLOOKUP(B276,'Query Daten'!A:A,'Query Daten'!F:K,"",0)</f>
        <v>119.8</v>
      </c>
      <c r="I276" s="149" t="str">
        <v>MM</v>
      </c>
      <c r="J276" s="150">
        <v>22</v>
      </c>
      <c r="K276" s="149" t="str">
        <v>MM</v>
      </c>
      <c r="L276" s="150">
        <v>22</v>
      </c>
      <c r="M276" s="149" t="str">
        <v>MM</v>
      </c>
      <c r="N276" s="112">
        <f>IFERROR(VLOOKUP(B276,Basis_Preisliste!B:H,7,0),"")</f>
        <v>100</v>
      </c>
      <c r="O276" s="149" t="str">
        <f>IFERROR(VLOOKUP(B276,'Query Daten'!A:R,16,0),"")</f>
        <v>ST</v>
      </c>
      <c r="P276" s="241">
        <f t="shared" si="51"/>
        <v>2.5</v>
      </c>
      <c r="Q276" s="149" t="str">
        <f t="shared" si="76"/>
        <v>KG</v>
      </c>
      <c r="R276" s="151">
        <v>0</v>
      </c>
      <c r="S276" s="149" t="str">
        <f>IFERROR(VLOOKUP(B276,'Query Daten'!A:R,16,0),"")</f>
        <v>ST</v>
      </c>
      <c r="T276" s="243">
        <f t="shared" si="52"/>
        <v>0</v>
      </c>
      <c r="U276" s="149" t="str">
        <f t="shared" si="77"/>
        <v>KG</v>
      </c>
      <c r="V276" s="112" t="str">
        <f>_xlfn.XLOOKUP(B276,'Query Daten'!A:A,'Query Daten'!Q:Q,"",0)</f>
        <v>73181410</v>
      </c>
      <c r="W276" s="78" t="str">
        <f>IFERROR(VLOOKUP(B276,'Language Articles'!A:K,11,0),"")</f>
        <v>Threaded screw, self-tapping, VA</v>
      </c>
      <c r="X276" s="135"/>
      <c r="Y276" s="63" t="b">
        <v>1</v>
      </c>
      <c r="Z276" s="63" t="e">
        <f>#REF!&lt;&gt;$Z$1</f>
        <v>#REF!</v>
      </c>
      <c r="AA276" s="63">
        <f t="shared" si="78"/>
        <v>276</v>
      </c>
      <c r="AB276" s="63" t="e">
        <f t="shared" si="70"/>
        <v>#REF!</v>
      </c>
      <c r="AC276" s="63" t="e">
        <f>_xlfn.AGGREGATE(15,6,$AB$7:$AB$681,ROW(A266))</f>
        <v>#NUM!</v>
      </c>
    </row>
    <row r="277" spans="2:29">
      <c r="B277" s="136" t="s">
        <v>690</v>
      </c>
      <c r="C277" s="52" t="str">
        <f>VLOOKUP(B277,'Language Articles'!A:B,2,FALSE)</f>
        <v>Screw 6,3x150 min.1.5mm self-tapping A2</v>
      </c>
      <c r="D277" s="112" t="str">
        <f>VLOOKUP(B277,'Language Portfolio'!A:B,2,0)</f>
        <v>Screws and accessories</v>
      </c>
      <c r="E277" s="216" t="str">
        <f>VLOOKUP(B277,'Language Portfolio'!A:K,11,0)</f>
        <v>Screws and small parts</v>
      </c>
      <c r="F277" s="148" cm="1">
        <f t="array" ref="F277:G277">_xlfn.XLOOKUP(B277,'Query Daten'!A:A,'Query Daten'!D:E,"",0)</f>
        <v>3.2000000000000001E-2</v>
      </c>
      <c r="G277" s="149" t="str">
        <v>KG</v>
      </c>
      <c r="H277" s="238" cm="1">
        <f t="array" ref="H277:M277">_xlfn.XLOOKUP(B277,'Query Daten'!A:A,'Query Daten'!F:K,"",0)</f>
        <v>154.80000000000001</v>
      </c>
      <c r="I277" s="149" t="str">
        <v>MM</v>
      </c>
      <c r="J277" s="150">
        <v>22</v>
      </c>
      <c r="K277" s="149" t="str">
        <v>MM</v>
      </c>
      <c r="L277" s="150">
        <v>22</v>
      </c>
      <c r="M277" s="149" t="str">
        <v>MM</v>
      </c>
      <c r="N277" s="112">
        <f>IFERROR(VLOOKUP(B277,Basis_Preisliste!B:H,7,0),"")</f>
        <v>100</v>
      </c>
      <c r="O277" s="149" t="str">
        <f>IFERROR(VLOOKUP(B277,'Query Daten'!A:R,16,0),"")</f>
        <v>ST</v>
      </c>
      <c r="P277" s="241">
        <f t="shared" si="51"/>
        <v>3.2</v>
      </c>
      <c r="Q277" s="149" t="str">
        <f t="shared" si="76"/>
        <v>KG</v>
      </c>
      <c r="R277" s="151">
        <v>0</v>
      </c>
      <c r="S277" s="149" t="str">
        <f>IFERROR(VLOOKUP(B277,'Query Daten'!A:R,16,0),"")</f>
        <v>ST</v>
      </c>
      <c r="T277" s="243">
        <f t="shared" si="52"/>
        <v>0</v>
      </c>
      <c r="U277" s="149" t="str">
        <f t="shared" si="77"/>
        <v>KG</v>
      </c>
      <c r="V277" s="112" t="str">
        <f>_xlfn.XLOOKUP(B277,'Query Daten'!A:A,'Query Daten'!Q:Q,"",0)</f>
        <v>73181410</v>
      </c>
      <c r="W277" s="78" t="str">
        <f>IFERROR(VLOOKUP(B277,'Language Articles'!A:K,11,0),"")</f>
        <v>Threaded screw, self-tapping, VA</v>
      </c>
      <c r="X277" s="135"/>
      <c r="Y277" s="63" t="b">
        <v>1</v>
      </c>
      <c r="Z277" s="63" t="e">
        <f>#REF!&lt;&gt;$Z$1</f>
        <v>#REF!</v>
      </c>
      <c r="AA277" s="63">
        <f t="shared" si="78"/>
        <v>277</v>
      </c>
      <c r="AB277" s="63" t="e">
        <f t="shared" si="70"/>
        <v>#REF!</v>
      </c>
      <c r="AC277" s="63" t="e">
        <f>_xlfn.AGGREGATE(15,6,$AB$7:$AB$681,ROW(A267))</f>
        <v>#NUM!</v>
      </c>
    </row>
    <row r="278" spans="2:29">
      <c r="B278" s="136" t="s">
        <v>692</v>
      </c>
      <c r="C278" s="52" t="str">
        <f>VLOOKUP(B278,'Language Articles'!A:B,2,FALSE)</f>
        <v>Screw 6,3x200 min.1.5mm self-tapping A2</v>
      </c>
      <c r="D278" s="112" t="str">
        <f>VLOOKUP(B278,'Language Portfolio'!A:B,2,0)</f>
        <v>Screws and accessories</v>
      </c>
      <c r="E278" s="216" t="str">
        <f>VLOOKUP(B278,'Language Portfolio'!A:K,11,0)</f>
        <v>Screws and small parts</v>
      </c>
      <c r="F278" s="148" cm="1">
        <f t="array" ref="F278:G278">_xlfn.XLOOKUP(B278,'Query Daten'!A:A,'Query Daten'!D:E,"",0)</f>
        <v>0.04</v>
      </c>
      <c r="G278" s="149" t="str">
        <v>KG</v>
      </c>
      <c r="H278" s="238" cm="1">
        <f t="array" ref="H278:M278">_xlfn.XLOOKUP(B278,'Query Daten'!A:A,'Query Daten'!F:K,"",0)</f>
        <v>204.8</v>
      </c>
      <c r="I278" s="149" t="str">
        <v>MM</v>
      </c>
      <c r="J278" s="150">
        <v>22</v>
      </c>
      <c r="K278" s="149" t="str">
        <v>MM</v>
      </c>
      <c r="L278" s="150">
        <v>22</v>
      </c>
      <c r="M278" s="149" t="str">
        <v>MM</v>
      </c>
      <c r="N278" s="112">
        <f>IFERROR(VLOOKUP(B278,Basis_Preisliste!B:H,7,0),"")</f>
        <v>50</v>
      </c>
      <c r="O278" s="149" t="str">
        <f>IFERROR(VLOOKUP(B278,'Query Daten'!A:R,16,0),"")</f>
        <v>ST</v>
      </c>
      <c r="P278" s="241">
        <f t="shared" si="51"/>
        <v>2</v>
      </c>
      <c r="Q278" s="149" t="str">
        <f t="shared" si="76"/>
        <v>KG</v>
      </c>
      <c r="R278" s="151">
        <v>0</v>
      </c>
      <c r="S278" s="149" t="str">
        <f>IFERROR(VLOOKUP(B278,'Query Daten'!A:R,16,0),"")</f>
        <v>ST</v>
      </c>
      <c r="T278" s="243">
        <f t="shared" si="52"/>
        <v>0</v>
      </c>
      <c r="U278" s="149" t="str">
        <f t="shared" si="77"/>
        <v>KG</v>
      </c>
      <c r="V278" s="112" t="str">
        <f>_xlfn.XLOOKUP(B278,'Query Daten'!A:A,'Query Daten'!Q:Q,"",0)</f>
        <v>73181410</v>
      </c>
      <c r="W278" s="78" t="str">
        <f>IFERROR(VLOOKUP(B278,'Language Articles'!A:K,11,0),"")</f>
        <v>Threaded screw, self-tapping, VA</v>
      </c>
      <c r="X278" s="135"/>
      <c r="Y278" s="63" t="b">
        <v>1</v>
      </c>
      <c r="Z278" s="63" t="e">
        <f>#REF!&lt;&gt;$Z$1</f>
        <v>#REF!</v>
      </c>
      <c r="AA278" s="63">
        <f t="shared" si="78"/>
        <v>278</v>
      </c>
      <c r="AB278" s="63" t="e">
        <f t="shared" si="70"/>
        <v>#REF!</v>
      </c>
      <c r="AC278" s="63" t="e">
        <f>_xlfn.AGGREGATE(15,6,$AB$7:$AB$681,ROW(A268))</f>
        <v>#NUM!</v>
      </c>
    </row>
    <row r="279" spans="2:29">
      <c r="B279" s="136" t="s">
        <v>5082</v>
      </c>
      <c r="C279" s="52" t="str">
        <f>VLOOKUP(B279,'Language Articles'!A:B,2,FALSE)</f>
        <v>Screw 8x64 min.1.5mm self-tap.w.wash A2</v>
      </c>
      <c r="D279" s="112" t="str">
        <f>VLOOKUP(B279,'Language Portfolio'!A:B,2,0)</f>
        <v>Screws and accessories</v>
      </c>
      <c r="E279" s="216" t="str">
        <f>VLOOKUP(B279,'Language Portfolio'!A:K,11,0)</f>
        <v>Screws and small parts</v>
      </c>
      <c r="F279" s="148" cm="1">
        <f t="array" ref="F279:G279">_xlfn.XLOOKUP(B279,'Query Daten'!A:A,'Query Daten'!D:E,"",0)</f>
        <v>2.8000000000000001E-2</v>
      </c>
      <c r="G279" s="149" t="str">
        <v>KG</v>
      </c>
      <c r="H279" s="238" cm="1">
        <f t="array" ref="H279:M279">_xlfn.XLOOKUP(B279,'Query Daten'!A:A,'Query Daten'!F:K,"",0)</f>
        <v>64</v>
      </c>
      <c r="I279" s="149" t="str">
        <v>MM</v>
      </c>
      <c r="J279" s="150">
        <v>15</v>
      </c>
      <c r="K279" s="149" t="str">
        <v>MM</v>
      </c>
      <c r="L279" s="150">
        <v>25.5</v>
      </c>
      <c r="M279" s="149" t="str">
        <v>MM</v>
      </c>
      <c r="N279" s="112">
        <f>IFERROR(VLOOKUP(B279,Basis_Preisliste!B:H,7,0),"")</f>
        <v>100</v>
      </c>
      <c r="O279" s="149" t="str">
        <f>IFERROR(VLOOKUP(B279,'Query Daten'!A:R,16,0),"")</f>
        <v>ST</v>
      </c>
      <c r="P279" s="241">
        <f t="shared" ref="P279:P282" si="79">IFERROR(F279*N279,"")</f>
        <v>2.8000000000000003</v>
      </c>
      <c r="Q279" s="149" t="str">
        <f t="shared" ref="Q279:Q282" si="80">G279</f>
        <v>KG</v>
      </c>
      <c r="R279" s="151">
        <v>0</v>
      </c>
      <c r="S279" s="149" t="str">
        <f>IFERROR(VLOOKUP(B279,'Query Daten'!A:R,16,0),"")</f>
        <v>ST</v>
      </c>
      <c r="T279" s="243">
        <f t="shared" ref="T279:T282" si="81">IFERROR(F279*R279,"")</f>
        <v>0</v>
      </c>
      <c r="U279" s="149" t="str">
        <f t="shared" ref="U279:U282" si="82">G279</f>
        <v>KG</v>
      </c>
      <c r="V279" s="112" t="str">
        <f>_xlfn.XLOOKUP(B279,'Query Daten'!A:A,'Query Daten'!Q:Q,"",0)</f>
        <v>73181410</v>
      </c>
      <c r="W279" s="78" t="str">
        <f>IFERROR(VLOOKUP(B279,'Language Articles'!A:K,11,0),"")</f>
        <v>Threaded screw, self-tapping, VA</v>
      </c>
      <c r="X279" s="135"/>
    </row>
    <row r="280" spans="2:29">
      <c r="B280" s="136" t="s">
        <v>5084</v>
      </c>
      <c r="C280" s="52" t="str">
        <f>VLOOKUP(B280,'Language Articles'!A:B,2,FALSE)</f>
        <v>Screw 8x125 min.1.5mm self-tapping A2</v>
      </c>
      <c r="D280" s="112" t="str">
        <f>VLOOKUP(B280,'Language Portfolio'!A:B,2,0)</f>
        <v>Screws and accessories</v>
      </c>
      <c r="E280" s="216" t="str">
        <f>VLOOKUP(B280,'Language Portfolio'!A:K,11,0)</f>
        <v>Screws and small parts</v>
      </c>
      <c r="F280" s="148" cm="1">
        <f t="array" ref="F280:G280">_xlfn.XLOOKUP(B280,'Query Daten'!A:A,'Query Daten'!D:E,"",0)</f>
        <v>4.4999999999999998E-2</v>
      </c>
      <c r="G280" s="149" t="str">
        <v>KG</v>
      </c>
      <c r="H280" s="238" cm="1">
        <f t="array" ref="H280:M280">_xlfn.XLOOKUP(B280,'Query Daten'!A:A,'Query Daten'!F:K,"",0)</f>
        <v>130.6</v>
      </c>
      <c r="I280" s="149" t="str">
        <v>MM</v>
      </c>
      <c r="J280" s="150">
        <v>22</v>
      </c>
      <c r="K280" s="149" t="str">
        <v>MM</v>
      </c>
      <c r="L280" s="150">
        <v>13.031000000000001</v>
      </c>
      <c r="M280" s="149" t="str">
        <v>MM</v>
      </c>
      <c r="N280" s="112">
        <f>IFERROR(VLOOKUP(B280,Basis_Preisliste!B:H,7,0),"")</f>
        <v>50</v>
      </c>
      <c r="O280" s="149" t="str">
        <f>IFERROR(VLOOKUP(B280,'Query Daten'!A:R,16,0),"")</f>
        <v>ST</v>
      </c>
      <c r="P280" s="241">
        <f t="shared" si="79"/>
        <v>2.25</v>
      </c>
      <c r="Q280" s="149" t="str">
        <f t="shared" si="80"/>
        <v>KG</v>
      </c>
      <c r="R280" s="151">
        <v>0</v>
      </c>
      <c r="S280" s="149" t="str">
        <f>IFERROR(VLOOKUP(B280,'Query Daten'!A:R,16,0),"")</f>
        <v>ST</v>
      </c>
      <c r="T280" s="243">
        <f t="shared" si="81"/>
        <v>0</v>
      </c>
      <c r="U280" s="149" t="str">
        <f t="shared" si="82"/>
        <v>KG</v>
      </c>
      <c r="V280" s="112" t="str">
        <f>_xlfn.XLOOKUP(B280,'Query Daten'!A:A,'Query Daten'!Q:Q,"",0)</f>
        <v>73181410</v>
      </c>
      <c r="W280" s="78" t="str">
        <f>IFERROR(VLOOKUP(B280,'Language Articles'!A:K,11,0),"")</f>
        <v>Threaded screw, self-tapping, VA</v>
      </c>
      <c r="X280" s="135"/>
    </row>
    <row r="281" spans="2:29">
      <c r="B281" s="136" t="s">
        <v>5086</v>
      </c>
      <c r="C281" s="52" t="str">
        <f>VLOOKUP(B281,'Language Articles'!A:B,2,FALSE)</f>
        <v>Screw 8x150 min.1.5mm self-tapping A2</v>
      </c>
      <c r="D281" s="112" t="str">
        <f>VLOOKUP(B281,'Language Portfolio'!A:B,2,0)</f>
        <v>Screws and accessories</v>
      </c>
      <c r="E281" s="216" t="str">
        <f>VLOOKUP(B281,'Language Portfolio'!A:K,11,0)</f>
        <v>Screws and small parts</v>
      </c>
      <c r="F281" s="148" cm="1">
        <f t="array" ref="F281:G281">_xlfn.XLOOKUP(B281,'Query Daten'!A:A,'Query Daten'!D:E,"",0)</f>
        <v>5.3999999999999999E-2</v>
      </c>
      <c r="G281" s="149" t="str">
        <v>KG</v>
      </c>
      <c r="H281" s="238" cm="1">
        <f t="array" ref="H281:M281">_xlfn.XLOOKUP(B281,'Query Daten'!A:A,'Query Daten'!F:K,"",0)</f>
        <v>150</v>
      </c>
      <c r="I281" s="149" t="str">
        <v>MM</v>
      </c>
      <c r="J281" s="150">
        <v>15</v>
      </c>
      <c r="K281" s="149" t="str">
        <v>MM</v>
      </c>
      <c r="L281" s="150">
        <v>16.64</v>
      </c>
      <c r="M281" s="149" t="str">
        <v>MM</v>
      </c>
      <c r="N281" s="112">
        <f>IFERROR(VLOOKUP(B281,Basis_Preisliste!B:H,7,0),"")</f>
        <v>50</v>
      </c>
      <c r="O281" s="149" t="str">
        <f>IFERROR(VLOOKUP(B281,'Query Daten'!A:R,16,0),"")</f>
        <v>ST</v>
      </c>
      <c r="P281" s="241">
        <f t="shared" si="79"/>
        <v>2.7</v>
      </c>
      <c r="Q281" s="149" t="str">
        <f t="shared" si="80"/>
        <v>KG</v>
      </c>
      <c r="R281" s="151">
        <v>0</v>
      </c>
      <c r="S281" s="149" t="str">
        <f>IFERROR(VLOOKUP(B281,'Query Daten'!A:R,16,0),"")</f>
        <v>ST</v>
      </c>
      <c r="T281" s="243">
        <f t="shared" si="81"/>
        <v>0</v>
      </c>
      <c r="U281" s="149" t="str">
        <f t="shared" si="82"/>
        <v>KG</v>
      </c>
      <c r="V281" s="112" t="str">
        <f>_xlfn.XLOOKUP(B281,'Query Daten'!A:A,'Query Daten'!Q:Q,"",0)</f>
        <v>73181410</v>
      </c>
      <c r="W281" s="78" t="str">
        <f>IFERROR(VLOOKUP(B281,'Language Articles'!A:K,11,0),"")</f>
        <v>Threaded screw, self-tapping, VA</v>
      </c>
      <c r="X281" s="135"/>
    </row>
    <row r="282" spans="2:29">
      <c r="B282" s="136" t="s">
        <v>5088</v>
      </c>
      <c r="C282" s="52" t="str">
        <f>VLOOKUP(B282,'Language Articles'!A:B,2,FALSE)</f>
        <v>Screw 8x200 min.1.5mm self-tapping A2</v>
      </c>
      <c r="D282" s="112" t="str">
        <f>VLOOKUP(B282,'Language Portfolio'!A:B,2,0)</f>
        <v>Screws and accessories</v>
      </c>
      <c r="E282" s="216" t="str">
        <f>VLOOKUP(B282,'Language Portfolio'!A:K,11,0)</f>
        <v>Screws and small parts</v>
      </c>
      <c r="F282" s="148" cm="1">
        <f t="array" ref="F282:G282">_xlfn.XLOOKUP(B282,'Query Daten'!A:A,'Query Daten'!D:E,"",0)</f>
        <v>6.8000000000000005E-2</v>
      </c>
      <c r="G282" s="149" t="str">
        <v>KG</v>
      </c>
      <c r="H282" s="238" cm="1">
        <f t="array" ref="H282:M282">_xlfn.XLOOKUP(B282,'Query Daten'!A:A,'Query Daten'!F:K,"",0)</f>
        <v>205</v>
      </c>
      <c r="I282" s="149" t="str">
        <v>MM</v>
      </c>
      <c r="J282" s="150">
        <v>21.95</v>
      </c>
      <c r="K282" s="149" t="str">
        <v>MM</v>
      </c>
      <c r="L282" s="150">
        <v>16.640999999999998</v>
      </c>
      <c r="M282" s="149" t="str">
        <v>MM</v>
      </c>
      <c r="N282" s="112">
        <f>IFERROR(VLOOKUP(B282,Basis_Preisliste!B:H,7,0),"")</f>
        <v>50</v>
      </c>
      <c r="O282" s="149" t="str">
        <f>IFERROR(VLOOKUP(B282,'Query Daten'!A:R,16,0),"")</f>
        <v>ST</v>
      </c>
      <c r="P282" s="241">
        <f t="shared" si="79"/>
        <v>3.4000000000000004</v>
      </c>
      <c r="Q282" s="149" t="str">
        <f t="shared" si="80"/>
        <v>KG</v>
      </c>
      <c r="R282" s="151">
        <v>0</v>
      </c>
      <c r="S282" s="149" t="str">
        <f>IFERROR(VLOOKUP(B282,'Query Daten'!A:R,16,0),"")</f>
        <v>ST</v>
      </c>
      <c r="T282" s="243">
        <f t="shared" si="81"/>
        <v>0</v>
      </c>
      <c r="U282" s="149" t="str">
        <f t="shared" si="82"/>
        <v>KG</v>
      </c>
      <c r="V282" s="112" t="str">
        <f>_xlfn.XLOOKUP(B282,'Query Daten'!A:A,'Query Daten'!Q:Q,"",0)</f>
        <v>73181410</v>
      </c>
      <c r="W282" s="78" t="str">
        <f>IFERROR(VLOOKUP(B282,'Language Articles'!A:K,11,0),"")</f>
        <v>Threaded screw, self-tapping, VA</v>
      </c>
      <c r="X282" s="135"/>
    </row>
    <row r="283" spans="2:29">
      <c r="B283" s="136" t="s">
        <v>684</v>
      </c>
      <c r="C283" s="52" t="str">
        <f>VLOOKUP(B283,'Language Articles'!A:B,2,FALSE)</f>
        <v>JT3-6 5.5x25 Self-Tapping Screw A2</v>
      </c>
      <c r="D283" s="112" t="str">
        <f>VLOOKUP(B283,'Language Portfolio'!A:B,2,0)</f>
        <v>Screws and accessories</v>
      </c>
      <c r="E283" s="216" t="str">
        <f>VLOOKUP(B283,'Language Portfolio'!A:K,11,0)</f>
        <v>Screws and small parts</v>
      </c>
      <c r="F283" s="148" cm="1">
        <f t="array" ref="F283:G283">_xlfn.XLOOKUP(B283,'Query Daten'!A:A,'Query Daten'!D:E,"",0)</f>
        <v>6.0000000000000001E-3</v>
      </c>
      <c r="G283" s="149" t="str">
        <v>KG</v>
      </c>
      <c r="H283" s="238" cm="1">
        <f t="array" ref="H283:M283">_xlfn.XLOOKUP(B283,'Query Daten'!A:A,'Query Daten'!F:K,"",0)</f>
        <v>30.5</v>
      </c>
      <c r="I283" s="149" t="str">
        <v>MM</v>
      </c>
      <c r="J283" s="150">
        <v>16</v>
      </c>
      <c r="K283" s="149" t="str">
        <v>MM</v>
      </c>
      <c r="L283" s="150">
        <v>16.597999999999999</v>
      </c>
      <c r="M283" s="149" t="str">
        <v>MM</v>
      </c>
      <c r="N283" s="112">
        <f>IFERROR(VLOOKUP(B283,Basis_Preisliste!B:H,7,0),"")</f>
        <v>100</v>
      </c>
      <c r="O283" s="149" t="str">
        <f>IFERROR(VLOOKUP(B283,'Query Daten'!A:R,16,0),"")</f>
        <v>ST</v>
      </c>
      <c r="P283" s="241">
        <f t="shared" si="51"/>
        <v>0.6</v>
      </c>
      <c r="Q283" s="149" t="str">
        <f t="shared" si="76"/>
        <v>KG</v>
      </c>
      <c r="R283" s="151">
        <v>0</v>
      </c>
      <c r="S283" s="149" t="str">
        <f>IFERROR(VLOOKUP(B283,'Query Daten'!A:R,16,0),"")</f>
        <v>ST</v>
      </c>
      <c r="T283" s="243">
        <f t="shared" si="52"/>
        <v>0</v>
      </c>
      <c r="U283" s="149" t="str">
        <f t="shared" si="77"/>
        <v>KG</v>
      </c>
      <c r="V283" s="112" t="str">
        <f>_xlfn.XLOOKUP(B283,'Query Daten'!A:A,'Query Daten'!Q:Q,"",0)</f>
        <v>73181410</v>
      </c>
      <c r="W283" s="78" t="str">
        <f>IFERROR(VLOOKUP(B283,'Language Articles'!A:K,11,0),"")</f>
        <v>Fastening screws for components and metal sheets.</v>
      </c>
      <c r="X283" s="135"/>
      <c r="Y283" s="63" t="b">
        <v>1</v>
      </c>
      <c r="Z283" s="63" t="e">
        <f>#REF!&lt;&gt;$Z$1</f>
        <v>#REF!</v>
      </c>
      <c r="AA283" s="63">
        <f t="shared" si="78"/>
        <v>283</v>
      </c>
      <c r="AB283" s="63" t="e">
        <f t="shared" si="70"/>
        <v>#REF!</v>
      </c>
      <c r="AC283" s="63" t="e">
        <f>_xlfn.AGGREGATE(15,6,$AB$7:$AB$681,ROW(A269))</f>
        <v>#NUM!</v>
      </c>
    </row>
    <row r="284" spans="2:29">
      <c r="B284" s="136" t="s">
        <v>694</v>
      </c>
      <c r="C284" s="52" t="str">
        <f>VLOOKUP(B284,'Language Articles'!A:B,2,FALSE)</f>
        <v>Rep.screw 7.2x19 self-tapping FABA-A A2</v>
      </c>
      <c r="D284" s="112" t="str">
        <f>VLOOKUP(B284,'Language Portfolio'!A:B,2,0)</f>
        <v>Screws and accessories</v>
      </c>
      <c r="E284" s="216" t="str">
        <f>VLOOKUP(B284,'Language Portfolio'!A:K,11,0)</f>
        <v>Screws and small parts</v>
      </c>
      <c r="F284" s="148" cm="1">
        <f t="array" ref="F284:G284">_xlfn.XLOOKUP(B284,'Query Daten'!A:A,'Query Daten'!D:E,"",0)</f>
        <v>8.0000000000000002E-3</v>
      </c>
      <c r="G284" s="149" t="str">
        <v>KG</v>
      </c>
      <c r="H284" s="238" cm="1">
        <f t="array" ref="H284:M284">_xlfn.XLOOKUP(B284,'Query Daten'!A:A,'Query Daten'!F:K,"",0)</f>
        <v>23</v>
      </c>
      <c r="I284" s="149" t="str">
        <v>MM</v>
      </c>
      <c r="J284" s="150">
        <v>19</v>
      </c>
      <c r="K284" s="149" t="str">
        <v>MM</v>
      </c>
      <c r="L284" s="150">
        <v>15.817</v>
      </c>
      <c r="M284" s="149" t="str">
        <v>MM</v>
      </c>
      <c r="N284" s="112">
        <f>IFERROR(VLOOKUP(B284,Basis_Preisliste!B:H,7,0),"")</f>
        <v>500</v>
      </c>
      <c r="O284" s="149" t="str">
        <f>IFERROR(VLOOKUP(B284,'Query Daten'!A:R,16,0),"")</f>
        <v>ST</v>
      </c>
      <c r="P284" s="241">
        <f t="shared" si="51"/>
        <v>4</v>
      </c>
      <c r="Q284" s="149" t="str">
        <f t="shared" si="76"/>
        <v>KG</v>
      </c>
      <c r="R284" s="151">
        <v>0</v>
      </c>
      <c r="S284" s="149" t="str">
        <f>IFERROR(VLOOKUP(B284,'Query Daten'!A:R,16,0),"")</f>
        <v>ST</v>
      </c>
      <c r="T284" s="243">
        <f t="shared" si="52"/>
        <v>0</v>
      </c>
      <c r="U284" s="149" t="str">
        <f t="shared" si="77"/>
        <v>KG</v>
      </c>
      <c r="V284" s="112" t="str">
        <f>_xlfn.XLOOKUP(B284,'Query Daten'!A:A,'Query Daten'!Q:Q,"",0)</f>
        <v>73181410</v>
      </c>
      <c r="W284" s="78" t="str">
        <f>IFERROR(VLOOKUP(B284,'Language Articles'!A:K,11,0),"")</f>
        <v>Fastening screws for components and metal sheets.</v>
      </c>
      <c r="X284" s="135"/>
      <c r="Y284" s="63" t="b">
        <v>1</v>
      </c>
      <c r="Z284" s="63" t="e">
        <f>#REF!&lt;&gt;$Z$1</f>
        <v>#REF!</v>
      </c>
      <c r="AA284" s="63">
        <f t="shared" si="78"/>
        <v>284</v>
      </c>
      <c r="AB284" s="63" t="e">
        <f t="shared" si="70"/>
        <v>#REF!</v>
      </c>
      <c r="AC284" s="63" t="e">
        <f>_xlfn.AGGREGATE(15,6,$AB$7:$AB$681,ROW(A271))</f>
        <v>#NUM!</v>
      </c>
    </row>
    <row r="285" spans="2:29">
      <c r="B285" s="136" t="s">
        <v>630</v>
      </c>
      <c r="C285" s="52" t="str">
        <f>VLOOKUP(B285,'Language Articles'!A:B,2,FALSE)</f>
        <v>ProLine hammerhead nut</v>
      </c>
      <c r="D285" s="112" t="str">
        <f>VLOOKUP(B285,'Language Portfolio'!A:B,2,0)</f>
        <v>Screws and accessories</v>
      </c>
      <c r="E285" s="216" t="str">
        <f>VLOOKUP(B285,'Language Portfolio'!A:K,11,0)</f>
        <v>Screws and small parts</v>
      </c>
      <c r="F285" s="148" cm="1">
        <f t="array" ref="F285:G285">_xlfn.XLOOKUP(B285,'Query Daten'!A:A,'Query Daten'!D:E,"",0)</f>
        <v>5.0999999999999996</v>
      </c>
      <c r="G285" s="149" t="str">
        <v>G</v>
      </c>
      <c r="H285" s="238" cm="1">
        <f t="array" ref="H285:M285">_xlfn.XLOOKUP(B285,'Query Daten'!A:A,'Query Daten'!F:K,"",0)</f>
        <v>15.56</v>
      </c>
      <c r="I285" s="149" t="str">
        <v>MM</v>
      </c>
      <c r="J285" s="150">
        <v>11</v>
      </c>
      <c r="K285" s="149" t="str">
        <v>MM</v>
      </c>
      <c r="L285" s="150">
        <v>7</v>
      </c>
      <c r="M285" s="149" t="str">
        <v>MM</v>
      </c>
      <c r="N285" s="112">
        <f>IFERROR(VLOOKUP(B285,Basis_Preisliste!B:H,7,0),"")</f>
        <v>100</v>
      </c>
      <c r="O285" s="149" t="str">
        <f>IFERROR(VLOOKUP(B285,'Query Daten'!A:R,16,0),"")</f>
        <v>ST</v>
      </c>
      <c r="P285" s="241">
        <f t="shared" si="51"/>
        <v>509.99999999999994</v>
      </c>
      <c r="Q285" s="149" t="str">
        <f t="shared" si="76"/>
        <v>G</v>
      </c>
      <c r="R285" s="151">
        <f>IFERROR(VLOOKUP(B285,MLGN!A:J,8,0),"")</f>
        <v>9600</v>
      </c>
      <c r="S285" s="149" t="str">
        <f>IFERROR(VLOOKUP(B285,'Query Daten'!A:R,16,0),"")</f>
        <v>ST</v>
      </c>
      <c r="T285" s="243">
        <f t="shared" si="52"/>
        <v>48960</v>
      </c>
      <c r="U285" s="149" t="str">
        <f t="shared" si="77"/>
        <v>G</v>
      </c>
      <c r="V285" s="112" t="str">
        <f>_xlfn.XLOOKUP(B285,'Query Daten'!A:A,'Query Daten'!Q:Q,"",0)</f>
        <v>79070000</v>
      </c>
      <c r="W285" s="78" t="str">
        <f>IFERROR(VLOOKUP(B285,'Language Articles'!A:K,11,0),"")</f>
        <v>Self-locking nut with metric thread M8 suitable for all Schletter ProLine profiles for the upper groove, can be combined with screws with metric thread M8.</v>
      </c>
      <c r="X285" s="135"/>
    </row>
    <row r="286" spans="2:29">
      <c r="B286" s="136" t="s">
        <v>664</v>
      </c>
      <c r="C286" s="52" t="str">
        <f>VLOOKUP(B286,'Language Articles'!A:B,2,FALSE)</f>
        <v>NUT HX SL ISO7040 M8 A4-70</v>
      </c>
      <c r="D286" s="112" t="str">
        <f>VLOOKUP(B286,'Language Portfolio'!A:B,2,0)</f>
        <v>Screws and accessories</v>
      </c>
      <c r="E286" s="216" t="str">
        <f>VLOOKUP(B286,'Language Portfolio'!A:K,11,0)</f>
        <v>Screws and small parts</v>
      </c>
      <c r="F286" s="148" cm="1">
        <f t="array" ref="F286:G286">_xlfn.XLOOKUP(B286,'Query Daten'!A:A,'Query Daten'!D:E,"",0)</f>
        <v>6</v>
      </c>
      <c r="G286" s="149" t="str">
        <v>G</v>
      </c>
      <c r="H286" s="238" cm="1">
        <f t="array" ref="H286:M286">_xlfn.XLOOKUP(B286,'Query Daten'!A:A,'Query Daten'!F:K,"",0)</f>
        <v>9.5</v>
      </c>
      <c r="I286" s="149" t="str">
        <v>MM</v>
      </c>
      <c r="J286" s="150">
        <v>13</v>
      </c>
      <c r="K286" s="149" t="str">
        <v>MM</v>
      </c>
      <c r="L286" s="150">
        <v>14.38</v>
      </c>
      <c r="M286" s="149" t="str">
        <v>MM</v>
      </c>
      <c r="N286" s="112">
        <f>IFERROR(VLOOKUP(B286,Basis_Preisliste!B:H,7,0),"")</f>
        <v>500</v>
      </c>
      <c r="O286" s="149" t="str">
        <f>IFERROR(VLOOKUP(B286,'Query Daten'!A:R,16,0),"")</f>
        <v>ST</v>
      </c>
      <c r="P286" s="241">
        <f t="shared" si="51"/>
        <v>3000</v>
      </c>
      <c r="Q286" s="149" t="str">
        <f t="shared" si="76"/>
        <v>G</v>
      </c>
      <c r="R286" s="151">
        <v>0</v>
      </c>
      <c r="S286" s="149" t="str">
        <f>IFERROR(VLOOKUP(B286,'Query Daten'!A:R,16,0),"")</f>
        <v>ST</v>
      </c>
      <c r="T286" s="243">
        <f t="shared" si="52"/>
        <v>0</v>
      </c>
      <c r="U286" s="149" t="str">
        <f t="shared" si="77"/>
        <v>G</v>
      </c>
      <c r="V286" s="112" t="str">
        <f>_xlfn.XLOOKUP(B286,'Query Daten'!A:A,'Query Daten'!Q:Q,"",0)</f>
        <v>73181639</v>
      </c>
      <c r="W286" s="78" t="str">
        <f>IFERROR(VLOOKUP(B286,'Language Articles'!A:K,11,0),"")</f>
        <v>Self-locking nut, V4A.</v>
      </c>
      <c r="X286" s="135"/>
    </row>
    <row r="287" spans="2:29">
      <c r="B287" s="136" t="s">
        <v>638</v>
      </c>
      <c r="C287" s="52" t="str">
        <f>VLOOKUP(B287,'Language Articles'!A:B,2,FALSE)</f>
        <v>NUT FL LS EN1661 M8 A4-70</v>
      </c>
      <c r="D287" s="112" t="str">
        <f>VLOOKUP(B287,'Language Portfolio'!A:B,2,0)</f>
        <v>Screws and accessories</v>
      </c>
      <c r="E287" s="216" t="str">
        <f>VLOOKUP(B287,'Language Portfolio'!A:K,11,0)</f>
        <v>Screws and small parts</v>
      </c>
      <c r="F287" s="148" cm="1">
        <f t="array" ref="F287:G287">_xlfn.XLOOKUP(B287,'Query Daten'!A:A,'Query Daten'!D:E,"",0)</f>
        <v>6.69</v>
      </c>
      <c r="G287" s="149" t="str">
        <v>G</v>
      </c>
      <c r="H287" s="238" cm="1">
        <f t="array" ref="H287:M287">_xlfn.XLOOKUP(B287,'Query Daten'!A:A,'Query Daten'!F:K,"",0)</f>
        <v>8</v>
      </c>
      <c r="I287" s="149" t="str">
        <v>MM</v>
      </c>
      <c r="J287" s="150">
        <v>17.899999999999999</v>
      </c>
      <c r="K287" s="149" t="str">
        <v>MM</v>
      </c>
      <c r="L287" s="150">
        <v>17.899999999999999</v>
      </c>
      <c r="M287" s="149" t="str">
        <v>MM</v>
      </c>
      <c r="N287" s="112">
        <f>IFERROR(VLOOKUP(B287,Basis_Preisliste!B:H,7,0),"")</f>
        <v>100</v>
      </c>
      <c r="O287" s="149" t="str">
        <f>IFERROR(VLOOKUP(B287,'Query Daten'!A:R,16,0),"")</f>
        <v>ST</v>
      </c>
      <c r="P287" s="241">
        <f t="shared" ref="P287:P348" si="83">IFERROR(F287*N287,"")</f>
        <v>669</v>
      </c>
      <c r="Q287" s="149" t="str">
        <f t="shared" si="76"/>
        <v>G</v>
      </c>
      <c r="R287" s="151">
        <v>0</v>
      </c>
      <c r="S287" s="149" t="str">
        <f>IFERROR(VLOOKUP(B287,'Query Daten'!A:R,16,0),"")</f>
        <v>ST</v>
      </c>
      <c r="T287" s="243">
        <f t="shared" ref="T287:T348" si="84">IFERROR(F287*R287,"")</f>
        <v>0</v>
      </c>
      <c r="U287" s="149" t="str">
        <f t="shared" si="77"/>
        <v>G</v>
      </c>
      <c r="V287" s="112" t="str">
        <f>_xlfn.XLOOKUP(B287,'Query Daten'!A:A,'Query Daten'!Q:Q,"",0)</f>
        <v>73181639</v>
      </c>
      <c r="W287" s="78" t="str">
        <f>IFERROR(VLOOKUP(B287,'Language Articles'!A:K,11,0),"")</f>
        <v>Serrated flange nut.</v>
      </c>
      <c r="X287" s="135"/>
    </row>
    <row r="288" spans="2:29">
      <c r="B288" s="136" t="s">
        <v>698</v>
      </c>
      <c r="C288" s="52" t="str">
        <f>VLOOKUP(B288,'Language Articles'!A:B,2,FALSE)</f>
        <v>NUT FL LS EN1661 M10 A4-70</v>
      </c>
      <c r="D288" s="112" t="str">
        <f>VLOOKUP(B288,'Language Portfolio'!A:B,2,0)</f>
        <v>Screws and accessories</v>
      </c>
      <c r="E288" s="216" t="str">
        <f>VLOOKUP(B288,'Language Portfolio'!A:K,11,0)</f>
        <v>Screws and small parts</v>
      </c>
      <c r="F288" s="148" cm="1">
        <f t="array" ref="F288:G288">_xlfn.XLOOKUP(B288,'Query Daten'!A:A,'Query Daten'!D:E,"",0)</f>
        <v>11.59</v>
      </c>
      <c r="G288" s="149" t="str">
        <v>G</v>
      </c>
      <c r="H288" s="238" cm="1">
        <f t="array" ref="H288:M288">_xlfn.XLOOKUP(B288,'Query Daten'!A:A,'Query Daten'!F:K,"",0)</f>
        <v>21.8</v>
      </c>
      <c r="I288" s="149" t="str">
        <v>MM</v>
      </c>
      <c r="J288" s="150">
        <v>21.8</v>
      </c>
      <c r="K288" s="149" t="str">
        <v>MM</v>
      </c>
      <c r="L288" s="150">
        <v>10</v>
      </c>
      <c r="M288" s="149" t="str">
        <v>MM</v>
      </c>
      <c r="N288" s="112">
        <f>IFERROR(VLOOKUP(B288,Basis_Preisliste!B:H,7,0),"")</f>
        <v>200</v>
      </c>
      <c r="O288" s="149" t="str">
        <f>IFERROR(VLOOKUP(B288,'Query Daten'!A:R,16,0),"")</f>
        <v>ST</v>
      </c>
      <c r="P288" s="241">
        <f t="shared" si="83"/>
        <v>2318</v>
      </c>
      <c r="Q288" s="149" t="str">
        <f t="shared" si="76"/>
        <v>G</v>
      </c>
      <c r="R288" s="151">
        <v>0</v>
      </c>
      <c r="S288" s="149" t="str">
        <f>IFERROR(VLOOKUP(B288,'Query Daten'!A:R,16,0),"")</f>
        <v>ST</v>
      </c>
      <c r="T288" s="243">
        <f t="shared" si="84"/>
        <v>0</v>
      </c>
      <c r="U288" s="149" t="str">
        <f t="shared" si="77"/>
        <v>G</v>
      </c>
      <c r="V288" s="112" t="str">
        <f>_xlfn.XLOOKUP(B288,'Query Daten'!A:A,'Query Daten'!Q:Q,"",0)</f>
        <v>73181639</v>
      </c>
      <c r="W288" s="78" t="str">
        <f>IFERROR(VLOOKUP(B288,'Language Articles'!A:K,11,0),"")</f>
        <v>Serrated flange nut.</v>
      </c>
      <c r="X288" s="135"/>
      <c r="Y288" s="63" t="b">
        <v>1</v>
      </c>
      <c r="Z288" s="63" t="e">
        <f>#REF!&lt;&gt;$Z$1</f>
        <v>#REF!</v>
      </c>
      <c r="AA288" s="63">
        <f t="shared" ref="AA288:AA300" si="85">ROW(A288)</f>
        <v>288</v>
      </c>
      <c r="AB288" s="63" t="e">
        <f t="shared" si="70"/>
        <v>#REF!</v>
      </c>
      <c r="AC288" s="63" t="e">
        <f>_xlfn.AGGREGATE(15,6,$AB$7:$AB$681,ROW(A276))</f>
        <v>#NUM!</v>
      </c>
    </row>
    <row r="289" spans="2:29">
      <c r="B289" s="136" t="s">
        <v>700</v>
      </c>
      <c r="C289" s="52" t="str">
        <f>VLOOKUP(B289,'Language Articles'!A:B,2,FALSE)</f>
        <v>Nut M8 square DIN557 A4</v>
      </c>
      <c r="D289" s="112" t="str">
        <f>VLOOKUP(B289,'Language Portfolio'!A:B,2,0)</f>
        <v>Screws and accessories</v>
      </c>
      <c r="E289" s="216" t="str">
        <f>VLOOKUP(B289,'Language Portfolio'!A:K,11,0)</f>
        <v>Screws and small parts</v>
      </c>
      <c r="F289" s="148" cm="1">
        <f t="array" ref="F289:G289">_xlfn.XLOOKUP(B289,'Query Daten'!A:A,'Query Daten'!D:E,"",0)</f>
        <v>6.0000000000000001E-3</v>
      </c>
      <c r="G289" s="149" t="str">
        <v>KG</v>
      </c>
      <c r="H289" s="238" cm="1">
        <f t="array" ref="H289:M289">_xlfn.XLOOKUP(B289,'Query Daten'!A:A,'Query Daten'!F:K,"",0)</f>
        <v>13</v>
      </c>
      <c r="I289" s="149" t="str">
        <v>MM</v>
      </c>
      <c r="J289" s="150">
        <v>13</v>
      </c>
      <c r="K289" s="149" t="str">
        <v>MM</v>
      </c>
      <c r="L289" s="150">
        <v>15.385</v>
      </c>
      <c r="M289" s="149" t="str">
        <v>MM</v>
      </c>
      <c r="N289" s="112">
        <f>IFERROR(VLOOKUP(B289,Basis_Preisliste!B:H,7,0),"")</f>
        <v>100</v>
      </c>
      <c r="O289" s="149" t="str">
        <f>IFERROR(VLOOKUP(B289,'Query Daten'!A:R,16,0),"")</f>
        <v>ST</v>
      </c>
      <c r="P289" s="241">
        <f t="shared" si="83"/>
        <v>0.6</v>
      </c>
      <c r="Q289" s="149" t="str">
        <f t="shared" si="76"/>
        <v>KG</v>
      </c>
      <c r="R289" s="151">
        <v>0</v>
      </c>
      <c r="S289" s="149" t="str">
        <f>IFERROR(VLOOKUP(B289,'Query Daten'!A:R,16,0),"")</f>
        <v>ST</v>
      </c>
      <c r="T289" s="243">
        <f t="shared" si="84"/>
        <v>0</v>
      </c>
      <c r="U289" s="149" t="str">
        <f t="shared" si="77"/>
        <v>KG</v>
      </c>
      <c r="V289" s="112" t="str">
        <f>_xlfn.XLOOKUP(B289,'Query Daten'!A:A,'Query Daten'!Q:Q,"",0)</f>
        <v>73181639</v>
      </c>
      <c r="W289" s="78" t="str">
        <f>IFERROR(VLOOKUP(B289,'Language Articles'!A:K,11,0),"")</f>
        <v>Suitable for all Schletter system profiles, can be combined with click groove M8 and click-in module.</v>
      </c>
      <c r="X289" s="135"/>
      <c r="Y289" s="63" t="b">
        <v>1</v>
      </c>
      <c r="Z289" s="63" t="e">
        <f>#REF!&lt;&gt;$Z$1</f>
        <v>#REF!</v>
      </c>
      <c r="AA289" s="63">
        <f t="shared" si="85"/>
        <v>289</v>
      </c>
      <c r="AB289" s="63" t="e">
        <f t="shared" si="70"/>
        <v>#REF!</v>
      </c>
      <c r="AC289" s="63" t="e">
        <f>_xlfn.AGGREGATE(15,6,$AB$7:$AB$681,ROW(A277))</f>
        <v>#NUM!</v>
      </c>
    </row>
    <row r="290" spans="2:29">
      <c r="B290" s="136" t="s">
        <v>702</v>
      </c>
      <c r="C290" s="52" t="str">
        <f>VLOOKUP(B290,'Language Articles'!A:B,2,FALSE)</f>
        <v>Nut M10 square DIN557 A4</v>
      </c>
      <c r="D290" s="112" t="str">
        <f>VLOOKUP(B290,'Language Portfolio'!A:B,2,0)</f>
        <v>Screws and accessories</v>
      </c>
      <c r="E290" s="216" t="str">
        <f>VLOOKUP(B290,'Language Portfolio'!A:K,11,0)</f>
        <v>Screws and small parts</v>
      </c>
      <c r="F290" s="148" cm="1">
        <f t="array" ref="F290:G290">_xlfn.XLOOKUP(B290,'Query Daten'!A:A,'Query Daten'!D:E,"",0)</f>
        <v>1.2E-2</v>
      </c>
      <c r="G290" s="149" t="str">
        <v>KG</v>
      </c>
      <c r="H290" s="238" cm="1">
        <f t="array" ref="H290:M290">_xlfn.XLOOKUP(B290,'Query Daten'!A:A,'Query Daten'!F:K,"",0)</f>
        <v>17</v>
      </c>
      <c r="I290" s="149" t="str">
        <v>MM</v>
      </c>
      <c r="J290" s="150">
        <v>17</v>
      </c>
      <c r="K290" s="149" t="str">
        <v>MM</v>
      </c>
      <c r="L290" s="150">
        <v>17.794</v>
      </c>
      <c r="M290" s="149" t="str">
        <v>MM</v>
      </c>
      <c r="N290" s="112">
        <f>IFERROR(VLOOKUP(B290,Basis_Preisliste!B:H,7,0),"")</f>
        <v>100</v>
      </c>
      <c r="O290" s="149" t="str">
        <f>IFERROR(VLOOKUP(B290,'Query Daten'!A:R,16,0),"")</f>
        <v>ST</v>
      </c>
      <c r="P290" s="241">
        <f t="shared" si="83"/>
        <v>1.2</v>
      </c>
      <c r="Q290" s="149" t="str">
        <f t="shared" si="76"/>
        <v>KG</v>
      </c>
      <c r="R290" s="151">
        <v>0</v>
      </c>
      <c r="S290" s="149" t="str">
        <f>IFERROR(VLOOKUP(B290,'Query Daten'!A:R,16,0),"")</f>
        <v>ST</v>
      </c>
      <c r="T290" s="243">
        <f t="shared" si="84"/>
        <v>0</v>
      </c>
      <c r="U290" s="149" t="str">
        <f t="shared" si="77"/>
        <v>KG</v>
      </c>
      <c r="V290" s="112" t="str">
        <f>_xlfn.XLOOKUP(B290,'Query Daten'!A:A,'Query Daten'!Q:Q,"",0)</f>
        <v>73181639</v>
      </c>
      <c r="W290" s="78" t="str">
        <f>IFERROR(VLOOKUP(B290,'Language Articles'!A:K,11,0),"")</f>
        <v>Suitable for all Schletter system profiles, can be combined with click groove M10 and click-in module.</v>
      </c>
      <c r="X290" s="135"/>
      <c r="Y290" s="63" t="b">
        <v>1</v>
      </c>
      <c r="Z290" s="63" t="e">
        <f>#REF!&lt;&gt;$Z$1</f>
        <v>#REF!</v>
      </c>
      <c r="AA290" s="63">
        <f t="shared" si="85"/>
        <v>290</v>
      </c>
      <c r="AB290" s="63" t="e">
        <f t="shared" si="70"/>
        <v>#REF!</v>
      </c>
      <c r="AC290" s="63" t="e">
        <f>_xlfn.AGGREGATE(15,6,$AB$7:$AB$681,ROW(A278))</f>
        <v>#NUM!</v>
      </c>
    </row>
    <row r="291" spans="2:29">
      <c r="B291" s="136" t="s">
        <v>650</v>
      </c>
      <c r="C291" s="52" t="str">
        <f>VLOOKUP(B291,'Language Articles'!A:B,2,FALSE)</f>
        <v>WASHER  ISO7093-1 8 200HV A2-70</v>
      </c>
      <c r="D291" s="112" t="str">
        <f>VLOOKUP(B291,'Language Portfolio'!A:B,2,0)</f>
        <v>Screws and accessories</v>
      </c>
      <c r="E291" s="216" t="str">
        <f>VLOOKUP(B291,'Language Portfolio'!A:K,11,0)</f>
        <v>Screws and small parts</v>
      </c>
      <c r="F291" s="148" cm="1">
        <f t="array" ref="F291:G291">_xlfn.XLOOKUP(B291,'Query Daten'!A:A,'Query Daten'!D:E,"",0)</f>
        <v>5.33</v>
      </c>
      <c r="G291" s="149" t="str">
        <v>G</v>
      </c>
      <c r="H291" s="238" cm="1">
        <f t="array" ref="H291:M291">_xlfn.XLOOKUP(B291,'Query Daten'!A:A,'Query Daten'!F:K,"",0)</f>
        <v>24</v>
      </c>
      <c r="I291" s="149" t="str">
        <v>MM</v>
      </c>
      <c r="J291" s="150">
        <v>24</v>
      </c>
      <c r="K291" s="149" t="str">
        <v>MM</v>
      </c>
      <c r="L291" s="150">
        <v>2</v>
      </c>
      <c r="M291" s="149" t="str">
        <v>MM</v>
      </c>
      <c r="N291" s="112">
        <f>IFERROR(VLOOKUP(B291,Basis_Preisliste!B:H,7,0),"")</f>
        <v>100</v>
      </c>
      <c r="O291" s="149" t="str">
        <f>IFERROR(VLOOKUP(B291,'Query Daten'!A:R,16,0),"")</f>
        <v>ST</v>
      </c>
      <c r="P291" s="241">
        <f t="shared" si="83"/>
        <v>533</v>
      </c>
      <c r="Q291" s="149" t="str">
        <f t="shared" si="76"/>
        <v>G</v>
      </c>
      <c r="R291" s="151">
        <v>0</v>
      </c>
      <c r="S291" s="149" t="str">
        <f>IFERROR(VLOOKUP(B291,'Query Daten'!A:R,16,0),"")</f>
        <v>ST</v>
      </c>
      <c r="T291" s="243">
        <f t="shared" si="84"/>
        <v>0</v>
      </c>
      <c r="U291" s="149" t="str">
        <f t="shared" si="77"/>
        <v>G</v>
      </c>
      <c r="V291" s="112" t="str">
        <f>_xlfn.XLOOKUP(B291,'Query Daten'!A:A,'Query Daten'!Q:Q,"",0)</f>
        <v>73182200</v>
      </c>
      <c r="W291" s="78" t="str">
        <f>IFERROR(VLOOKUP(B291,'Language Articles'!A:K,11,0),"")</f>
        <v>Large washer, VA.</v>
      </c>
      <c r="X291" s="135"/>
      <c r="Y291" s="63" t="b">
        <v>1</v>
      </c>
      <c r="Z291" s="63" t="e">
        <f>#REF!&lt;&gt;$Z$1</f>
        <v>#REF!</v>
      </c>
      <c r="AA291" s="63">
        <f t="shared" si="85"/>
        <v>291</v>
      </c>
      <c r="AB291" s="63" t="e">
        <f t="shared" si="70"/>
        <v>#REF!</v>
      </c>
      <c r="AC291" s="63" t="e">
        <f>_xlfn.AGGREGATE(15,6,$AB$7:$AB$681,ROW(A283))</f>
        <v>#NUM!</v>
      </c>
    </row>
    <row r="292" spans="2:29">
      <c r="B292" s="136" t="s">
        <v>652</v>
      </c>
      <c r="C292" s="52" t="str">
        <f>VLOOKUP(B292,'Language Articles'!A:B,2,FALSE)</f>
        <v>WASHER  ISO7093-1 10 200HV A2-70</v>
      </c>
      <c r="D292" s="112" t="str">
        <f>VLOOKUP(B292,'Language Portfolio'!A:B,2,0)</f>
        <v>Screws and accessories</v>
      </c>
      <c r="E292" s="216" t="str">
        <f>VLOOKUP(B292,'Language Portfolio'!A:K,11,0)</f>
        <v>Screws and small parts</v>
      </c>
      <c r="F292" s="148" cm="1">
        <f t="array" ref="F292:G292">_xlfn.XLOOKUP(B292,'Query Daten'!A:A,'Query Daten'!D:E,"",0)</f>
        <v>10.7</v>
      </c>
      <c r="G292" s="149" t="str">
        <v>G</v>
      </c>
      <c r="H292" s="238" cm="1">
        <f t="array" ref="H292:M292">_xlfn.XLOOKUP(B292,'Query Daten'!A:A,'Query Daten'!F:K,"",0)</f>
        <v>30</v>
      </c>
      <c r="I292" s="149" t="str">
        <v>MM</v>
      </c>
      <c r="J292" s="150">
        <v>30</v>
      </c>
      <c r="K292" s="149" t="str">
        <v>MM</v>
      </c>
      <c r="L292" s="150">
        <v>2.5</v>
      </c>
      <c r="M292" s="149" t="str">
        <v>MM</v>
      </c>
      <c r="N292" s="112">
        <f>IFERROR(VLOOKUP(B292,Basis_Preisliste!B:H,7,0),"")</f>
        <v>100</v>
      </c>
      <c r="O292" s="149" t="str">
        <f>IFERROR(VLOOKUP(B292,'Query Daten'!A:R,16,0),"")</f>
        <v>ST</v>
      </c>
      <c r="P292" s="241">
        <f t="shared" si="83"/>
        <v>1070</v>
      </c>
      <c r="Q292" s="149" t="str">
        <f t="shared" si="76"/>
        <v>G</v>
      </c>
      <c r="R292" s="151">
        <v>0</v>
      </c>
      <c r="S292" s="149" t="str">
        <f>IFERROR(VLOOKUP(B292,'Query Daten'!A:R,16,0),"")</f>
        <v>ST</v>
      </c>
      <c r="T292" s="243">
        <f t="shared" si="84"/>
        <v>0</v>
      </c>
      <c r="U292" s="149" t="str">
        <f t="shared" si="77"/>
        <v>G</v>
      </c>
      <c r="V292" s="112" t="str">
        <f>_xlfn.XLOOKUP(B292,'Query Daten'!A:A,'Query Daten'!Q:Q,"",0)</f>
        <v>73182200</v>
      </c>
      <c r="W292" s="78" t="str">
        <f>IFERROR(VLOOKUP(B292,'Language Articles'!A:K,11,0),"")</f>
        <v>Large washer, VA.</v>
      </c>
      <c r="X292" s="135"/>
      <c r="Y292" s="63" t="b">
        <v>1</v>
      </c>
      <c r="Z292" s="63" t="e">
        <f>#REF!&lt;&gt;$Z$1</f>
        <v>#REF!</v>
      </c>
      <c r="AA292" s="63">
        <f t="shared" si="85"/>
        <v>292</v>
      </c>
      <c r="AB292" s="63" t="e">
        <f t="shared" si="70"/>
        <v>#REF!</v>
      </c>
      <c r="AC292" s="63" t="e">
        <f>_xlfn.AGGREGATE(15,6,$AB$7:$AB$681,ROW(A284))</f>
        <v>#NUM!</v>
      </c>
    </row>
    <row r="293" spans="2:29" ht="15" customHeight="1">
      <c r="B293" s="136" t="s">
        <v>704</v>
      </c>
      <c r="C293" s="52" t="str">
        <f>VLOOKUP(B293,'Language Articles'!A:B,2,FALSE)</f>
        <v>EPDM rubber self-adhesive 48mm, reel 50m</v>
      </c>
      <c r="D293" s="112" t="str">
        <f>VLOOKUP(B293,'Language Portfolio'!A:B,2,0)</f>
        <v>Screws and accessories</v>
      </c>
      <c r="E293" s="216" t="str">
        <f>VLOOKUP(B293,'Language Portfolio'!A:K,11,0)</f>
        <v>Screws and small parts</v>
      </c>
      <c r="F293" s="148" cm="1">
        <f t="array" ref="F293:G293">_xlfn.XLOOKUP(B293,'Query Daten'!A:A,'Query Daten'!D:E,"",0)</f>
        <v>1.83</v>
      </c>
      <c r="G293" s="149" t="str">
        <v>KG</v>
      </c>
      <c r="H293" s="238" cm="1">
        <f t="array" ref="H293:M293">_xlfn.XLOOKUP(B293,'Query Daten'!A:A,'Query Daten'!F:K,"",0)</f>
        <v>455</v>
      </c>
      <c r="I293" s="149" t="str">
        <v>MM</v>
      </c>
      <c r="J293" s="150">
        <v>455</v>
      </c>
      <c r="K293" s="149" t="str">
        <v>MM</v>
      </c>
      <c r="L293" s="150">
        <v>48</v>
      </c>
      <c r="M293" s="149" t="str">
        <v>MM</v>
      </c>
      <c r="N293" s="112">
        <f>IFERROR(VLOOKUP(B293,Basis_Preisliste!B:H,7,0),"")</f>
        <v>1</v>
      </c>
      <c r="O293" s="149" t="str">
        <f>IFERROR(VLOOKUP(B293,'Query Daten'!A:R,16,0),"")</f>
        <v>ST</v>
      </c>
      <c r="P293" s="241">
        <f t="shared" si="83"/>
        <v>1.83</v>
      </c>
      <c r="Q293" s="149" t="str">
        <f t="shared" si="76"/>
        <v>KG</v>
      </c>
      <c r="R293" s="151">
        <v>0</v>
      </c>
      <c r="S293" s="149" t="str">
        <f>IFERROR(VLOOKUP(B293,'Query Daten'!A:R,16,0),"")</f>
        <v>ST</v>
      </c>
      <c r="T293" s="243">
        <f t="shared" si="84"/>
        <v>0</v>
      </c>
      <c r="U293" s="149" t="str">
        <f t="shared" si="77"/>
        <v>KG</v>
      </c>
      <c r="V293" s="112" t="str">
        <f>_xlfn.XLOOKUP(B293,'Query Daten'!A:A,'Query Daten'!Q:Q,"",0)</f>
        <v>40169997</v>
      </c>
      <c r="W293" s="78" t="str">
        <f>IFERROR(VLOOKUP(B293,'Language Articles'!A:K,11,0),"")</f>
        <v>EPDM rubber insert 3 mm self-adhesive, roll of 50 m, UV-resistant, e.g. for trapezoidal sheet metal clamps or for laminate modules.</v>
      </c>
      <c r="X293" s="135"/>
      <c r="Y293" s="63" t="b">
        <v>1</v>
      </c>
      <c r="Z293" s="63" t="e">
        <f>#REF!&lt;&gt;$Z$1</f>
        <v>#REF!</v>
      </c>
      <c r="AA293" s="63">
        <f t="shared" si="85"/>
        <v>293</v>
      </c>
      <c r="AB293" s="63" t="e">
        <f t="shared" si="70"/>
        <v>#REF!</v>
      </c>
      <c r="AC293" s="63" t="e">
        <f>_xlfn.AGGREGATE(15,6,$AB$7:$AB$681,ROW(#REF!))</f>
        <v>#REF!</v>
      </c>
    </row>
    <row r="294" spans="2:29">
      <c r="B294" s="136" t="s">
        <v>80</v>
      </c>
      <c r="C294" s="52" t="str">
        <f>VLOOKUP(B294,'Language Articles'!A:B,2,FALSE)</f>
        <v>RapFix - attachment for Eco-Roof hook</v>
      </c>
      <c r="D294" s="112" t="str">
        <f>VLOOKUP(B294,'Language Portfolio'!A:B,2,0)</f>
        <v>Screws and accessories</v>
      </c>
      <c r="E294" s="216" t="str">
        <f>VLOOKUP(B294,'Language Portfolio'!A:K,11,0)</f>
        <v>Accessories roof hooks</v>
      </c>
      <c r="F294" s="148" cm="1">
        <f t="array" ref="F294:G294">_xlfn.XLOOKUP(B294,'Query Daten'!A:A,'Query Daten'!D:E,"",0)</f>
        <v>0.10299999999999999</v>
      </c>
      <c r="G294" s="149" t="str">
        <v>KG</v>
      </c>
      <c r="H294" s="238" cm="1">
        <f t="array" ref="H294:M294">_xlfn.XLOOKUP(B294,'Query Daten'!A:A,'Query Daten'!F:K,"",0)</f>
        <v>74.5</v>
      </c>
      <c r="I294" s="149" t="str">
        <v>MM</v>
      </c>
      <c r="J294" s="150">
        <v>38</v>
      </c>
      <c r="K294" s="149" t="str">
        <v>MM</v>
      </c>
      <c r="L294" s="150">
        <v>51.8</v>
      </c>
      <c r="M294" s="149" t="str">
        <v>MM</v>
      </c>
      <c r="N294" s="112">
        <f>IFERROR(VLOOKUP(B294,Basis_Preisliste!B:H,7,0),"")</f>
        <v>50</v>
      </c>
      <c r="O294" s="149" t="str">
        <f>IFERROR(VLOOKUP(B294,'Query Daten'!A:R,16,0),"")</f>
        <v>ST</v>
      </c>
      <c r="P294" s="241">
        <f t="shared" si="83"/>
        <v>5.1499999999999995</v>
      </c>
      <c r="Q294" s="149" t="str">
        <f t="shared" si="76"/>
        <v>KG</v>
      </c>
      <c r="R294" s="151">
        <f>IFERROR(VLOOKUP(B294,MLGN!A:J,8,0),"")</f>
        <v>2400</v>
      </c>
      <c r="S294" s="149" t="str">
        <f>IFERROR(VLOOKUP(B294,'Query Daten'!A:R,16,0),"")</f>
        <v>ST</v>
      </c>
      <c r="T294" s="243">
        <f t="shared" si="84"/>
        <v>247.2</v>
      </c>
      <c r="U294" s="149" t="str">
        <f t="shared" si="77"/>
        <v>KG</v>
      </c>
      <c r="V294" s="112" t="str">
        <f>_xlfn.XLOOKUP(B294,'Query Daten'!A:A,'Query Daten'!Q:Q,"",0)</f>
        <v>76109090</v>
      </c>
      <c r="W294" s="78" t="str">
        <f>IFERROR(VLOOKUP(B294,'Language Articles'!A:K,11,0),"")</f>
        <v>Especially for roof hooks that are not available as a rapid version.</v>
      </c>
      <c r="X294" s="135"/>
      <c r="Y294" s="63" t="b">
        <v>1</v>
      </c>
      <c r="Z294" s="63" t="e">
        <f>#REF!&lt;&gt;$Z$1</f>
        <v>#REF!</v>
      </c>
      <c r="AA294" s="63">
        <f t="shared" si="85"/>
        <v>294</v>
      </c>
      <c r="AB294" s="63" t="e">
        <f t="shared" si="70"/>
        <v>#REF!</v>
      </c>
      <c r="AC294" s="63" t="e">
        <f>_xlfn.AGGREGATE(15,6,$AB$7:$AB$681,ROW(#REF!))</f>
        <v>#REF!</v>
      </c>
    </row>
    <row r="295" spans="2:29">
      <c r="B295" s="136" t="s">
        <v>85</v>
      </c>
      <c r="C295" s="52" t="str">
        <f>VLOOKUP(B295,'Language Articles'!A:B,2,FALSE)</f>
        <v>RapFix Pro</v>
      </c>
      <c r="D295" s="112" t="str">
        <f>VLOOKUP(B295,'Language Portfolio'!A:B,2,0)</f>
        <v>Screws and accessories</v>
      </c>
      <c r="E295" s="216" t="str">
        <f>VLOOKUP(B295,'Language Portfolio'!A:K,11,0)</f>
        <v>Accessories roof hooks</v>
      </c>
      <c r="F295" s="148" cm="1">
        <f t="array" ref="F295:G295">_xlfn.XLOOKUP(B295,'Query Daten'!A:A,'Query Daten'!D:E,"",0)</f>
        <v>0.109</v>
      </c>
      <c r="G295" s="149" t="str">
        <v>KG</v>
      </c>
      <c r="H295" s="238" cm="1">
        <f t="array" ref="H295:M295">_xlfn.XLOOKUP(B295,'Query Daten'!A:A,'Query Daten'!F:K,"",0)</f>
        <v>74.5</v>
      </c>
      <c r="I295" s="149" t="str">
        <v>MM</v>
      </c>
      <c r="J295" s="150">
        <v>38</v>
      </c>
      <c r="K295" s="149" t="str">
        <v>MM</v>
      </c>
      <c r="L295" s="150">
        <v>52</v>
      </c>
      <c r="M295" s="149" t="str">
        <v>MM</v>
      </c>
      <c r="N295" s="112">
        <f>IFERROR(VLOOKUP(B295,Basis_Preisliste!B:H,7,0),"")</f>
        <v>50</v>
      </c>
      <c r="O295" s="149" t="str">
        <f>IFERROR(VLOOKUP(B295,'Query Daten'!A:R,16,0),"")</f>
        <v>ST</v>
      </c>
      <c r="P295" s="241">
        <f t="shared" si="83"/>
        <v>5.45</v>
      </c>
      <c r="Q295" s="149" t="str">
        <f t="shared" si="76"/>
        <v>KG</v>
      </c>
      <c r="R295" s="151">
        <f>IFERROR(VLOOKUP(B295,MLGN!A:J,8,0),"")</f>
        <v>2400</v>
      </c>
      <c r="S295" s="149" t="str">
        <f>IFERROR(VLOOKUP(B295,'Query Daten'!A:R,16,0),"")</f>
        <v>ST</v>
      </c>
      <c r="T295" s="243">
        <f t="shared" si="84"/>
        <v>261.60000000000002</v>
      </c>
      <c r="U295" s="149" t="str">
        <f t="shared" si="77"/>
        <v>KG</v>
      </c>
      <c r="V295" s="112" t="str">
        <f>_xlfn.XLOOKUP(B295,'Query Daten'!A:A,'Query Daten'!Q:Q,"",0)</f>
        <v>73089098</v>
      </c>
      <c r="W295" s="78" t="str">
        <f>IFERROR(VLOOKUP(B295,'Language Articles'!A:K,11,0),"")</f>
        <v>Especially for roof hooks that are not available as a rapid version.</v>
      </c>
      <c r="X295" s="135"/>
      <c r="Y295" s="63" t="b">
        <v>1</v>
      </c>
      <c r="Z295" s="63" t="e">
        <f>#REF!&lt;&gt;$Z$1</f>
        <v>#REF!</v>
      </c>
      <c r="AA295" s="63">
        <f t="shared" si="85"/>
        <v>295</v>
      </c>
      <c r="AB295" s="63" t="e">
        <f t="shared" si="70"/>
        <v>#REF!</v>
      </c>
      <c r="AC295" s="63" t="e">
        <f t="shared" ref="AC295:AC300" si="86">_xlfn.AGGREGATE(15,6,$AB$7:$AB$681,ROW(A288))</f>
        <v>#NUM!</v>
      </c>
    </row>
    <row r="296" spans="2:29">
      <c r="B296" s="136" t="s">
        <v>89</v>
      </c>
      <c r="C296" s="52" t="str">
        <f>VLOOKUP(B296,'Language Articles'!A:B,2,FALSE)</f>
        <v>Additional angle bracket Iso07</v>
      </c>
      <c r="D296" s="112" t="str">
        <f>VLOOKUP(B296,'Language Portfolio'!A:B,2,0)</f>
        <v>Screws and accessories</v>
      </c>
      <c r="E296" s="216" t="str">
        <f>VLOOKUP(B296,'Language Portfolio'!A:K,11,0)</f>
        <v>Accessories roof hooks</v>
      </c>
      <c r="F296" s="148" cm="1">
        <f t="array" ref="F296:G296">_xlfn.XLOOKUP(B296,'Query Daten'!A:A,'Query Daten'!D:E,"",0)</f>
        <v>0.04</v>
      </c>
      <c r="G296" s="149" t="str">
        <v>KG</v>
      </c>
      <c r="H296" s="238" cm="1">
        <f t="array" ref="H296:M296">_xlfn.XLOOKUP(B296,'Query Daten'!A:A,'Query Daten'!F:K,"",0)</f>
        <v>59.5</v>
      </c>
      <c r="I296" s="149" t="str">
        <v>MM</v>
      </c>
      <c r="J296" s="150">
        <v>30</v>
      </c>
      <c r="K296" s="149" t="str">
        <v>MM</v>
      </c>
      <c r="L296" s="150">
        <v>168.1</v>
      </c>
      <c r="M296" s="149" t="str">
        <v>MM</v>
      </c>
      <c r="N296" s="112">
        <f>IFERROR(VLOOKUP(B296,Basis_Preisliste!B:H,7,0),"")</f>
        <v>20</v>
      </c>
      <c r="O296" s="149" t="str">
        <f>IFERROR(VLOOKUP(B296,'Query Daten'!A:R,16,0),"")</f>
        <v>ST</v>
      </c>
      <c r="P296" s="241">
        <f t="shared" si="83"/>
        <v>0.8</v>
      </c>
      <c r="Q296" s="149" t="str">
        <f t="shared" si="76"/>
        <v>KG</v>
      </c>
      <c r="R296" s="151">
        <f>IFERROR(VLOOKUP(B296,MLGN!A:J,8,0),"")</f>
        <v>3200</v>
      </c>
      <c r="S296" s="149" t="str">
        <f>IFERROR(VLOOKUP(B296,'Query Daten'!A:R,16,0),"")</f>
        <v>ST</v>
      </c>
      <c r="T296" s="243">
        <f t="shared" si="84"/>
        <v>128</v>
      </c>
      <c r="U296" s="149" t="str">
        <f t="shared" si="77"/>
        <v>KG</v>
      </c>
      <c r="V296" s="112" t="str">
        <f>_xlfn.XLOOKUP(B296,'Query Daten'!A:A,'Query Daten'!Q:Q,"",0)</f>
        <v>73089098</v>
      </c>
      <c r="W296" s="78" t="str">
        <f>IFERROR(VLOOKUP(B296,'Language Articles'!A:K,11,0),"")</f>
        <v>For roof hook fastening, system Iso07.</v>
      </c>
      <c r="X296" s="135"/>
      <c r="Y296" s="63" t="b">
        <v>1</v>
      </c>
      <c r="Z296" s="63" t="e">
        <f>#REF!&lt;&gt;$Z$1</f>
        <v>#REF!</v>
      </c>
      <c r="AA296" s="63">
        <f t="shared" si="85"/>
        <v>296</v>
      </c>
      <c r="AB296" s="63" t="e">
        <f t="shared" si="70"/>
        <v>#REF!</v>
      </c>
      <c r="AC296" s="63" t="e">
        <f t="shared" si="86"/>
        <v>#NUM!</v>
      </c>
    </row>
    <row r="297" spans="2:29">
      <c r="B297" s="136" t="s">
        <v>628</v>
      </c>
      <c r="C297" s="52" t="str">
        <f>VLOOKUP(B297,'Language Articles'!A:B,2,FALSE)</f>
        <v>Plastic spacer bushing 1 meter</v>
      </c>
      <c r="D297" s="112" t="str">
        <f>VLOOKUP(B297,'Language Portfolio'!A:B,2,0)</f>
        <v>Screws and accessories</v>
      </c>
      <c r="E297" s="216" t="str">
        <f>VLOOKUP(B297,'Language Portfolio'!A:K,11,0)</f>
        <v>Accessories roof hooks</v>
      </c>
      <c r="F297" s="148" cm="1">
        <f t="array" ref="F297:G297">_xlfn.XLOOKUP(B297,'Query Daten'!A:A,'Query Daten'!D:E,"",0)</f>
        <v>0.89200000000000002</v>
      </c>
      <c r="G297" s="149" t="str">
        <v>KG</v>
      </c>
      <c r="H297" s="238" cm="1">
        <f t="array" ref="H297:M297">_xlfn.XLOOKUP(B297,'Query Daten'!A:A,'Query Daten'!F:K,"",0)</f>
        <v>1000</v>
      </c>
      <c r="I297" s="149" t="str">
        <v>MM</v>
      </c>
      <c r="J297" s="150">
        <v>33</v>
      </c>
      <c r="K297" s="149" t="str">
        <v>MM</v>
      </c>
      <c r="L297" s="150">
        <v>33</v>
      </c>
      <c r="M297" s="149" t="str">
        <v>MM</v>
      </c>
      <c r="N297" s="112">
        <f>IFERROR(VLOOKUP(B297,Basis_Preisliste!B:H,7,0),"")</f>
        <v>15</v>
      </c>
      <c r="O297" s="149" t="str">
        <f>IFERROR(VLOOKUP(B297,'Query Daten'!A:R,16,0),"")</f>
        <v>ST</v>
      </c>
      <c r="P297" s="241">
        <f t="shared" si="83"/>
        <v>13.38</v>
      </c>
      <c r="Q297" s="149" t="str">
        <f t="shared" si="76"/>
        <v>KG</v>
      </c>
      <c r="R297" s="151">
        <f>IFERROR(VLOOKUP(B297,MLGN!A:J,8,0),"")</f>
        <v>600</v>
      </c>
      <c r="S297" s="149" t="str">
        <f>IFERROR(VLOOKUP(B297,'Query Daten'!A:R,16,0),"")</f>
        <v>ST</v>
      </c>
      <c r="T297" s="243">
        <f t="shared" si="84"/>
        <v>535.20000000000005</v>
      </c>
      <c r="U297" s="149" t="str">
        <f t="shared" si="77"/>
        <v>KG</v>
      </c>
      <c r="V297" s="112" t="str">
        <f>_xlfn.XLOOKUP(B297,'Query Daten'!A:A,'Query Daten'!Q:Q,"",0)</f>
        <v>39172900</v>
      </c>
      <c r="W297" s="78" t="str">
        <f>IFERROR(VLOOKUP(B297,'Language Articles'!A:K,11,0),"")</f>
        <v>For rafter insulation, can be used as a spacer for rafter insulation in connection with extra long fastening screws, plastic design avoids cold bridges, cut to the desired length accordingly, order screws separately, note the reduced load per roof hook.</v>
      </c>
      <c r="X297" s="135"/>
      <c r="Y297" s="63" t="b">
        <v>1</v>
      </c>
      <c r="Z297" s="63" t="e">
        <f>#REF!&lt;&gt;$Z$1</f>
        <v>#REF!</v>
      </c>
      <c r="AA297" s="63">
        <f t="shared" si="85"/>
        <v>297</v>
      </c>
      <c r="AB297" s="63" t="e">
        <f t="shared" si="70"/>
        <v>#REF!</v>
      </c>
      <c r="AC297" s="63" t="e">
        <f t="shared" si="86"/>
        <v>#NUM!</v>
      </c>
    </row>
    <row r="298" spans="2:29">
      <c r="B298" s="136" t="s">
        <v>706</v>
      </c>
      <c r="C298" s="52" t="str">
        <f>VLOOKUP(B298,'Language Articles'!A:B,2,FALSE)</f>
        <v>Spacer plate roof hook 2,5/5 mm</v>
      </c>
      <c r="D298" s="112" t="str">
        <f>VLOOKUP(B298,'Language Portfolio'!A:B,2,0)</f>
        <v>Screws and accessories</v>
      </c>
      <c r="E298" s="216" t="str">
        <f>VLOOKUP(B298,'Language Portfolio'!A:K,11,0)</f>
        <v>Accessories roof hooks</v>
      </c>
      <c r="F298" s="148" cm="1">
        <f t="array" ref="F298:G298">_xlfn.XLOOKUP(B298,'Query Daten'!A:A,'Query Daten'!D:E,"",0)</f>
        <v>26.459</v>
      </c>
      <c r="G298" s="149" t="str">
        <v>G</v>
      </c>
      <c r="H298" s="238" cm="1">
        <f t="array" ref="H298:M298">_xlfn.XLOOKUP(B298,'Query Daten'!A:A,'Query Daten'!F:K,"",0)</f>
        <v>185</v>
      </c>
      <c r="I298" s="149" t="str">
        <v>MM</v>
      </c>
      <c r="J298" s="150">
        <v>84.5</v>
      </c>
      <c r="K298" s="149" t="str">
        <v>MM</v>
      </c>
      <c r="L298" s="150">
        <v>4.5</v>
      </c>
      <c r="M298" s="149" t="str">
        <v>MM</v>
      </c>
      <c r="N298" s="112">
        <f>IFERROR(VLOOKUP(B298,Basis_Preisliste!B:H,7,0),"")</f>
        <v>100</v>
      </c>
      <c r="O298" s="149" t="str">
        <f>IFERROR(VLOOKUP(B298,'Query Daten'!A:R,16,0),"")</f>
        <v>ST</v>
      </c>
      <c r="P298" s="241">
        <f t="shared" si="83"/>
        <v>2645.9</v>
      </c>
      <c r="Q298" s="149" t="str">
        <f t="shared" si="76"/>
        <v>G</v>
      </c>
      <c r="R298" s="151">
        <v>0</v>
      </c>
      <c r="S298" s="149" t="str">
        <f>IFERROR(VLOOKUP(B298,'Query Daten'!A:R,16,0),"")</f>
        <v>ST</v>
      </c>
      <c r="T298" s="243">
        <f t="shared" si="84"/>
        <v>0</v>
      </c>
      <c r="U298" s="149" t="str">
        <f t="shared" si="77"/>
        <v>G</v>
      </c>
      <c r="V298" s="112" t="str">
        <f>_xlfn.XLOOKUP(B298,'Query Daten'!A:A,'Query Daten'!Q:Q,"",0)</f>
        <v>39269097</v>
      </c>
      <c r="W298" s="78" t="str">
        <f>IFERROR(VLOOKUP(B298,'Language Articles'!A:K,11,0),"")</f>
        <v>Spacer for roof hook assembly made of PE plastic . During installation, the roof hook must be installed in such a way that a distance of 5 mm is maintained on all sides (i.e. also on the upper front edge). This is the only way the hook can absorb load through elastic deformation (see also assembly instructions). Make sure that the spacing of the screws in the rafters is not too short. Recommended approx. 70 to 80 mm in rafters.</v>
      </c>
      <c r="X298" s="135"/>
      <c r="Y298" s="63" t="b">
        <v>1</v>
      </c>
      <c r="Z298" s="63" t="e">
        <f>#REF!&lt;&gt;$Z$1</f>
        <v>#REF!</v>
      </c>
      <c r="AA298" s="63">
        <f t="shared" si="85"/>
        <v>298</v>
      </c>
      <c r="AB298" s="63" t="e">
        <f t="shared" si="70"/>
        <v>#REF!</v>
      </c>
      <c r="AC298" s="63" t="e">
        <f t="shared" si="86"/>
        <v>#NUM!</v>
      </c>
    </row>
    <row r="299" spans="2:29">
      <c r="B299" s="136" t="s">
        <v>708</v>
      </c>
      <c r="C299" s="52" t="str">
        <f>VLOOKUP(B299,'Language Articles'!A:B,2,FALSE)</f>
        <v>Roof hook sealing tape gray TP600 10m</v>
      </c>
      <c r="D299" s="112" t="str">
        <f>VLOOKUP(B299,'Language Portfolio'!A:B,2,0)</f>
        <v>Screws and accessories</v>
      </c>
      <c r="E299" s="216" t="str">
        <f>VLOOKUP(B299,'Language Portfolio'!A:K,11,0)</f>
        <v>Accessories roof hooks</v>
      </c>
      <c r="F299" s="148" cm="1">
        <f t="array" ref="F299:G299">_xlfn.XLOOKUP(B299,'Query Daten'!A:A,'Query Daten'!D:E,"",0)</f>
        <v>0.30599999999999999</v>
      </c>
      <c r="G299" s="149" t="str">
        <v>KG</v>
      </c>
      <c r="H299" s="238" cm="1">
        <f t="array" ref="H299:M299">_xlfn.XLOOKUP(B299,'Query Daten'!A:A,'Query Daten'!F:K,"",0)</f>
        <v>160</v>
      </c>
      <c r="I299" s="149" t="str">
        <v>MM</v>
      </c>
      <c r="J299" s="150">
        <v>160</v>
      </c>
      <c r="K299" s="149" t="str">
        <v>MM</v>
      </c>
      <c r="L299" s="150">
        <v>15</v>
      </c>
      <c r="M299" s="149" t="str">
        <v>MM</v>
      </c>
      <c r="N299" s="112">
        <f>IFERROR(VLOOKUP(B299,Basis_Preisliste!B:H,7,0),"")</f>
        <v>15</v>
      </c>
      <c r="O299" s="149" t="str">
        <f>IFERROR(VLOOKUP(B299,'Query Daten'!A:R,16,0),"")</f>
        <v>ST</v>
      </c>
      <c r="P299" s="241">
        <f t="shared" si="83"/>
        <v>4.59</v>
      </c>
      <c r="Q299" s="149" t="str">
        <f t="shared" si="76"/>
        <v>KG</v>
      </c>
      <c r="R299" s="151">
        <v>0</v>
      </c>
      <c r="S299" s="149" t="str">
        <f>IFERROR(VLOOKUP(B299,'Query Daten'!A:R,16,0),"")</f>
        <v>ST</v>
      </c>
      <c r="T299" s="243">
        <f t="shared" si="84"/>
        <v>0</v>
      </c>
      <c r="U299" s="149" t="str">
        <f t="shared" si="77"/>
        <v>KG</v>
      </c>
      <c r="V299" s="112" t="str">
        <f>_xlfn.XLOOKUP(B299,'Query Daten'!A:A,'Query Daten'!Q:Q,"",0)</f>
        <v>40169997</v>
      </c>
      <c r="W299" s="78" t="str">
        <f>IFERROR(VLOOKUP(B299,'Language Articles'!A:K,11,0),"")</f>
        <v>The simple solution for sealing roof tiles. Rain and weather resistant, easy to compress, self-adhesive on one side. Contains no substances that can cause damage to the roof structure, also resistant to mould and microorganisms.</v>
      </c>
      <c r="X299" s="135"/>
      <c r="Y299" s="63" t="b">
        <v>1</v>
      </c>
      <c r="Z299" s="63" t="e">
        <f>#REF!&lt;&gt;$Z$1</f>
        <v>#REF!</v>
      </c>
      <c r="AA299" s="63">
        <f t="shared" si="85"/>
        <v>299</v>
      </c>
      <c r="AB299" s="63" t="e">
        <f t="shared" si="70"/>
        <v>#REF!</v>
      </c>
      <c r="AC299" s="63" t="e">
        <f t="shared" si="86"/>
        <v>#NUM!</v>
      </c>
    </row>
    <row r="300" spans="2:29">
      <c r="B300" s="136" t="s">
        <v>189</v>
      </c>
      <c r="C300" s="52" t="str">
        <f>VLOOKUP(B300,'Language Articles'!A:B,2,FALSE)</f>
        <v>RapidPro L</v>
      </c>
      <c r="D300" s="112" t="str">
        <f>VLOOKUP(B300,'Language Portfolio'!A:B,2,0)</f>
        <v>Screws and accessories</v>
      </c>
      <c r="E300" s="216" t="str">
        <f>VLOOKUP(B300,'Language Portfolio'!A:K,11,0)</f>
        <v>ProLine</v>
      </c>
      <c r="F300" s="148" cm="1">
        <f t="array" ref="F300:G300">_xlfn.XLOOKUP(B300,'Query Daten'!A:A,'Query Daten'!D:E,"",0)</f>
        <v>0.106</v>
      </c>
      <c r="G300" s="149" t="str">
        <v>KG</v>
      </c>
      <c r="H300" s="238" cm="1">
        <f t="array" ref="H300:M300">_xlfn.XLOOKUP(B300,'Query Daten'!A:A,'Query Daten'!F:K,"",0)</f>
        <v>63</v>
      </c>
      <c r="I300" s="149" t="str">
        <v>MM</v>
      </c>
      <c r="J300" s="150">
        <v>35.4</v>
      </c>
      <c r="K300" s="149" t="str">
        <v>MM</v>
      </c>
      <c r="L300" s="150">
        <v>70</v>
      </c>
      <c r="M300" s="149" t="str">
        <v>MM</v>
      </c>
      <c r="N300" s="112">
        <f>IFERROR(VLOOKUP(B300,Basis_Preisliste!B:H,7,0),"")</f>
        <v>100</v>
      </c>
      <c r="O300" s="149" t="str">
        <f>IFERROR(VLOOKUP(B300,'Query Daten'!A:R,16,0),"")</f>
        <v>ST</v>
      </c>
      <c r="P300" s="241">
        <f t="shared" si="83"/>
        <v>10.6</v>
      </c>
      <c r="Q300" s="149" t="str">
        <f t="shared" si="76"/>
        <v>KG</v>
      </c>
      <c r="R300" s="151">
        <f>IFERROR(VLOOKUP(B300,MLGN!A:J,8,0),"")</f>
        <v>6400</v>
      </c>
      <c r="S300" s="149" t="str">
        <f>IFERROR(VLOOKUP(B300,'Query Daten'!A:R,16,0),"")</f>
        <v>ST</v>
      </c>
      <c r="T300" s="243">
        <f t="shared" si="84"/>
        <v>678.4</v>
      </c>
      <c r="U300" s="149" t="str">
        <f t="shared" si="77"/>
        <v>KG</v>
      </c>
      <c r="V300" s="112" t="str">
        <f>_xlfn.XLOOKUP(B300,'Query Daten'!A:A,'Query Daten'!Q:Q,"",0)</f>
        <v>76109090</v>
      </c>
      <c r="W300" s="78" t="str">
        <f>IFERROR(VLOOKUP(B300,'Language Articles'!A:K,11,0),"")</f>
        <v xml:space="preserve">Angle connector for FlatGrid for mounting module support profile on base support.
</v>
      </c>
      <c r="X300" s="135"/>
      <c r="Y300" s="63" t="b">
        <v>1</v>
      </c>
      <c r="Z300" s="63" t="e">
        <f>#REF!&lt;&gt;$Z$1</f>
        <v>#REF!</v>
      </c>
      <c r="AA300" s="63">
        <f t="shared" si="85"/>
        <v>300</v>
      </c>
      <c r="AB300" s="63" t="e">
        <f t="shared" si="70"/>
        <v>#REF!</v>
      </c>
      <c r="AC300" s="63" t="e">
        <f t="shared" si="86"/>
        <v>#NUM!</v>
      </c>
    </row>
    <row r="301" spans="2:29">
      <c r="B301" s="136" t="s">
        <v>662</v>
      </c>
      <c r="C301" s="52" t="str">
        <f>VLOOKUP(B301,'Language Articles'!A:B,2,FALSE)</f>
        <v>BOLT BH LS TX DIN34805-2 M8X16 A2-70 DL</v>
      </c>
      <c r="D301" s="112" t="str">
        <f>VLOOKUP(B301,'Language Portfolio'!A:B,2,0)</f>
        <v>Screws and accessories</v>
      </c>
      <c r="E301" s="216" t="str">
        <f>VLOOKUP(B301,'Language Portfolio'!A:K,11,0)</f>
        <v>Screws and small parts</v>
      </c>
      <c r="F301" s="148" cm="1">
        <f t="array" ref="F301:G301">_xlfn.XLOOKUP(B301,'Query Daten'!A:A,'Query Daten'!D:E,"",0)</f>
        <v>9</v>
      </c>
      <c r="G301" s="149" t="str">
        <v>G</v>
      </c>
      <c r="H301" s="238" cm="1">
        <f t="array" ref="H301:M301">_xlfn.XLOOKUP(B301,'Query Daten'!A:A,'Query Daten'!F:K,"",0)</f>
        <v>20.399999999999999</v>
      </c>
      <c r="I301" s="149" t="str">
        <v>MM</v>
      </c>
      <c r="J301" s="150">
        <v>17.8</v>
      </c>
      <c r="K301" s="149" t="str">
        <v>MM</v>
      </c>
      <c r="L301" s="150">
        <v>17.8</v>
      </c>
      <c r="M301" s="149" t="str">
        <v>MM</v>
      </c>
      <c r="N301" s="112">
        <f>IFERROR(VLOOKUP(B301,Basis_Preisliste!B:H,7,0),"")</f>
        <v>100</v>
      </c>
      <c r="O301" s="149" t="str">
        <f>IFERROR(VLOOKUP(B301,'Query Daten'!A:R,16,0),"")</f>
        <v>ST</v>
      </c>
      <c r="P301" s="241">
        <f t="shared" si="83"/>
        <v>900</v>
      </c>
      <c r="Q301" s="149" t="str">
        <f t="shared" si="76"/>
        <v>G</v>
      </c>
      <c r="R301" s="151">
        <v>0</v>
      </c>
      <c r="S301" s="149" t="str">
        <f>IFERROR(VLOOKUP(B301,'Query Daten'!A:R,16,0),"")</f>
        <v>ST</v>
      </c>
      <c r="T301" s="243">
        <f t="shared" si="84"/>
        <v>0</v>
      </c>
      <c r="U301" s="149" t="str">
        <f t="shared" si="77"/>
        <v>G</v>
      </c>
      <c r="V301" s="112" t="str">
        <f>_xlfn.XLOOKUP(B301,'Query Daten'!A:A,'Query Daten'!Q:Q,"",0)</f>
        <v>73181562</v>
      </c>
      <c r="W301" s="78" t="str">
        <f>IFERROR(VLOOKUP(B301,'Language Articles'!A:K,11,0),"")</f>
        <v>CYLINDER HEAD SCREW WITH LOCKING TEETH, TX40, A2</v>
      </c>
      <c r="X301" s="135"/>
    </row>
    <row r="302" spans="2:29">
      <c r="B302" s="136" t="s">
        <v>361</v>
      </c>
      <c r="C302" s="52" t="str">
        <f>VLOOKUP(B302,'Language Articles'!A:B,2,FALSE)</f>
        <v>Slide-in connector Pro</v>
      </c>
      <c r="D302" s="112" t="str">
        <f>VLOOKUP(B302,'Language Portfolio'!A:B,2,0)</f>
        <v>Screws and accessories</v>
      </c>
      <c r="E302" s="216" t="str">
        <f>VLOOKUP(B302,'Language Portfolio'!A:K,11,0)</f>
        <v>ProLine</v>
      </c>
      <c r="F302" s="148" cm="1">
        <f t="array" ref="F302:G302">_xlfn.XLOOKUP(B302,'Query Daten'!A:A,'Query Daten'!D:E,"",0)</f>
        <v>0.11600000000000001</v>
      </c>
      <c r="G302" s="149" t="str">
        <v>KG</v>
      </c>
      <c r="H302" s="238" cm="1">
        <f t="array" ref="H302:M302">_xlfn.XLOOKUP(B302,'Query Daten'!A:A,'Query Daten'!F:K,"",0)</f>
        <v>200</v>
      </c>
      <c r="I302" s="149" t="str">
        <v>MM</v>
      </c>
      <c r="J302" s="150">
        <v>26.6</v>
      </c>
      <c r="K302" s="149" t="str">
        <v>MM</v>
      </c>
      <c r="L302" s="150">
        <v>31.5</v>
      </c>
      <c r="M302" s="149" t="str">
        <v>MM</v>
      </c>
      <c r="N302" s="112">
        <f>IFERROR(VLOOKUP(B302,Basis_Preisliste!B:H,7,0),"")</f>
        <v>40</v>
      </c>
      <c r="O302" s="149" t="str">
        <f>IFERROR(VLOOKUP(B302,'Query Daten'!A:R,16,0),"")</f>
        <v>ST</v>
      </c>
      <c r="P302" s="241">
        <f t="shared" si="83"/>
        <v>4.6400000000000006</v>
      </c>
      <c r="Q302" s="149" t="str">
        <f t="shared" si="76"/>
        <v>KG</v>
      </c>
      <c r="R302" s="151">
        <f>IFERROR(VLOOKUP(B302,MLGN!A:J,8,0),"")</f>
        <v>3200</v>
      </c>
      <c r="S302" s="149" t="str">
        <f>IFERROR(VLOOKUP(B302,'Query Daten'!A:R,16,0),"")</f>
        <v>ST</v>
      </c>
      <c r="T302" s="243">
        <f t="shared" si="84"/>
        <v>371.20000000000005</v>
      </c>
      <c r="U302" s="149" t="str">
        <f t="shared" si="77"/>
        <v>KG</v>
      </c>
      <c r="V302" s="112" t="str">
        <f>_xlfn.XLOOKUP(B302,'Query Daten'!A:A,'Query Daten'!Q:Q,"",0)</f>
        <v>76109090</v>
      </c>
      <c r="W302" s="78" t="str">
        <f>IFERROR(VLOOKUP(B302,'Language Articles'!A:K,11,0),"")</f>
        <v>A profile connector to slide in for all profiles of the ProLine series. The connector is completely pre-assembled, works without tools and self-locking.</v>
      </c>
      <c r="X302" s="135"/>
      <c r="Y302" s="63" t="b">
        <v>1</v>
      </c>
      <c r="Z302" s="63" t="e">
        <f>#REF!&lt;&gt;$Z$1</f>
        <v>#REF!</v>
      </c>
      <c r="AA302" s="63">
        <f>ROW(A302)</f>
        <v>302</v>
      </c>
      <c r="AB302" s="63" t="e">
        <f t="shared" si="70"/>
        <v>#REF!</v>
      </c>
      <c r="AC302" s="63" t="e">
        <f>_xlfn.AGGREGATE(15,6,$AB$7:$AB$681,ROW(A294))</f>
        <v>#NUM!</v>
      </c>
    </row>
    <row r="303" spans="2:29">
      <c r="B303" s="136" t="s">
        <v>367</v>
      </c>
      <c r="C303" s="52" t="str">
        <f>VLOOKUP(B303,'Language Articles'!A:B,2,FALSE)</f>
        <v>Plastic end cap Pro</v>
      </c>
      <c r="D303" s="112" t="str">
        <f>VLOOKUP(B303,'Language Portfolio'!A:B,2,0)</f>
        <v>Screws and accessories</v>
      </c>
      <c r="E303" s="216" t="str">
        <f>VLOOKUP(B303,'Language Portfolio'!A:K,11,0)</f>
        <v>ProLine</v>
      </c>
      <c r="F303" s="148" cm="1">
        <f t="array" ref="F303:G303">_xlfn.XLOOKUP(B303,'Query Daten'!A:A,'Query Daten'!D:E,"",0)</f>
        <v>5.6</v>
      </c>
      <c r="G303" s="149" t="str">
        <v>G</v>
      </c>
      <c r="H303" s="238" cm="1">
        <f t="array" ref="H303:M303">_xlfn.XLOOKUP(B303,'Query Daten'!A:A,'Query Daten'!F:K,"",0)</f>
        <v>70</v>
      </c>
      <c r="I303" s="149" t="str">
        <v>MM</v>
      </c>
      <c r="J303" s="150">
        <v>30</v>
      </c>
      <c r="K303" s="149" t="str">
        <v>MM</v>
      </c>
      <c r="L303" s="150">
        <v>8.5</v>
      </c>
      <c r="M303" s="149" t="str">
        <v>MM</v>
      </c>
      <c r="N303" s="112">
        <f>IFERROR(VLOOKUP(B303,Basis_Preisliste!B:H,7,0),"")</f>
        <v>100</v>
      </c>
      <c r="O303" s="149" t="str">
        <f>IFERROR(VLOOKUP(B303,'Query Daten'!A:R,16,0),"")</f>
        <v>ST</v>
      </c>
      <c r="P303" s="241">
        <f t="shared" si="83"/>
        <v>560</v>
      </c>
      <c r="Q303" s="149" t="str">
        <f t="shared" si="76"/>
        <v>G</v>
      </c>
      <c r="R303" s="151">
        <f>IFERROR(VLOOKUP(B303,MLGN!A:J,8,0),"")</f>
        <v>11200</v>
      </c>
      <c r="S303" s="149" t="str">
        <f>IFERROR(VLOOKUP(B303,'Query Daten'!A:R,16,0),"")</f>
        <v>ST</v>
      </c>
      <c r="T303" s="243">
        <f t="shared" si="84"/>
        <v>62719.999999999993</v>
      </c>
      <c r="U303" s="149" t="str">
        <f t="shared" si="77"/>
        <v>G</v>
      </c>
      <c r="V303" s="112" t="str">
        <f>_xlfn.XLOOKUP(B303,'Query Daten'!A:A,'Query Daten'!Q:Q,"",0)</f>
        <v>39269097</v>
      </c>
      <c r="W303" s="78" t="str">
        <f>IFERROR(VLOOKUP(B303,'Language Articles'!A:K,11,0),"")</f>
        <v>As a finishing element for module bearing rails of the ProLine series, grey.</v>
      </c>
      <c r="X303" s="135"/>
      <c r="Y303" s="63" t="b">
        <v>1</v>
      </c>
      <c r="Z303" s="63" t="e">
        <f>#REF!&lt;&gt;$Z$1</f>
        <v>#REF!</v>
      </c>
      <c r="AA303" s="63">
        <f>ROW(A303)</f>
        <v>303</v>
      </c>
      <c r="AB303" s="63" t="e">
        <f t="shared" si="70"/>
        <v>#REF!</v>
      </c>
      <c r="AC303" s="63" t="e">
        <f>_xlfn.AGGREGATE(15,6,$AB$7:$AB$681,ROW(A295))</f>
        <v>#NUM!</v>
      </c>
    </row>
    <row r="304" spans="2:29">
      <c r="B304" s="136" t="s">
        <v>369</v>
      </c>
      <c r="C304" s="52" t="str">
        <f>VLOOKUP(B304,'Language Articles'!A:B,2,FALSE)</f>
        <v>Plastic end cap Pro blank</v>
      </c>
      <c r="D304" s="112" t="str">
        <f>VLOOKUP(B304,'Language Portfolio'!A:B,2,0)</f>
        <v>Screws and accessories</v>
      </c>
      <c r="E304" s="216" t="str">
        <f>VLOOKUP(B304,'Language Portfolio'!A:K,11,0)</f>
        <v>ProLine</v>
      </c>
      <c r="F304" s="148" cm="1">
        <f t="array" ref="F304:G304">_xlfn.XLOOKUP(B304,'Query Daten'!A:A,'Query Daten'!D:E,"",0)</f>
        <v>5.6</v>
      </c>
      <c r="G304" s="149" t="str">
        <v>G</v>
      </c>
      <c r="H304" s="238" cm="1">
        <f t="array" ref="H304:M304">_xlfn.XLOOKUP(B304,'Query Daten'!A:A,'Query Daten'!F:K,"",0)</f>
        <v>70</v>
      </c>
      <c r="I304" s="149" t="str">
        <v>MM</v>
      </c>
      <c r="J304" s="150">
        <v>30</v>
      </c>
      <c r="K304" s="149" t="str">
        <v>MM</v>
      </c>
      <c r="L304" s="150">
        <v>8.5</v>
      </c>
      <c r="M304" s="149" t="str">
        <v>MM</v>
      </c>
      <c r="N304" s="112">
        <f>IFERROR(VLOOKUP(B304,Basis_Preisliste!B:H,7,0),"")</f>
        <v>100</v>
      </c>
      <c r="O304" s="149" t="str">
        <f>IFERROR(VLOOKUP(B304,'Query Daten'!A:R,16,0),"")</f>
        <v>ST</v>
      </c>
      <c r="P304" s="241">
        <f t="shared" si="83"/>
        <v>560</v>
      </c>
      <c r="Q304" s="149" t="str">
        <f t="shared" si="76"/>
        <v>G</v>
      </c>
      <c r="R304" s="151">
        <f>IFERROR(VLOOKUP(B304,MLGN!A:J,8,0),"")</f>
        <v>11200</v>
      </c>
      <c r="S304" s="149" t="str">
        <f>IFERROR(VLOOKUP(B304,'Query Daten'!A:R,16,0),"")</f>
        <v>ST</v>
      </c>
      <c r="T304" s="243">
        <f t="shared" si="84"/>
        <v>62719.999999999993</v>
      </c>
      <c r="U304" s="149" t="str">
        <f t="shared" si="77"/>
        <v>G</v>
      </c>
      <c r="V304" s="112" t="str">
        <f>_xlfn.XLOOKUP(B304,'Query Daten'!A:A,'Query Daten'!Q:Q,"",0)</f>
        <v>39269097</v>
      </c>
      <c r="W304" s="78" t="str">
        <f>IFERROR(VLOOKUP(B304,'Language Articles'!A:K,11,0),"")</f>
        <v>As a finishing element for module bearing rails of the ProLine series, black.</v>
      </c>
      <c r="X304" s="135"/>
    </row>
    <row r="305" spans="2:29">
      <c r="B305" s="136" t="s">
        <v>345</v>
      </c>
      <c r="C305" s="52" t="str">
        <f>VLOOKUP(B305,'Language Articles'!A:B,2,FALSE)</f>
        <v>RapidCon90</v>
      </c>
      <c r="D305" s="112" t="str">
        <f>VLOOKUP(B305,'Language Portfolio'!A:B,2,0)</f>
        <v>Screws and accessories</v>
      </c>
      <c r="E305" s="216" t="str">
        <f>VLOOKUP(B305,'Language Portfolio'!A:K,11,0)</f>
        <v>ProLine</v>
      </c>
      <c r="F305" s="148" cm="1">
        <f t="array" ref="F305:G305">_xlfn.XLOOKUP(B305,'Query Daten'!A:A,'Query Daten'!D:E,"",0)</f>
        <v>3.9E-2</v>
      </c>
      <c r="G305" s="149" t="str">
        <v>KG</v>
      </c>
      <c r="H305" s="238" cm="1">
        <f t="array" ref="H305:M305">_xlfn.XLOOKUP(B305,'Query Daten'!A:A,'Query Daten'!F:K,"",0)</f>
        <v>23.9</v>
      </c>
      <c r="I305" s="149" t="str">
        <v>MM</v>
      </c>
      <c r="J305" s="150">
        <v>23.9</v>
      </c>
      <c r="K305" s="149" t="str">
        <v>MM</v>
      </c>
      <c r="L305" s="150">
        <v>29.35</v>
      </c>
      <c r="M305" s="149" t="str">
        <v>MM</v>
      </c>
      <c r="N305" s="112">
        <f>IFERROR(VLOOKUP(B305,Basis_Preisliste!B:H,7,0),"")</f>
        <v>100</v>
      </c>
      <c r="O305" s="149" t="str">
        <f>IFERROR(VLOOKUP(B305,'Query Daten'!A:R,16,0),"")</f>
        <v>ST</v>
      </c>
      <c r="P305" s="241">
        <f t="shared" si="83"/>
        <v>3.9</v>
      </c>
      <c r="Q305" s="149" t="str">
        <f t="shared" si="76"/>
        <v>KG</v>
      </c>
      <c r="R305" s="151">
        <f>IFERROR(VLOOKUP(B305,MLGN!A:J,8,0),"")</f>
        <v>5200</v>
      </c>
      <c r="S305" s="149" t="str">
        <f>IFERROR(VLOOKUP(B305,'Query Daten'!A:R,16,0),"")</f>
        <v>ST</v>
      </c>
      <c r="T305" s="243">
        <f t="shared" si="84"/>
        <v>202.8</v>
      </c>
      <c r="U305" s="149" t="str">
        <f t="shared" si="77"/>
        <v>KG</v>
      </c>
      <c r="V305" s="112" t="str">
        <f>_xlfn.XLOOKUP(B305,'Query Daten'!A:A,'Query Daten'!Q:Q,"",0)</f>
        <v>76169910</v>
      </c>
      <c r="W305" s="78" t="str">
        <f>IFERROR(VLOOKUP(B305,'Language Articles'!A:K,11,0),"")</f>
        <v>The crossbar connector for the FixGrid Pro system made of aluminum with bayonet lock, which only needs to be connected by screwing it in.</v>
      </c>
      <c r="X305" s="135"/>
      <c r="Y305" s="63" t="b">
        <v>1</v>
      </c>
      <c r="Z305" s="63" t="e">
        <f>#REF!&lt;&gt;$Z$1</f>
        <v>#REF!</v>
      </c>
      <c r="AA305" s="63">
        <f>ROW(A305)</f>
        <v>305</v>
      </c>
      <c r="AB305" s="63" t="e">
        <f t="shared" si="70"/>
        <v>#REF!</v>
      </c>
      <c r="AC305" s="63" t="e">
        <f>_xlfn.AGGREGATE(15,6,$AB$7:$AB$681,ROW(A296))</f>
        <v>#NUM!</v>
      </c>
    </row>
    <row r="306" spans="2:29">
      <c r="B306" s="136" t="s">
        <v>347</v>
      </c>
      <c r="C306" s="52" t="str">
        <f>VLOOKUP(B306,'Language Articles'!A:B,2,FALSE)</f>
        <v>Cross connector Rapid Pro</v>
      </c>
      <c r="D306" s="112" t="str">
        <f>VLOOKUP(B306,'Language Portfolio'!A:B,2,0)</f>
        <v>Screws and accessories</v>
      </c>
      <c r="E306" s="216" t="str">
        <f>VLOOKUP(B306,'Language Portfolio'!A:K,11,0)</f>
        <v>ProLine</v>
      </c>
      <c r="F306" s="148" cm="1">
        <f t="array" ref="F306:G306">_xlfn.XLOOKUP(B306,'Query Daten'!A:A,'Query Daten'!D:E,"",0)</f>
        <v>8.3000000000000004E-2</v>
      </c>
      <c r="G306" s="149" t="str">
        <v>KG</v>
      </c>
      <c r="H306" s="238" cm="1">
        <f t="array" ref="H306:M306">_xlfn.XLOOKUP(B306,'Query Daten'!A:A,'Query Daten'!F:K,"",0)</f>
        <v>74.5</v>
      </c>
      <c r="I306" s="149" t="str">
        <v>MM</v>
      </c>
      <c r="J306" s="150">
        <v>35</v>
      </c>
      <c r="K306" s="149" t="str">
        <v>MM</v>
      </c>
      <c r="L306" s="150">
        <v>42</v>
      </c>
      <c r="M306" s="149" t="str">
        <v>MM</v>
      </c>
      <c r="N306" s="112">
        <f>IFERROR(VLOOKUP(B306,Basis_Preisliste!B:H,7,0),"")</f>
        <v>200</v>
      </c>
      <c r="O306" s="149" t="str">
        <f>IFERROR(VLOOKUP(B306,'Query Daten'!A:R,16,0),"")</f>
        <v>ST</v>
      </c>
      <c r="P306" s="241">
        <f t="shared" si="83"/>
        <v>16.600000000000001</v>
      </c>
      <c r="Q306" s="149" t="str">
        <f t="shared" si="76"/>
        <v>KG</v>
      </c>
      <c r="R306" s="151">
        <f>IFERROR(VLOOKUP(B306,MLGN!A:J,8,0),"")</f>
        <v>4800</v>
      </c>
      <c r="S306" s="149" t="str">
        <f>IFERROR(VLOOKUP(B306,'Query Daten'!A:R,16,0),"")</f>
        <v>ST</v>
      </c>
      <c r="T306" s="243">
        <f t="shared" si="84"/>
        <v>398.40000000000003</v>
      </c>
      <c r="U306" s="149" t="str">
        <f t="shared" si="77"/>
        <v>KG</v>
      </c>
      <c r="V306" s="112" t="str">
        <f>_xlfn.XLOOKUP(B306,'Query Daten'!A:A,'Query Daten'!Q:Q,"",0)</f>
        <v>76109090</v>
      </c>
      <c r="W306" s="78" t="str">
        <f>IFERROR(VLOOKUP(B306,'Language Articles'!A:K,11,0),"")</f>
        <v>Completely pre-assembled, only suitable for ProLine system, for cross rail system.</v>
      </c>
      <c r="X306" s="135"/>
    </row>
    <row r="307" spans="2:29">
      <c r="B307" s="136" t="s">
        <v>349</v>
      </c>
      <c r="C307" s="52" t="str">
        <f>VLOOKUP(B307,'Language Articles'!A:B,2,FALSE)</f>
        <v>Rapid Cross connector 90 Pro</v>
      </c>
      <c r="D307" s="112" t="str">
        <f>VLOOKUP(B307,'Language Portfolio'!A:B,2,0)</f>
        <v>Screws and accessories</v>
      </c>
      <c r="E307" s="216" t="str">
        <f>VLOOKUP(B307,'Language Portfolio'!A:K,11,0)</f>
        <v>ProLine</v>
      </c>
      <c r="F307" s="148" cm="1">
        <f t="array" ref="F307:G307">_xlfn.XLOOKUP(B307,'Query Daten'!A:A,'Query Daten'!D:E,"",0)</f>
        <v>0.09</v>
      </c>
      <c r="G307" s="149" t="str">
        <v>KG</v>
      </c>
      <c r="H307" s="238" cm="1">
        <f t="array" ref="H307:M307">_xlfn.XLOOKUP(B307,'Query Daten'!A:A,'Query Daten'!F:K,"",0)</f>
        <v>74.5</v>
      </c>
      <c r="I307" s="149" t="str">
        <v>MM</v>
      </c>
      <c r="J307" s="150">
        <v>35</v>
      </c>
      <c r="K307" s="149" t="str">
        <v>MM</v>
      </c>
      <c r="L307" s="150">
        <v>43.3</v>
      </c>
      <c r="M307" s="149" t="str">
        <v>MM</v>
      </c>
      <c r="N307" s="112">
        <f>IFERROR(VLOOKUP(B307,Basis_Preisliste!B:H,7,0),"")</f>
        <v>150</v>
      </c>
      <c r="O307" s="149" t="str">
        <f>IFERROR(VLOOKUP(B307,'Query Daten'!A:R,16,0),"")</f>
        <v>ST</v>
      </c>
      <c r="P307" s="241">
        <f t="shared" si="83"/>
        <v>13.5</v>
      </c>
      <c r="Q307" s="149" t="str">
        <f t="shared" si="76"/>
        <v>KG</v>
      </c>
      <c r="R307" s="151">
        <f>IFERROR(VLOOKUP(B307,MLGN!A:J,8,0),"")</f>
        <v>7200</v>
      </c>
      <c r="S307" s="149" t="str">
        <f>IFERROR(VLOOKUP(B307,'Query Daten'!A:R,16,0),"")</f>
        <v>ST</v>
      </c>
      <c r="T307" s="243">
        <f t="shared" si="84"/>
        <v>648</v>
      </c>
      <c r="U307" s="149" t="str">
        <f t="shared" si="77"/>
        <v>KG</v>
      </c>
      <c r="V307" s="112" t="str">
        <f>_xlfn.XLOOKUP(B307,'Query Daten'!A:A,'Query Daten'!Q:Q,"",0)</f>
        <v>76109090</v>
      </c>
      <c r="W307" s="78" t="str">
        <f>IFERROR(VLOOKUP(B307,'Language Articles'!A:K,11,0),"")</f>
        <v>Completely pre-assembled, only suitable for ProLine system, for cross rail system.</v>
      </c>
      <c r="X307" s="135"/>
      <c r="Y307" s="63" t="b">
        <v>1</v>
      </c>
      <c r="Z307" s="63" t="e">
        <f>#REF!&lt;&gt;$Z$1</f>
        <v>#REF!</v>
      </c>
      <c r="AA307" s="63">
        <f t="shared" ref="AA307:AA322" si="87">ROW(A307)</f>
        <v>307</v>
      </c>
      <c r="AB307" s="63" t="e">
        <f t="shared" si="70"/>
        <v>#REF!</v>
      </c>
      <c r="AC307" s="63" t="e">
        <f>_xlfn.AGGREGATE(15,6,$AB$7:$AB$681,ROW(A297))</f>
        <v>#NUM!</v>
      </c>
    </row>
    <row r="308" spans="2:29">
      <c r="B308" s="136" t="s">
        <v>312</v>
      </c>
      <c r="C308" s="52" t="str">
        <f>VLOOKUP(B308,'Language Articles'!A:B,2,FALSE)</f>
        <v>Connector E Eco pre-assembled</v>
      </c>
      <c r="D308" s="112" t="str">
        <f>VLOOKUP(B308,'Language Portfolio'!A:B,2,0)</f>
        <v>Screws and accessories</v>
      </c>
      <c r="E308" s="216" t="str">
        <f>VLOOKUP(B308,'Language Portfolio'!A:K,11,0)</f>
        <v>Accessories profiles</v>
      </c>
      <c r="F308" s="148" cm="1">
        <f t="array" ref="F308:G308">_xlfn.XLOOKUP(B308,'Query Daten'!A:A,'Query Daten'!D:E,"",0)</f>
        <v>0.161</v>
      </c>
      <c r="G308" s="149" t="str">
        <v>KG</v>
      </c>
      <c r="H308" s="238" cm="1">
        <f t="array" ref="H308:M308">_xlfn.XLOOKUP(B308,'Query Daten'!A:A,'Query Daten'!F:K,"",0)</f>
        <v>120</v>
      </c>
      <c r="I308" s="149" t="str">
        <v>MM</v>
      </c>
      <c r="J308" s="150">
        <v>49.3</v>
      </c>
      <c r="K308" s="149" t="str">
        <v>MM</v>
      </c>
      <c r="L308" s="150">
        <v>50.7</v>
      </c>
      <c r="M308" s="149" t="str">
        <v>MM</v>
      </c>
      <c r="N308" s="112">
        <f>IFERROR(VLOOKUP(B308,Basis_Preisliste!B:H,7,0),"")</f>
        <v>100</v>
      </c>
      <c r="O308" s="149" t="str">
        <f>IFERROR(VLOOKUP(B308,'Query Daten'!A:R,16,0),"")</f>
        <v>ST</v>
      </c>
      <c r="P308" s="241">
        <f t="shared" si="83"/>
        <v>16.100000000000001</v>
      </c>
      <c r="Q308" s="149" t="str">
        <f t="shared" si="76"/>
        <v>KG</v>
      </c>
      <c r="R308" s="151">
        <f>IFERROR(VLOOKUP(B308,MLGN!A:J,8,0),"")</f>
        <v>2400</v>
      </c>
      <c r="S308" s="149" t="str">
        <f>IFERROR(VLOOKUP(B308,'Query Daten'!A:R,16,0),"")</f>
        <v>ST</v>
      </c>
      <c r="T308" s="243">
        <f t="shared" si="84"/>
        <v>386.40000000000003</v>
      </c>
      <c r="U308" s="149" t="str">
        <f t="shared" si="77"/>
        <v>KG</v>
      </c>
      <c r="V308" s="112" t="str">
        <f>_xlfn.XLOOKUP(B308,'Query Daten'!A:A,'Query Daten'!Q:Q,"",0)</f>
        <v>76109090</v>
      </c>
      <c r="W308" s="78" t="str">
        <f>IFERROR(VLOOKUP(B308,'Language Articles'!A:K,11,0),"")</f>
        <v>For connecting module support profiles.</v>
      </c>
      <c r="X308" s="135"/>
      <c r="Y308" s="63" t="b">
        <v>1</v>
      </c>
      <c r="Z308" s="63" t="e">
        <f>#REF!&lt;&gt;$Z$1</f>
        <v>#REF!</v>
      </c>
      <c r="AA308" s="63">
        <f t="shared" si="87"/>
        <v>308</v>
      </c>
      <c r="AB308" s="63" t="e">
        <f t="shared" si="70"/>
        <v>#REF!</v>
      </c>
      <c r="AC308" s="63" t="e">
        <f>_xlfn.AGGREGATE(15,6,$AB$7:$AB$681,ROW(A298))</f>
        <v>#NUM!</v>
      </c>
    </row>
    <row r="309" spans="2:29">
      <c r="B309" s="136" t="s">
        <v>318</v>
      </c>
      <c r="C309" s="52" t="str">
        <f>VLOOKUP(B309,'Language Articles'!A:B,2,FALSE)</f>
        <v>Eco 05 interior connector 250mm</v>
      </c>
      <c r="D309" s="112" t="str">
        <f>VLOOKUP(B309,'Language Portfolio'!A:B,2,0)</f>
        <v>Screws and accessories</v>
      </c>
      <c r="E309" s="216" t="str">
        <f>VLOOKUP(B309,'Language Portfolio'!A:K,11,0)</f>
        <v>Accessories profiles</v>
      </c>
      <c r="F309" s="148" cm="1">
        <f t="array" ref="F309:G309">_xlfn.XLOOKUP(B309,'Query Daten'!A:A,'Query Daten'!D:E,"",0)</f>
        <v>6.4000000000000001E-2</v>
      </c>
      <c r="G309" s="149" t="str">
        <v>KG</v>
      </c>
      <c r="H309" s="238" cm="1">
        <f t="array" ref="H309:M309">_xlfn.XLOOKUP(B309,'Query Daten'!A:A,'Query Daten'!F:K,"",0)</f>
        <v>250</v>
      </c>
      <c r="I309" s="149" t="str">
        <v>MM</v>
      </c>
      <c r="J309" s="150">
        <v>26.2</v>
      </c>
      <c r="K309" s="149" t="str">
        <v>MM</v>
      </c>
      <c r="L309" s="150">
        <v>7.31</v>
      </c>
      <c r="M309" s="149" t="str">
        <v>MM</v>
      </c>
      <c r="N309" s="112">
        <f>IFERROR(VLOOKUP(B309,Basis_Preisliste!B:H,7,0),"")</f>
        <v>50</v>
      </c>
      <c r="O309" s="149" t="str">
        <f>IFERROR(VLOOKUP(B309,'Query Daten'!A:R,16,0),"")</f>
        <v>ST</v>
      </c>
      <c r="P309" s="241">
        <f t="shared" si="83"/>
        <v>3.2</v>
      </c>
      <c r="Q309" s="149" t="str">
        <f t="shared" si="76"/>
        <v>KG</v>
      </c>
      <c r="R309" s="151">
        <f>IFERROR(VLOOKUP(B309,MLGN!A:J,8,0),"")</f>
        <v>11200</v>
      </c>
      <c r="S309" s="149" t="str">
        <f>IFERROR(VLOOKUP(B309,'Query Daten'!A:R,16,0),"")</f>
        <v>ST</v>
      </c>
      <c r="T309" s="243">
        <f t="shared" si="84"/>
        <v>716.80000000000007</v>
      </c>
      <c r="U309" s="149" t="str">
        <f t="shared" si="77"/>
        <v>KG</v>
      </c>
      <c r="V309" s="112" t="str">
        <f>_xlfn.XLOOKUP(B309,'Query Daten'!A:A,'Query Daten'!Q:Q,"",0)</f>
        <v>76042100</v>
      </c>
      <c r="W309" s="78" t="str">
        <f>IFERROR(VLOOKUP(B309,'Language Articles'!A:K,11,0),"")</f>
        <v>For connecting module support profiles.</v>
      </c>
      <c r="X309" s="135"/>
      <c r="Y309" s="63" t="b">
        <v>1</v>
      </c>
      <c r="Z309" s="63" t="e">
        <f>#REF!&lt;&gt;$Z$1</f>
        <v>#REF!</v>
      </c>
      <c r="AA309" s="63">
        <f t="shared" si="87"/>
        <v>309</v>
      </c>
      <c r="AB309" s="63" t="e">
        <f t="shared" si="70"/>
        <v>#REF!</v>
      </c>
      <c r="AC309" s="63" t="e">
        <f>_xlfn.AGGREGATE(15,6,$AB$7:$AB$681,ROW(A299))</f>
        <v>#NUM!</v>
      </c>
    </row>
    <row r="310" spans="2:29">
      <c r="B310" s="136" t="s">
        <v>314</v>
      </c>
      <c r="C310" s="52" t="str">
        <f>VLOOKUP(B310,'Language Articles'!A:B,2,FALSE)</f>
        <v>Solo05 Plus Interior connector</v>
      </c>
      <c r="D310" s="112" t="str">
        <f>VLOOKUP(B310,'Language Portfolio'!A:B,2,0)</f>
        <v>Screws and accessories</v>
      </c>
      <c r="E310" s="216" t="str">
        <f>VLOOKUP(B310,'Language Portfolio'!A:K,11,0)</f>
        <v>Accessories profiles</v>
      </c>
      <c r="F310" s="148" cm="1">
        <f t="array" ref="F310:G310">_xlfn.XLOOKUP(B310,'Query Daten'!A:A,'Query Daten'!D:E,"",0)</f>
        <v>0.154</v>
      </c>
      <c r="G310" s="149" t="str">
        <v>KG</v>
      </c>
      <c r="H310" s="238" cm="1">
        <f t="array" ref="H310:M310">_xlfn.XLOOKUP(B310,'Query Daten'!A:A,'Query Daten'!F:K,"",0)</f>
        <v>250</v>
      </c>
      <c r="I310" s="149" t="str">
        <v>MM</v>
      </c>
      <c r="J310" s="150">
        <v>37.299999999999997</v>
      </c>
      <c r="K310" s="149" t="str">
        <v>MM</v>
      </c>
      <c r="L310" s="150">
        <v>46.9</v>
      </c>
      <c r="M310" s="149" t="str">
        <v>MM</v>
      </c>
      <c r="N310" s="112">
        <f>IFERROR(VLOOKUP(B310,Basis_Preisliste!B:H,7,0),"")</f>
        <v>25</v>
      </c>
      <c r="O310" s="149" t="str">
        <f>IFERROR(VLOOKUP(B310,'Query Daten'!A:R,16,0),"")</f>
        <v>ST</v>
      </c>
      <c r="P310" s="241">
        <f t="shared" si="83"/>
        <v>3.85</v>
      </c>
      <c r="Q310" s="149" t="str">
        <f t="shared" si="76"/>
        <v>KG</v>
      </c>
      <c r="R310" s="151">
        <f>IFERROR(VLOOKUP(B310,MLGN!A:J,8,0),"")</f>
        <v>1600</v>
      </c>
      <c r="S310" s="149" t="str">
        <f>IFERROR(VLOOKUP(B310,'Query Daten'!A:R,16,0),"")</f>
        <v>ST</v>
      </c>
      <c r="T310" s="243">
        <f t="shared" si="84"/>
        <v>246.4</v>
      </c>
      <c r="U310" s="149" t="str">
        <f t="shared" si="77"/>
        <v>KG</v>
      </c>
      <c r="V310" s="112" t="str">
        <f>_xlfn.XLOOKUP(B310,'Query Daten'!A:A,'Query Daten'!Q:Q,"",0)</f>
        <v>76109090</v>
      </c>
      <c r="W310" s="78" t="str">
        <f>IFERROR(VLOOKUP(B310,'Language Articles'!A:K,11,0),"")</f>
        <v>For connecting module support profiles.</v>
      </c>
      <c r="X310" s="135"/>
      <c r="Y310" s="63" t="b">
        <v>1</v>
      </c>
      <c r="Z310" s="63" t="e">
        <f>#REF!&lt;&gt;$Z$1</f>
        <v>#REF!</v>
      </c>
      <c r="AA310" s="63">
        <f t="shared" si="87"/>
        <v>310</v>
      </c>
      <c r="AB310" s="63" t="e">
        <f t="shared" si="70"/>
        <v>#REF!</v>
      </c>
      <c r="AC310" s="63" t="e">
        <f>_xlfn.AGGREGATE(15,6,$AB$7:$AB$681,ROW(A300))</f>
        <v>#NUM!</v>
      </c>
    </row>
    <row r="311" spans="2:29">
      <c r="B311" s="136" t="s">
        <v>316</v>
      </c>
      <c r="C311" s="52" t="str">
        <f>VLOOKUP(B311,'Language Articles'!A:B,2,FALSE)</f>
        <v>Eco Light  Interior connector</v>
      </c>
      <c r="D311" s="112" t="str">
        <f>VLOOKUP(B311,'Language Portfolio'!A:B,2,0)</f>
        <v>Screws and accessories</v>
      </c>
      <c r="E311" s="216" t="str">
        <f>VLOOKUP(B311,'Language Portfolio'!A:K,11,0)</f>
        <v>Accessories profiles</v>
      </c>
      <c r="F311" s="148" cm="1">
        <f t="array" ref="F311:G311">_xlfn.XLOOKUP(B311,'Query Daten'!A:A,'Query Daten'!D:E,"",0)</f>
        <v>8.0000000000000002E-3</v>
      </c>
      <c r="G311" s="149" t="str">
        <v>KG</v>
      </c>
      <c r="H311" s="238" cm="1">
        <f t="array" ref="H311:M311">_xlfn.XLOOKUP(B311,'Query Daten'!A:A,'Query Daten'!F:K,"",0)</f>
        <v>80</v>
      </c>
      <c r="I311" s="149" t="str">
        <v>MM</v>
      </c>
      <c r="J311" s="150">
        <v>16.600000000000001</v>
      </c>
      <c r="K311" s="149" t="str">
        <v>MM</v>
      </c>
      <c r="L311" s="150">
        <v>9.3000000000000007</v>
      </c>
      <c r="M311" s="149" t="str">
        <v>MM</v>
      </c>
      <c r="N311" s="112">
        <f>IFERROR(VLOOKUP(B311,Basis_Preisliste!B:H,7,0),"")</f>
        <v>25</v>
      </c>
      <c r="O311" s="149" t="str">
        <f>IFERROR(VLOOKUP(B311,'Query Daten'!A:R,16,0),"")</f>
        <v>ST</v>
      </c>
      <c r="P311" s="241">
        <f t="shared" si="83"/>
        <v>0.2</v>
      </c>
      <c r="Q311" s="149" t="str">
        <f t="shared" si="76"/>
        <v>KG</v>
      </c>
      <c r="R311" s="151">
        <f>IFERROR(VLOOKUP(B311,MLGN!A:J,8,0),"")</f>
        <v>56000</v>
      </c>
      <c r="S311" s="149" t="str">
        <f>IFERROR(VLOOKUP(B311,'Query Daten'!A:R,16,0),"")</f>
        <v>ST</v>
      </c>
      <c r="T311" s="243">
        <f t="shared" si="84"/>
        <v>448</v>
      </c>
      <c r="U311" s="149" t="str">
        <f t="shared" si="77"/>
        <v>KG</v>
      </c>
      <c r="V311" s="112" t="str">
        <f>_xlfn.XLOOKUP(B311,'Query Daten'!A:A,'Query Daten'!Q:Q,"",0)</f>
        <v>76109090</v>
      </c>
      <c r="W311" s="78" t="str">
        <f>IFERROR(VLOOKUP(B311,'Language Articles'!A:K,11,0),"")</f>
        <v>For connecting module support profiles.</v>
      </c>
      <c r="X311" s="135"/>
      <c r="Y311" s="63" t="b">
        <v>1</v>
      </c>
      <c r="Z311" s="63" t="e">
        <f>#REF!&lt;&gt;$Z$1</f>
        <v>#REF!</v>
      </c>
      <c r="AA311" s="63">
        <f t="shared" si="87"/>
        <v>311</v>
      </c>
      <c r="AB311" s="63" t="e">
        <f t="shared" si="70"/>
        <v>#REF!</v>
      </c>
      <c r="AC311" s="63" t="e">
        <f>_xlfn.AGGREGATE(15,6,$AB$7:$AB$681,ROW(A302))</f>
        <v>#NUM!</v>
      </c>
    </row>
    <row r="312" spans="2:29">
      <c r="B312" s="136" t="s">
        <v>320</v>
      </c>
      <c r="C312" s="52" t="str">
        <f>VLOOKUP(B312,'Language Articles'!A:B,2,FALSE)</f>
        <v>SoloXL interior connector</v>
      </c>
      <c r="D312" s="112" t="str">
        <f>VLOOKUP(B312,'Language Portfolio'!A:B,2,0)</f>
        <v>Screws and accessories</v>
      </c>
      <c r="E312" s="216" t="str">
        <f>VLOOKUP(B312,'Language Portfolio'!A:K,11,0)</f>
        <v>Accessories profiles</v>
      </c>
      <c r="F312" s="148" cm="1">
        <f t="array" ref="F312:G312">_xlfn.XLOOKUP(B312,'Query Daten'!A:A,'Query Daten'!D:E,"",0)</f>
        <v>0.59599999999999997</v>
      </c>
      <c r="G312" s="149" t="str">
        <v>KG</v>
      </c>
      <c r="H312" s="238" cm="1">
        <f t="array" ref="H312:M312">_xlfn.XLOOKUP(B312,'Query Daten'!A:A,'Query Daten'!F:K,"",0)</f>
        <v>495</v>
      </c>
      <c r="I312" s="149" t="str">
        <v>MM</v>
      </c>
      <c r="J312" s="150">
        <v>101</v>
      </c>
      <c r="K312" s="149" t="str">
        <v>MM</v>
      </c>
      <c r="L312" s="150">
        <v>34.6</v>
      </c>
      <c r="M312" s="149" t="str">
        <v>MM</v>
      </c>
      <c r="N312" s="112">
        <f>IFERROR(VLOOKUP(B312,Basis_Preisliste!B:H,7,0),"")</f>
        <v>25</v>
      </c>
      <c r="O312" s="149" t="str">
        <f>IFERROR(VLOOKUP(B312,'Query Daten'!A:R,16,0),"")</f>
        <v>ST</v>
      </c>
      <c r="P312" s="241">
        <f t="shared" si="83"/>
        <v>14.899999999999999</v>
      </c>
      <c r="Q312" s="149" t="str">
        <f t="shared" si="76"/>
        <v>KG</v>
      </c>
      <c r="R312" s="151">
        <f>IFERROR(VLOOKUP(B312,MLGN!A:J,8,0),"")</f>
        <v>400</v>
      </c>
      <c r="S312" s="149" t="str">
        <f>IFERROR(VLOOKUP(B312,'Query Daten'!A:R,16,0),"")</f>
        <v>ST</v>
      </c>
      <c r="T312" s="243">
        <f t="shared" si="84"/>
        <v>238.39999999999998</v>
      </c>
      <c r="U312" s="149" t="str">
        <f t="shared" si="77"/>
        <v>KG</v>
      </c>
      <c r="V312" s="112" t="str">
        <f>_xlfn.XLOOKUP(B312,'Query Daten'!A:A,'Query Daten'!Q:Q,"",0)</f>
        <v>76042990</v>
      </c>
      <c r="W312" s="78" t="str">
        <f>IFERROR(VLOOKUP(B312,'Language Articles'!A:K,11,0),"")</f>
        <v>For connecting module support profiles.</v>
      </c>
      <c r="X312" s="135"/>
      <c r="Y312" s="63" t="b">
        <v>1</v>
      </c>
      <c r="Z312" s="63" t="e">
        <f>#REF!&lt;&gt;$Z$1</f>
        <v>#REF!</v>
      </c>
      <c r="AA312" s="63">
        <f t="shared" si="87"/>
        <v>312</v>
      </c>
      <c r="AB312" s="63" t="e">
        <f t="shared" si="70"/>
        <v>#REF!</v>
      </c>
      <c r="AC312" s="63" t="e">
        <f>_xlfn.AGGREGATE(15,6,$AB$7:$AB$681,ROW(A303))</f>
        <v>#NUM!</v>
      </c>
    </row>
    <row r="313" spans="2:29">
      <c r="B313" s="136" t="s">
        <v>322</v>
      </c>
      <c r="C313" s="52" t="str">
        <f>VLOOKUP(B313,'Language Articles'!A:B,2,FALSE)</f>
        <v>Connector E Solo5 ProfiPlus pre-assy</v>
      </c>
      <c r="D313" s="112" t="str">
        <f>VLOOKUP(B313,'Language Portfolio'!A:B,2,0)</f>
        <v>Screws and accessories</v>
      </c>
      <c r="E313" s="216" t="str">
        <f>VLOOKUP(B313,'Language Portfolio'!A:K,11,0)</f>
        <v>Accessories profiles</v>
      </c>
      <c r="F313" s="148" cm="1">
        <f t="array" ref="F313:G313">_xlfn.XLOOKUP(B313,'Query Daten'!A:A,'Query Daten'!D:E,"",0)</f>
        <v>0.18</v>
      </c>
      <c r="G313" s="149" t="str">
        <v>KG</v>
      </c>
      <c r="H313" s="238" cm="1">
        <f t="array" ref="H313:M313">_xlfn.XLOOKUP(B313,'Query Daten'!A:A,'Query Daten'!F:K,"",0)</f>
        <v>120</v>
      </c>
      <c r="I313" s="149" t="str">
        <v>MM</v>
      </c>
      <c r="J313" s="150">
        <v>49.6</v>
      </c>
      <c r="K313" s="149" t="str">
        <v>MM</v>
      </c>
      <c r="L313" s="150">
        <v>50.4</v>
      </c>
      <c r="M313" s="149" t="str">
        <v>MM</v>
      </c>
      <c r="N313" s="112">
        <f>IFERROR(VLOOKUP(B313,Basis_Preisliste!B:H,7,0),"")</f>
        <v>100</v>
      </c>
      <c r="O313" s="149" t="str">
        <f>IFERROR(VLOOKUP(B313,'Query Daten'!A:R,16,0),"")</f>
        <v>ST</v>
      </c>
      <c r="P313" s="241">
        <f t="shared" si="83"/>
        <v>18</v>
      </c>
      <c r="Q313" s="149" t="str">
        <f t="shared" si="76"/>
        <v>KG</v>
      </c>
      <c r="R313" s="151">
        <f>IFERROR(VLOOKUP(B313,MLGN!A:J,8,0),"")</f>
        <v>2400</v>
      </c>
      <c r="S313" s="149" t="str">
        <f>IFERROR(VLOOKUP(B313,'Query Daten'!A:R,16,0),"")</f>
        <v>ST</v>
      </c>
      <c r="T313" s="243">
        <f t="shared" si="84"/>
        <v>432</v>
      </c>
      <c r="U313" s="149" t="str">
        <f t="shared" si="77"/>
        <v>KG</v>
      </c>
      <c r="V313" s="112" t="str">
        <f>_xlfn.XLOOKUP(B313,'Query Daten'!A:A,'Query Daten'!Q:Q,"",0)</f>
        <v>76109090</v>
      </c>
      <c r="W313" s="78" t="str">
        <f>IFERROR(VLOOKUP(B313,'Language Articles'!A:K,11,0),"")</f>
        <v>For connecting module support profiles.</v>
      </c>
      <c r="X313" s="135"/>
      <c r="Y313" s="63" t="b">
        <v>1</v>
      </c>
      <c r="Z313" s="63" t="e">
        <f>#REF!&lt;&gt;$Z$1</f>
        <v>#REF!</v>
      </c>
      <c r="AA313" s="63">
        <f t="shared" si="87"/>
        <v>313</v>
      </c>
      <c r="AB313" s="63" t="e">
        <f t="shared" si="70"/>
        <v>#REF!</v>
      </c>
      <c r="AC313" s="63" t="e">
        <f>_xlfn.AGGREGATE(15,6,$AB$7:$AB$681,ROW(A305))</f>
        <v>#NUM!</v>
      </c>
    </row>
    <row r="314" spans="2:29">
      <c r="B314" s="136" t="s">
        <v>324</v>
      </c>
      <c r="C314" s="52" t="str">
        <f>VLOOKUP(B314,'Language Articles'!A:B,2,FALSE)</f>
        <v>KlickIn click component for nut M10</v>
      </c>
      <c r="D314" s="112" t="str">
        <f>VLOOKUP(B314,'Language Portfolio'!A:B,2,0)</f>
        <v>Screws and accessories</v>
      </c>
      <c r="E314" s="216" t="str">
        <f>VLOOKUP(B314,'Language Portfolio'!A:K,11,0)</f>
        <v>Accessories profiles</v>
      </c>
      <c r="F314" s="148" cm="1">
        <f t="array" ref="F314:G314">_xlfn.XLOOKUP(B314,'Query Daten'!A:A,'Query Daten'!D:E,"",0)</f>
        <v>2E-3</v>
      </c>
      <c r="G314" s="149" t="str">
        <v>KG</v>
      </c>
      <c r="H314" s="238" cm="1">
        <f t="array" ref="H314:M314">_xlfn.XLOOKUP(B314,'Query Daten'!A:A,'Query Daten'!F:K,"",0)</f>
        <v>32.5</v>
      </c>
      <c r="I314" s="149" t="str">
        <v>MM</v>
      </c>
      <c r="J314" s="150">
        <v>10</v>
      </c>
      <c r="K314" s="149" t="str">
        <v>MM</v>
      </c>
      <c r="L314" s="150">
        <v>36.9</v>
      </c>
      <c r="M314" s="149" t="str">
        <v>MM</v>
      </c>
      <c r="N314" s="112">
        <f>IFERROR(VLOOKUP(B314,Basis_Preisliste!B:H,7,0),"")</f>
        <v>100</v>
      </c>
      <c r="O314" s="149" t="str">
        <f>IFERROR(VLOOKUP(B314,'Query Daten'!A:R,16,0),"")</f>
        <v>ST</v>
      </c>
      <c r="P314" s="241">
        <f t="shared" si="83"/>
        <v>0.2</v>
      </c>
      <c r="Q314" s="149" t="str">
        <f t="shared" si="76"/>
        <v>KG</v>
      </c>
      <c r="R314" s="151">
        <f>IFERROR(VLOOKUP(B314,MLGN!A:J,8,0),"")</f>
        <v>48000</v>
      </c>
      <c r="S314" s="149" t="str">
        <f>IFERROR(VLOOKUP(B314,'Query Daten'!A:R,16,0),"")</f>
        <v>ST</v>
      </c>
      <c r="T314" s="243">
        <f t="shared" si="84"/>
        <v>96</v>
      </c>
      <c r="U314" s="149" t="str">
        <f t="shared" si="77"/>
        <v>KG</v>
      </c>
      <c r="V314" s="112" t="str">
        <f>_xlfn.XLOOKUP(B314,'Query Daten'!A:A,'Query Daten'!Q:Q,"",0)</f>
        <v>39174000</v>
      </c>
      <c r="W314" s="78" t="str">
        <f>IFERROR(VLOOKUP(B314,'Language Articles'!A:K,11,0),"")</f>
        <v>For simplified insertion of the square nut M10 at any point of the click-in groove M10.</v>
      </c>
      <c r="X314" s="135"/>
      <c r="Y314" s="63" t="b">
        <v>1</v>
      </c>
      <c r="Z314" s="63" t="e">
        <f>#REF!&lt;&gt;$Z$1</f>
        <v>#REF!</v>
      </c>
      <c r="AA314" s="63">
        <f t="shared" si="87"/>
        <v>314</v>
      </c>
      <c r="AB314" s="63" t="e">
        <f t="shared" si="70"/>
        <v>#REF!</v>
      </c>
      <c r="AC314" s="63" t="e">
        <f t="shared" ref="AC314:AC322" si="88">_xlfn.AGGREGATE(15,6,$AB$7:$AB$681,ROW(A307))</f>
        <v>#NUM!</v>
      </c>
    </row>
    <row r="315" spans="2:29">
      <c r="B315" s="136" t="s">
        <v>326</v>
      </c>
      <c r="C315" s="52" t="str">
        <f>VLOOKUP(B315,'Language Articles'!A:B,2,FALSE)</f>
        <v>KlickIn click component for nut M8</v>
      </c>
      <c r="D315" s="112" t="str">
        <f>VLOOKUP(B315,'Language Portfolio'!A:B,2,0)</f>
        <v>Screws and accessories</v>
      </c>
      <c r="E315" s="216" t="str">
        <f>VLOOKUP(B315,'Language Portfolio'!A:K,11,0)</f>
        <v>Accessories profiles</v>
      </c>
      <c r="F315" s="148" cm="1">
        <f t="array" ref="F315:G315">_xlfn.XLOOKUP(B315,'Query Daten'!A:A,'Query Daten'!D:E,"",0)</f>
        <v>1E-3</v>
      </c>
      <c r="G315" s="149" t="str">
        <v>KG</v>
      </c>
      <c r="H315" s="238" cm="1">
        <f t="array" ref="H315:M315">_xlfn.XLOOKUP(B315,'Query Daten'!A:A,'Query Daten'!F:K,"",0)</f>
        <v>26.1</v>
      </c>
      <c r="I315" s="149" t="str">
        <v>MM</v>
      </c>
      <c r="J315" s="150">
        <v>8.1999999999999993</v>
      </c>
      <c r="K315" s="149" t="str">
        <v>MM</v>
      </c>
      <c r="L315" s="150">
        <v>56.1</v>
      </c>
      <c r="M315" s="149" t="str">
        <v>MM</v>
      </c>
      <c r="N315" s="112">
        <f>IFERROR(VLOOKUP(B315,Basis_Preisliste!B:H,7,0),"")</f>
        <v>100</v>
      </c>
      <c r="O315" s="149" t="str">
        <f>IFERROR(VLOOKUP(B315,'Query Daten'!A:R,16,0),"")</f>
        <v>ST</v>
      </c>
      <c r="P315" s="241">
        <f t="shared" si="83"/>
        <v>0.1</v>
      </c>
      <c r="Q315" s="149" t="str">
        <f t="shared" si="76"/>
        <v>KG</v>
      </c>
      <c r="R315" s="151">
        <f>IFERROR(VLOOKUP(B315,MLGN!A:J,8,0),"")</f>
        <v>96000</v>
      </c>
      <c r="S315" s="149" t="str">
        <f>IFERROR(VLOOKUP(B315,'Query Daten'!A:R,16,0),"")</f>
        <v>ST</v>
      </c>
      <c r="T315" s="243">
        <f t="shared" si="84"/>
        <v>96</v>
      </c>
      <c r="U315" s="149" t="str">
        <f t="shared" si="77"/>
        <v>KG</v>
      </c>
      <c r="V315" s="112" t="str">
        <f>_xlfn.XLOOKUP(B315,'Query Daten'!A:A,'Query Daten'!Q:Q,"",0)</f>
        <v>39269097</v>
      </c>
      <c r="W315" s="78" t="str">
        <f>IFERROR(VLOOKUP(B315,'Language Articles'!A:K,11,0),"")</f>
        <v xml:space="preserve">For easier insertion of the square nut M8 at any point of the click-in groove M8._x000D_
</v>
      </c>
      <c r="X315" s="135"/>
      <c r="Y315" s="63" t="b">
        <v>1</v>
      </c>
      <c r="Z315" s="63" t="e">
        <f>#REF!&lt;&gt;$Z$1</f>
        <v>#REF!</v>
      </c>
      <c r="AA315" s="63">
        <f t="shared" si="87"/>
        <v>315</v>
      </c>
      <c r="AB315" s="63" t="e">
        <f t="shared" si="70"/>
        <v>#REF!</v>
      </c>
      <c r="AC315" s="63" t="e">
        <f t="shared" si="88"/>
        <v>#NUM!</v>
      </c>
    </row>
    <row r="316" spans="2:29">
      <c r="B316" s="136" t="s">
        <v>328</v>
      </c>
      <c r="C316" s="52" t="str">
        <f>VLOOKUP(B316,'Language Articles'!A:B,2,FALSE)</f>
        <v>Plastic end cap Solo</v>
      </c>
      <c r="D316" s="112" t="str">
        <f>VLOOKUP(B316,'Language Portfolio'!A:B,2,0)</f>
        <v>Screws and accessories</v>
      </c>
      <c r="E316" s="216" t="str">
        <f>VLOOKUP(B316,'Language Portfolio'!A:K,11,0)</f>
        <v>Accessories profiles</v>
      </c>
      <c r="F316" s="148" cm="1">
        <f t="array" ref="F316:G316">_xlfn.XLOOKUP(B316,'Query Daten'!A:A,'Query Daten'!D:E,"",0)</f>
        <v>8.0000000000000002E-3</v>
      </c>
      <c r="G316" s="149" t="str">
        <v>KG</v>
      </c>
      <c r="H316" s="238" cm="1">
        <f t="array" ref="H316:M316">_xlfn.XLOOKUP(B316,'Query Daten'!A:A,'Query Daten'!F:K,"",0)</f>
        <v>40.299999999999997</v>
      </c>
      <c r="I316" s="149" t="str">
        <v>MM</v>
      </c>
      <c r="J316" s="150">
        <v>40.299999999999997</v>
      </c>
      <c r="K316" s="149" t="str">
        <v>MM</v>
      </c>
      <c r="L316" s="150">
        <v>18.8</v>
      </c>
      <c r="M316" s="149" t="str">
        <v>MM</v>
      </c>
      <c r="N316" s="112">
        <f>IFERROR(VLOOKUP(B316,Basis_Preisliste!B:H,7,0),"")</f>
        <v>100</v>
      </c>
      <c r="O316" s="149" t="str">
        <f>IFERROR(VLOOKUP(B316,'Query Daten'!A:R,16,0),"")</f>
        <v>ST</v>
      </c>
      <c r="P316" s="241">
        <f t="shared" si="83"/>
        <v>0.8</v>
      </c>
      <c r="Q316" s="149" t="str">
        <f t="shared" si="76"/>
        <v>KG</v>
      </c>
      <c r="R316" s="151">
        <f>IFERROR(VLOOKUP(B316,MLGN!A:J,8,0),"")</f>
        <v>11200</v>
      </c>
      <c r="S316" s="149" t="str">
        <f>IFERROR(VLOOKUP(B316,'Query Daten'!A:R,16,0),"")</f>
        <v>ST</v>
      </c>
      <c r="T316" s="243">
        <f t="shared" si="84"/>
        <v>89.600000000000009</v>
      </c>
      <c r="U316" s="149" t="str">
        <f t="shared" si="77"/>
        <v>KG</v>
      </c>
      <c r="V316" s="112" t="str">
        <f>_xlfn.XLOOKUP(B316,'Query Daten'!A:A,'Query Daten'!Q:Q,"",0)</f>
        <v>39174000</v>
      </c>
      <c r="W316" s="78" t="str">
        <f>IFERROR(VLOOKUP(B316,'Language Articles'!A:K,11,0),"")</f>
        <v>As a finishing element for module bearing rails of the Solo series, grey.</v>
      </c>
      <c r="X316" s="135"/>
      <c r="Y316" s="63" t="b">
        <v>1</v>
      </c>
      <c r="Z316" s="63" t="e">
        <f>#REF!&lt;&gt;$Z$1</f>
        <v>#REF!</v>
      </c>
      <c r="AA316" s="63">
        <f t="shared" si="87"/>
        <v>316</v>
      </c>
      <c r="AB316" s="63" t="e">
        <f t="shared" si="70"/>
        <v>#REF!</v>
      </c>
      <c r="AC316" s="63" t="e">
        <f t="shared" si="88"/>
        <v>#NUM!</v>
      </c>
    </row>
    <row r="317" spans="2:29">
      <c r="B317" s="136" t="s">
        <v>330</v>
      </c>
      <c r="C317" s="52" t="str">
        <f>VLOOKUP(B317,'Language Articles'!A:B,2,FALSE)</f>
        <v>Plastic end cap Solo black</v>
      </c>
      <c r="D317" s="112" t="str">
        <f>VLOOKUP(B317,'Language Portfolio'!A:B,2,0)</f>
        <v>Screws and accessories</v>
      </c>
      <c r="E317" s="216" t="str">
        <f>VLOOKUP(B317,'Language Portfolio'!A:K,11,0)</f>
        <v>Accessories profiles</v>
      </c>
      <c r="F317" s="148" cm="1">
        <f t="array" ref="F317:G317">_xlfn.XLOOKUP(B317,'Query Daten'!A:A,'Query Daten'!D:E,"",0)</f>
        <v>8.0000000000000002E-3</v>
      </c>
      <c r="G317" s="149" t="str">
        <v>KG</v>
      </c>
      <c r="H317" s="238" cm="1">
        <f t="array" ref="H317:M317">_xlfn.XLOOKUP(B317,'Query Daten'!A:A,'Query Daten'!F:K,"",0)</f>
        <v>40.299999999999997</v>
      </c>
      <c r="I317" s="149" t="str">
        <v>MM</v>
      </c>
      <c r="J317" s="150">
        <v>40.299999999999997</v>
      </c>
      <c r="K317" s="149" t="str">
        <v>MM</v>
      </c>
      <c r="L317" s="150">
        <v>18.8</v>
      </c>
      <c r="M317" s="149" t="str">
        <v>MM</v>
      </c>
      <c r="N317" s="112">
        <f>IFERROR(VLOOKUP(B317,Basis_Preisliste!B:H,7,0),"")</f>
        <v>100</v>
      </c>
      <c r="O317" s="149" t="str">
        <f>IFERROR(VLOOKUP(B317,'Query Daten'!A:R,16,0),"")</f>
        <v>ST</v>
      </c>
      <c r="P317" s="241">
        <f t="shared" si="83"/>
        <v>0.8</v>
      </c>
      <c r="Q317" s="149" t="str">
        <f t="shared" si="76"/>
        <v>KG</v>
      </c>
      <c r="R317" s="151">
        <f>IFERROR(VLOOKUP(B317,MLGN!A:J,8,0),"")</f>
        <v>11200</v>
      </c>
      <c r="S317" s="149" t="str">
        <f>IFERROR(VLOOKUP(B317,'Query Daten'!A:R,16,0),"")</f>
        <v>ST</v>
      </c>
      <c r="T317" s="243">
        <f t="shared" si="84"/>
        <v>89.600000000000009</v>
      </c>
      <c r="U317" s="149" t="str">
        <f t="shared" si="77"/>
        <v>KG</v>
      </c>
      <c r="V317" s="112" t="str">
        <f>_xlfn.XLOOKUP(B317,'Query Daten'!A:A,'Query Daten'!Q:Q,"",0)</f>
        <v>39174000</v>
      </c>
      <c r="W317" s="78" t="str">
        <f>IFERROR(VLOOKUP(B317,'Language Articles'!A:K,11,0),"")</f>
        <v>As a finishing element for module bearing rails of the Solo series, black.</v>
      </c>
      <c r="X317" s="135"/>
      <c r="Y317" s="63" t="b">
        <v>1</v>
      </c>
      <c r="Z317" s="63" t="e">
        <f>#REF!&lt;&gt;$Z$1</f>
        <v>#REF!</v>
      </c>
      <c r="AA317" s="63">
        <f t="shared" si="87"/>
        <v>317</v>
      </c>
      <c r="AB317" s="63" t="e">
        <f t="shared" si="70"/>
        <v>#REF!</v>
      </c>
      <c r="AC317" s="63" t="e">
        <f t="shared" si="88"/>
        <v>#NUM!</v>
      </c>
    </row>
    <row r="318" spans="2:29">
      <c r="B318" s="136" t="s">
        <v>334</v>
      </c>
      <c r="C318" s="52" t="str">
        <f>VLOOKUP(B318,'Language Articles'!A:B,2,FALSE)</f>
        <v>Slide-in connector Solo</v>
      </c>
      <c r="D318" s="112" t="str">
        <f>VLOOKUP(B318,'Language Portfolio'!A:B,2,0)</f>
        <v>Screws and accessories</v>
      </c>
      <c r="E318" s="216" t="str">
        <f>VLOOKUP(B318,'Language Portfolio'!A:K,11,0)</f>
        <v>Accessories profiles</v>
      </c>
      <c r="F318" s="148" cm="1">
        <f t="array" ref="F318:G318">_xlfn.XLOOKUP(B318,'Query Daten'!A:A,'Query Daten'!D:E,"",0)</f>
        <v>7.3999999999999996E-2</v>
      </c>
      <c r="G318" s="149" t="str">
        <v>KG</v>
      </c>
      <c r="H318" s="238" cm="1">
        <f t="array" ref="H318:M318">_xlfn.XLOOKUP(B318,'Query Daten'!A:A,'Query Daten'!F:K,"",0)</f>
        <v>195</v>
      </c>
      <c r="I318" s="149" t="str">
        <v>MM</v>
      </c>
      <c r="J318" s="150">
        <v>17.2</v>
      </c>
      <c r="K318" s="149" t="str">
        <v>MM</v>
      </c>
      <c r="L318" s="150">
        <v>36.700000000000003</v>
      </c>
      <c r="M318" s="149" t="str">
        <v>MM</v>
      </c>
      <c r="N318" s="112">
        <f>IFERROR(VLOOKUP(B318,Basis_Preisliste!B:H,7,0),"")</f>
        <v>50</v>
      </c>
      <c r="O318" s="149" t="str">
        <f>IFERROR(VLOOKUP(B318,'Query Daten'!A:R,16,0),"")</f>
        <v>ST</v>
      </c>
      <c r="P318" s="241">
        <f t="shared" si="83"/>
        <v>3.6999999999999997</v>
      </c>
      <c r="Q318" s="149" t="str">
        <f t="shared" si="76"/>
        <v>KG</v>
      </c>
      <c r="R318" s="151">
        <f>IFERROR(VLOOKUP(B318,MLGN!A:J,8,0),"")</f>
        <v>3200</v>
      </c>
      <c r="S318" s="149" t="str">
        <f>IFERROR(VLOOKUP(B318,'Query Daten'!A:R,16,0),"")</f>
        <v>ST</v>
      </c>
      <c r="T318" s="243">
        <f t="shared" si="84"/>
        <v>236.79999999999998</v>
      </c>
      <c r="U318" s="149" t="str">
        <f t="shared" si="77"/>
        <v>KG</v>
      </c>
      <c r="V318" s="112" t="str">
        <f>_xlfn.XLOOKUP(B318,'Query Daten'!A:A,'Query Daten'!Q:Q,"",0)</f>
        <v>76109090</v>
      </c>
      <c r="W318" s="78" t="str">
        <f>IFERROR(VLOOKUP(B318,'Language Articles'!A:K,11,0),"")</f>
        <v>For connecting module support profiles.</v>
      </c>
      <c r="X318" s="135"/>
      <c r="Y318" s="63" t="b">
        <v>1</v>
      </c>
      <c r="Z318" s="63" t="e">
        <f>#REF!&lt;&gt;$Z$1</f>
        <v>#REF!</v>
      </c>
      <c r="AA318" s="63">
        <f t="shared" si="87"/>
        <v>318</v>
      </c>
      <c r="AB318" s="63" t="e">
        <f t="shared" si="70"/>
        <v>#REF!</v>
      </c>
      <c r="AC318" s="63" t="e">
        <f t="shared" si="88"/>
        <v>#NUM!</v>
      </c>
    </row>
    <row r="319" spans="2:29">
      <c r="B319" s="136" t="s">
        <v>343</v>
      </c>
      <c r="C319" s="52" t="str">
        <f>VLOOKUP(B319,'Language Articles'!A:B,2,FALSE)</f>
        <v>Rapid cross connector</v>
      </c>
      <c r="D319" s="112" t="str">
        <f>VLOOKUP(B319,'Language Portfolio'!A:B,2,0)</f>
        <v>Screws and accessories</v>
      </c>
      <c r="E319" s="216" t="str">
        <f>VLOOKUP(B319,'Language Portfolio'!A:K,11,0)</f>
        <v>Accessories profiles</v>
      </c>
      <c r="F319" s="148" cm="1">
        <f t="array" ref="F319:G319">_xlfn.XLOOKUP(B319,'Query Daten'!A:A,'Query Daten'!D:E,"",0)</f>
        <v>7.9000000000000001E-2</v>
      </c>
      <c r="G319" s="149" t="str">
        <v>KG</v>
      </c>
      <c r="H319" s="238" cm="1">
        <f t="array" ref="H319:M319">_xlfn.XLOOKUP(B319,'Query Daten'!A:A,'Query Daten'!F:K,"",0)</f>
        <v>74.5</v>
      </c>
      <c r="I319" s="149" t="str">
        <v>MM</v>
      </c>
      <c r="J319" s="150">
        <v>35</v>
      </c>
      <c r="K319" s="149" t="str">
        <v>MM</v>
      </c>
      <c r="L319" s="150">
        <v>57.5</v>
      </c>
      <c r="M319" s="149" t="str">
        <v>MM</v>
      </c>
      <c r="N319" s="112">
        <f>IFERROR(VLOOKUP(B319,Basis_Preisliste!B:H,7,0),"")</f>
        <v>200</v>
      </c>
      <c r="O319" s="149" t="str">
        <f>IFERROR(VLOOKUP(B319,'Query Daten'!A:R,16,0),"")</f>
        <v>ST</v>
      </c>
      <c r="P319" s="241">
        <f t="shared" si="83"/>
        <v>15.8</v>
      </c>
      <c r="Q319" s="149" t="str">
        <f t="shared" si="76"/>
        <v>KG</v>
      </c>
      <c r="R319" s="151">
        <f>IFERROR(VLOOKUP(B319,MLGN!A:J,8,0),"")</f>
        <v>4800</v>
      </c>
      <c r="S319" s="149" t="str">
        <f>IFERROR(VLOOKUP(B319,'Query Daten'!A:R,16,0),"")</f>
        <v>ST</v>
      </c>
      <c r="T319" s="243">
        <f t="shared" si="84"/>
        <v>379.2</v>
      </c>
      <c r="U319" s="149" t="str">
        <f t="shared" si="77"/>
        <v>KG</v>
      </c>
      <c r="V319" s="112" t="str">
        <f>_xlfn.XLOOKUP(B319,'Query Daten'!A:A,'Query Daten'!Q:Q,"",0)</f>
        <v>76109090</v>
      </c>
      <c r="W319" s="78" t="str">
        <f>IFERROR(VLOOKUP(B319,'Language Articles'!A:K,11,0),"")</f>
        <v>Completely pre-assembled, for click groove M8, for cross rail system.</v>
      </c>
      <c r="X319" s="135"/>
      <c r="Y319" s="63" t="b">
        <v>1</v>
      </c>
      <c r="Z319" s="63" t="e">
        <f>#REF!&lt;&gt;$Z$1</f>
        <v>#REF!</v>
      </c>
      <c r="AA319" s="63">
        <f t="shared" si="87"/>
        <v>319</v>
      </c>
      <c r="AB319" s="63" t="e">
        <f t="shared" si="70"/>
        <v>#REF!</v>
      </c>
      <c r="AC319" s="63" t="e">
        <f t="shared" si="88"/>
        <v>#NUM!</v>
      </c>
    </row>
    <row r="320" spans="2:29">
      <c r="B320" s="136" t="s">
        <v>351</v>
      </c>
      <c r="C320" s="52" t="str">
        <f>VLOOKUP(B320,'Language Articles'!A:B,2,FALSE)</f>
        <v>Rapid cross connector bl. anod.</v>
      </c>
      <c r="D320" s="112" t="str">
        <f>VLOOKUP(B320,'Language Portfolio'!A:B,2,0)</f>
        <v>Screws and accessories</v>
      </c>
      <c r="E320" s="216" t="str">
        <f>VLOOKUP(B320,'Language Portfolio'!A:K,11,0)</f>
        <v>Accessories profiles</v>
      </c>
      <c r="F320" s="148" cm="1">
        <f t="array" ref="F320:G320">_xlfn.XLOOKUP(B320,'Query Daten'!A:A,'Query Daten'!D:E,"",0)</f>
        <v>7.9000000000000001E-2</v>
      </c>
      <c r="G320" s="149" t="str">
        <v>KG</v>
      </c>
      <c r="H320" s="238" cm="1">
        <f t="array" ref="H320:M320">_xlfn.XLOOKUP(B320,'Query Daten'!A:A,'Query Daten'!F:K,"",0)</f>
        <v>74.5</v>
      </c>
      <c r="I320" s="149" t="str">
        <v>MM</v>
      </c>
      <c r="J320" s="150">
        <v>35</v>
      </c>
      <c r="K320" s="149" t="str">
        <v>MM</v>
      </c>
      <c r="L320" s="150">
        <v>41.5</v>
      </c>
      <c r="M320" s="149" t="str">
        <v>MM</v>
      </c>
      <c r="N320" s="112">
        <f>IFERROR(VLOOKUP(B320,Basis_Preisliste!B:H,7,0),"")</f>
        <v>200</v>
      </c>
      <c r="O320" s="149" t="str">
        <f>IFERROR(VLOOKUP(B320,'Query Daten'!A:R,16,0),"")</f>
        <v>ST</v>
      </c>
      <c r="P320" s="241">
        <f t="shared" si="83"/>
        <v>15.8</v>
      </c>
      <c r="Q320" s="149" t="str">
        <f t="shared" si="76"/>
        <v>KG</v>
      </c>
      <c r="R320" s="151">
        <f>IFERROR(VLOOKUP(B320,MLGN!A:J,8,0),"")</f>
        <v>4800</v>
      </c>
      <c r="S320" s="149" t="str">
        <f>IFERROR(VLOOKUP(B320,'Query Daten'!A:R,16,0),"")</f>
        <v>ST</v>
      </c>
      <c r="T320" s="243">
        <f t="shared" si="84"/>
        <v>379.2</v>
      </c>
      <c r="U320" s="149" t="str">
        <f t="shared" si="77"/>
        <v>KG</v>
      </c>
      <c r="V320" s="112" t="str">
        <f>_xlfn.XLOOKUP(B320,'Query Daten'!A:A,'Query Daten'!Q:Q,"",0)</f>
        <v>76109090</v>
      </c>
      <c r="W320" s="78" t="str">
        <f>IFERROR(VLOOKUP(B320,'Language Articles'!A:K,11,0),"")</f>
        <v>Completely pre-assembled, for click groove M8, for cross rail system.</v>
      </c>
      <c r="X320" s="135"/>
      <c r="Y320" s="63" t="b">
        <v>1</v>
      </c>
      <c r="Z320" s="63" t="e">
        <f>#REF!&lt;&gt;$Z$1</f>
        <v>#REF!</v>
      </c>
      <c r="AA320" s="63">
        <f t="shared" si="87"/>
        <v>320</v>
      </c>
      <c r="AB320" s="63" t="e">
        <f t="shared" si="70"/>
        <v>#REF!</v>
      </c>
      <c r="AC320" s="63" t="e">
        <f t="shared" si="88"/>
        <v>#NUM!</v>
      </c>
    </row>
    <row r="321" spans="2:29">
      <c r="B321" s="136" t="s">
        <v>353</v>
      </c>
      <c r="C321" s="52" t="str">
        <f>VLOOKUP(B321,'Language Articles'!A:B,2,FALSE)</f>
        <v>Proklip-Multi 10S</v>
      </c>
      <c r="D321" s="112" t="str">
        <f>VLOOKUP(B321,'Language Portfolio'!A:B,2,0)</f>
        <v>Screws and accessories</v>
      </c>
      <c r="E321" s="216" t="str">
        <f>VLOOKUP(B321,'Language Portfolio'!A:K,11,0)</f>
        <v>Accessories profiles</v>
      </c>
      <c r="F321" s="148" cm="1">
        <f t="array" ref="F321:G321">_xlfn.XLOOKUP(B321,'Query Daten'!A:A,'Query Daten'!D:E,"",0)</f>
        <v>5.0000000000000001E-3</v>
      </c>
      <c r="G321" s="149" t="str">
        <v>KG</v>
      </c>
      <c r="H321" s="238" cm="1">
        <f t="array" ref="H321:M321">_xlfn.XLOOKUP(B321,'Query Daten'!A:A,'Query Daten'!F:K,"",0)</f>
        <v>73</v>
      </c>
      <c r="I321" s="149" t="str">
        <v>MM</v>
      </c>
      <c r="J321" s="150">
        <v>31.6</v>
      </c>
      <c r="K321" s="149" t="str">
        <v>MM</v>
      </c>
      <c r="L321" s="150">
        <v>26</v>
      </c>
      <c r="M321" s="149" t="str">
        <v>MM</v>
      </c>
      <c r="N321" s="112">
        <f>IFERROR(VLOOKUP(B321,Basis_Preisliste!B:H,7,0),"")</f>
        <v>100</v>
      </c>
      <c r="O321" s="149" t="str">
        <f>IFERROR(VLOOKUP(B321,'Query Daten'!A:R,16,0),"")</f>
        <v>ST</v>
      </c>
      <c r="P321" s="241">
        <f t="shared" si="83"/>
        <v>0.5</v>
      </c>
      <c r="Q321" s="149" t="str">
        <f t="shared" si="76"/>
        <v>KG</v>
      </c>
      <c r="R321" s="151">
        <f>IFERROR(VLOOKUP(B321,MLGN!A:J,8,0),"")</f>
        <v>11200</v>
      </c>
      <c r="S321" s="149" t="str">
        <f>IFERROR(VLOOKUP(B321,'Query Daten'!A:R,16,0),"")</f>
        <v>ST</v>
      </c>
      <c r="T321" s="243">
        <f t="shared" si="84"/>
        <v>56</v>
      </c>
      <c r="U321" s="149" t="str">
        <f t="shared" si="77"/>
        <v>KG</v>
      </c>
      <c r="V321" s="112" t="str">
        <f>_xlfn.XLOOKUP(B321,'Query Daten'!A:A,'Query Daten'!Q:Q,"",0)</f>
        <v>40081900</v>
      </c>
      <c r="W321" s="78" t="str">
        <f>IFERROR(VLOOKUP(B321,'Language Articles'!A:K,11,0),"")</f>
        <v>Accessory component for cable routing on Schletter module support profiles or click or screw channels. The cable fasteners are made of UV and temperature-resistant plastic, black.</v>
      </c>
      <c r="X321" s="135"/>
      <c r="Y321" s="63" t="b">
        <v>1</v>
      </c>
      <c r="Z321" s="63" t="e">
        <f>#REF!&lt;&gt;$Z$1</f>
        <v>#REF!</v>
      </c>
      <c r="AA321" s="63">
        <f t="shared" si="87"/>
        <v>321</v>
      </c>
      <c r="AB321" s="63" t="e">
        <f t="shared" si="70"/>
        <v>#REF!</v>
      </c>
      <c r="AC321" s="63" t="e">
        <f t="shared" si="88"/>
        <v>#NUM!</v>
      </c>
    </row>
    <row r="322" spans="2:29">
      <c r="B322" s="136" t="s">
        <v>355</v>
      </c>
      <c r="C322" s="52" t="str">
        <f>VLOOKUP(B322,'Language Articles'!A:B,2,FALSE)</f>
        <v>Proklip-Multi8</v>
      </c>
      <c r="D322" s="112" t="str">
        <f>VLOOKUP(B322,'Language Portfolio'!A:B,2,0)</f>
        <v>Screws and accessories</v>
      </c>
      <c r="E322" s="216" t="str">
        <f>VLOOKUP(B322,'Language Portfolio'!A:K,11,0)</f>
        <v>Accessories profiles</v>
      </c>
      <c r="F322" s="148" cm="1">
        <f t="array" ref="F322:G322">_xlfn.XLOOKUP(B322,'Query Daten'!A:A,'Query Daten'!D:E,"",0)</f>
        <v>4.0000000000000001E-3</v>
      </c>
      <c r="G322" s="149" t="str">
        <v>KG</v>
      </c>
      <c r="H322" s="238" cm="1">
        <f t="array" ref="H322:M322">_xlfn.XLOOKUP(B322,'Query Daten'!A:A,'Query Daten'!F:K,"",0)</f>
        <v>45.22</v>
      </c>
      <c r="I322" s="149" t="str">
        <v>MM</v>
      </c>
      <c r="J322" s="150">
        <v>37.71</v>
      </c>
      <c r="K322" s="149" t="str">
        <v>MM</v>
      </c>
      <c r="L322" s="150">
        <v>3.5</v>
      </c>
      <c r="M322" s="149" t="str">
        <v>MM</v>
      </c>
      <c r="N322" s="112">
        <f>IFERROR(VLOOKUP(B322,Basis_Preisliste!B:H,7,0),"")</f>
        <v>100</v>
      </c>
      <c r="O322" s="149" t="str">
        <f>IFERROR(VLOOKUP(B322,'Query Daten'!A:R,16,0),"")</f>
        <v>ST</v>
      </c>
      <c r="P322" s="241">
        <f t="shared" si="83"/>
        <v>0.4</v>
      </c>
      <c r="Q322" s="149" t="str">
        <f t="shared" si="76"/>
        <v>KG</v>
      </c>
      <c r="R322" s="151">
        <f>IFERROR(VLOOKUP(B322,MLGN!A:J,8,0),"")</f>
        <v>11200</v>
      </c>
      <c r="S322" s="149" t="str">
        <f>IFERROR(VLOOKUP(B322,'Query Daten'!A:R,16,0),"")</f>
        <v>ST</v>
      </c>
      <c r="T322" s="243">
        <f t="shared" si="84"/>
        <v>44.800000000000004</v>
      </c>
      <c r="U322" s="149" t="str">
        <f t="shared" si="77"/>
        <v>KG</v>
      </c>
      <c r="V322" s="112" t="str">
        <f>_xlfn.XLOOKUP(B322,'Query Daten'!A:A,'Query Daten'!Q:Q,"",0)</f>
        <v>39269097</v>
      </c>
      <c r="W322" s="78" t="str">
        <f>IFERROR(VLOOKUP(B322,'Language Articles'!A:K,11,0),"")</f>
        <v>Accessory component for cable routing on Schletter module support profiles or click or screw channels. The cable fasteners are made of UV and temperature-resistant plastic, black.</v>
      </c>
      <c r="X322" s="135"/>
      <c r="Y322" s="63" t="b">
        <v>1</v>
      </c>
      <c r="Z322" s="63" t="e">
        <f>#REF!&lt;&gt;$Z$1</f>
        <v>#REF!</v>
      </c>
      <c r="AA322" s="63">
        <f t="shared" si="87"/>
        <v>322</v>
      </c>
      <c r="AB322" s="63" t="e">
        <f t="shared" si="70"/>
        <v>#REF!</v>
      </c>
      <c r="AC322" s="63" t="e">
        <f t="shared" si="88"/>
        <v>#NUM!</v>
      </c>
    </row>
    <row r="323" spans="2:29">
      <c r="B323" s="136" t="s">
        <v>357</v>
      </c>
      <c r="C323" s="52" t="str">
        <f>VLOOKUP(B323,'Language Articles'!A:B,2,FALSE)</f>
        <v>Proklip-Multi PS</v>
      </c>
      <c r="D323" s="112" t="str">
        <f>VLOOKUP(B323,'Language Portfolio'!A:B,2,0)</f>
        <v>Screws and accessories</v>
      </c>
      <c r="E323" s="216" t="str">
        <f>VLOOKUP(B323,'Language Portfolio'!A:K,11,0)</f>
        <v>Accessories profiles</v>
      </c>
      <c r="F323" s="148" cm="1">
        <f t="array" ref="F323:G323">_xlfn.XLOOKUP(B323,'Query Daten'!A:A,'Query Daten'!D:E,"",0)</f>
        <v>4.0000000000000001E-3</v>
      </c>
      <c r="G323" s="149" t="str">
        <v>KG</v>
      </c>
      <c r="H323" s="238" cm="1">
        <f t="array" ref="H323:M323">_xlfn.XLOOKUP(B323,'Query Daten'!A:A,'Query Daten'!F:K,"",0)</f>
        <v>45.22</v>
      </c>
      <c r="I323" s="149" t="str">
        <v>MM</v>
      </c>
      <c r="J323" s="150">
        <v>37.71</v>
      </c>
      <c r="K323" s="149" t="str">
        <v>MM</v>
      </c>
      <c r="L323" s="150">
        <v>3.5</v>
      </c>
      <c r="M323" s="149" t="str">
        <v>MM</v>
      </c>
      <c r="N323" s="112">
        <f>IFERROR(VLOOKUP(B323,Basis_Preisliste!B:H,7,0),"")</f>
        <v>100</v>
      </c>
      <c r="O323" s="149" t="str">
        <f>IFERROR(VLOOKUP(B323,'Query Daten'!A:R,16,0),"")</f>
        <v>ST</v>
      </c>
      <c r="P323" s="241">
        <f t="shared" si="83"/>
        <v>0.4</v>
      </c>
      <c r="Q323" s="149" t="str">
        <f t="shared" si="76"/>
        <v>KG</v>
      </c>
      <c r="R323" s="151">
        <f>IFERROR(VLOOKUP(B323,MLGN!A:J,8,0),"")</f>
        <v>11200</v>
      </c>
      <c r="S323" s="149" t="str">
        <f>IFERROR(VLOOKUP(B323,'Query Daten'!A:R,16,0),"")</f>
        <v>ST</v>
      </c>
      <c r="T323" s="243">
        <f t="shared" si="84"/>
        <v>44.800000000000004</v>
      </c>
      <c r="U323" s="149" t="str">
        <f t="shared" si="77"/>
        <v>KG</v>
      </c>
      <c r="V323" s="112" t="str">
        <f>_xlfn.XLOOKUP(B323,'Query Daten'!A:A,'Query Daten'!Q:Q,"",0)</f>
        <v>39269097</v>
      </c>
      <c r="W323" s="78" t="str">
        <f>IFERROR(VLOOKUP(B323,'Language Articles'!A:K,11,0),"")</f>
        <v>Accessory component for cable routing on Schletter module support profiles or click or screw channels. The cable fasteners are made of UV and temperature-resistant plastic, black.</v>
      </c>
      <c r="X323" s="135"/>
    </row>
    <row r="324" spans="2:29">
      <c r="B324" s="136" t="s">
        <v>455</v>
      </c>
      <c r="C324" s="52" t="str">
        <f>VLOOKUP(B324,'Language Articles'!A:B,2,FALSE)</f>
        <v>Cable fasten.retainerNT760/99 T50ROSEC4A</v>
      </c>
      <c r="D324" s="112" t="str">
        <f>VLOOKUP(B324,'Language Portfolio'!A:B,2,0)</f>
        <v>Screws and accessories</v>
      </c>
      <c r="E324" s="216" t="str">
        <f>VLOOKUP(B324,'Language Portfolio'!A:K,11,0)</f>
        <v>Accessories profiles</v>
      </c>
      <c r="F324" s="148" cm="1">
        <f t="array" ref="F324:G324">_xlfn.XLOOKUP(B324,'Query Daten'!A:A,'Query Daten'!D:E,"",0)</f>
        <v>2E-3</v>
      </c>
      <c r="G324" s="149" t="str">
        <v>KG</v>
      </c>
      <c r="H324" s="238" cm="1">
        <f t="array" ref="H324:M324">_xlfn.XLOOKUP(B324,'Query Daten'!A:A,'Query Daten'!F:K,"",0)</f>
        <v>200</v>
      </c>
      <c r="I324" s="149" t="str">
        <v>MM</v>
      </c>
      <c r="J324" s="150">
        <v>14</v>
      </c>
      <c r="K324" s="149" t="str">
        <v>MM</v>
      </c>
      <c r="L324" s="150">
        <v>10.7</v>
      </c>
      <c r="M324" s="149" t="str">
        <v>MM</v>
      </c>
      <c r="N324" s="112">
        <f>IFERROR(VLOOKUP(B324,Basis_Preisliste!B:H,7,0),"")</f>
        <v>100</v>
      </c>
      <c r="O324" s="149" t="str">
        <f>IFERROR(VLOOKUP(B324,'Query Daten'!A:R,16,0),"")</f>
        <v>ST</v>
      </c>
      <c r="P324" s="241">
        <f t="shared" si="83"/>
        <v>0.2</v>
      </c>
      <c r="Q324" s="149" t="str">
        <f t="shared" si="76"/>
        <v>KG</v>
      </c>
      <c r="R324" s="151">
        <f>IFERROR(VLOOKUP(B324,MLGN!A:J,8,0),"")</f>
        <v>24000</v>
      </c>
      <c r="S324" s="149" t="str">
        <f>IFERROR(VLOOKUP(B324,'Query Daten'!A:R,16,0),"")</f>
        <v>ST</v>
      </c>
      <c r="T324" s="243">
        <f t="shared" si="84"/>
        <v>48</v>
      </c>
      <c r="U324" s="149" t="str">
        <f t="shared" si="77"/>
        <v>KG</v>
      </c>
      <c r="V324" s="112" t="str">
        <f>_xlfn.XLOOKUP(B324,'Query Daten'!A:A,'Query Daten'!Q:Q,"",0)</f>
        <v>39269097</v>
      </c>
      <c r="W324" s="78" t="str">
        <f>IFERROR(VLOOKUP(B324,'Language Articles'!A:K,11,0),"")</f>
        <v>Fastening ties 1.0–3.0 mm, guide at the top. Attachment to edges with a width of 1.0–3.0 mm; Cable tie length: 200 mm.</v>
      </c>
      <c r="X324" s="135"/>
      <c r="Y324" s="63" t="b">
        <v>1</v>
      </c>
      <c r="Z324" s="63" t="e">
        <f>#REF!&lt;&gt;$Z$1</f>
        <v>#REF!</v>
      </c>
      <c r="AA324" s="63">
        <f t="shared" ref="AA324:AA333" si="89">ROW(A324)</f>
        <v>324</v>
      </c>
      <c r="AB324" s="63" t="e">
        <f t="shared" ref="AB324:AB390" si="90">AA324/Z324</f>
        <v>#REF!</v>
      </c>
      <c r="AC324" s="63" t="e">
        <f t="shared" ref="AC324:AC330" si="91">_xlfn.AGGREGATE(15,6,$AB$7:$AB$681,ROW(A316))</f>
        <v>#NUM!</v>
      </c>
    </row>
    <row r="325" spans="2:29">
      <c r="B325" s="136" t="s">
        <v>457</v>
      </c>
      <c r="C325" s="52" t="str">
        <f>VLOOKUP(B325,'Language Articles'!A:B,2,FALSE)</f>
        <v>Cablefasten.retainerNT405/97T50ROSEC5B-W</v>
      </c>
      <c r="D325" s="112" t="str">
        <f>VLOOKUP(B325,'Language Portfolio'!A:B,2,0)</f>
        <v>Screws and accessories</v>
      </c>
      <c r="E325" s="216" t="str">
        <f>VLOOKUP(B325,'Language Portfolio'!A:K,11,0)</f>
        <v>Accessories profiles</v>
      </c>
      <c r="F325" s="148" cm="1">
        <f t="array" ref="F325:G325">_xlfn.XLOOKUP(B325,'Query Daten'!A:A,'Query Daten'!D:E,"",0)</f>
        <v>2E-3</v>
      </c>
      <c r="G325" s="149" t="str">
        <v>KG</v>
      </c>
      <c r="H325" s="238" cm="1">
        <f t="array" ref="H325:M325">_xlfn.XLOOKUP(B325,'Query Daten'!A:A,'Query Daten'!F:K,"",0)</f>
        <v>200</v>
      </c>
      <c r="I325" s="149" t="str">
        <v>MM</v>
      </c>
      <c r="J325" s="150">
        <v>12</v>
      </c>
      <c r="K325" s="149" t="str">
        <v>MM</v>
      </c>
      <c r="L325" s="150">
        <v>12.5</v>
      </c>
      <c r="M325" s="149" t="str">
        <v>MM</v>
      </c>
      <c r="N325" s="112">
        <f>IFERROR(VLOOKUP(B325,Basis_Preisliste!B:H,7,0),"")</f>
        <v>100</v>
      </c>
      <c r="O325" s="149" t="str">
        <f>IFERROR(VLOOKUP(B325,'Query Daten'!A:R,16,0),"")</f>
        <v>ST</v>
      </c>
      <c r="P325" s="241">
        <f t="shared" si="83"/>
        <v>0.2</v>
      </c>
      <c r="Q325" s="149" t="str">
        <f t="shared" si="76"/>
        <v>KG</v>
      </c>
      <c r="R325" s="151">
        <f>IFERROR(VLOOKUP(B325,MLGN!A:J,8,0),"")</f>
        <v>24000</v>
      </c>
      <c r="S325" s="149" t="str">
        <f>IFERROR(VLOOKUP(B325,'Query Daten'!A:R,16,0),"")</f>
        <v>ST</v>
      </c>
      <c r="T325" s="243">
        <f t="shared" si="84"/>
        <v>48</v>
      </c>
      <c r="U325" s="149" t="str">
        <f t="shared" si="77"/>
        <v>KG</v>
      </c>
      <c r="V325" s="112" t="str">
        <f>_xlfn.XLOOKUP(B325,'Query Daten'!A:A,'Query Daten'!Q:Q,"",0)</f>
        <v>39269097</v>
      </c>
      <c r="W325" s="78" t="str">
        <f>IFERROR(VLOOKUP(B325,'Language Articles'!A:K,11,0),"")</f>
        <v>Fastening tie 1.0–3.0 mm, lateral guide. Attachment to edges with a width of 1.0–3.0 mm; Cable tie length: 200 mm.</v>
      </c>
      <c r="X325" s="135"/>
      <c r="Y325" s="63" t="b">
        <v>1</v>
      </c>
      <c r="Z325" s="63" t="e">
        <f>#REF!&lt;&gt;$Z$1</f>
        <v>#REF!</v>
      </c>
      <c r="AA325" s="63">
        <f t="shared" si="89"/>
        <v>325</v>
      </c>
      <c r="AB325" s="63" t="e">
        <f t="shared" si="90"/>
        <v>#REF!</v>
      </c>
      <c r="AC325" s="63" t="e">
        <f t="shared" si="91"/>
        <v>#NUM!</v>
      </c>
    </row>
    <row r="326" spans="2:29">
      <c r="B326" s="136" t="s">
        <v>336</v>
      </c>
      <c r="C326" s="52" t="str">
        <f>VLOOKUP(B326,'Language Articles'!A:B,2,FALSE)</f>
        <v>Ridge connector kit</v>
      </c>
      <c r="D326" s="112" t="str">
        <f>VLOOKUP(B326,'Language Portfolio'!A:B,2,0)</f>
        <v>Screws and accessories</v>
      </c>
      <c r="E326" s="216" t="str">
        <f>VLOOKUP(B326,'Language Portfolio'!A:K,11,0)</f>
        <v>Accessoires Supports</v>
      </c>
      <c r="F326" s="148" cm="1">
        <f t="array" ref="F326:G326">_xlfn.XLOOKUP(B326,'Query Daten'!A:A,'Query Daten'!D:E,"",0)</f>
        <v>0.55200000000000005</v>
      </c>
      <c r="G326" s="149" t="str">
        <v>KG</v>
      </c>
      <c r="H326" s="238" cm="1">
        <f t="array" ref="H326:M326">_xlfn.XLOOKUP(B326,'Query Daten'!A:A,'Query Daten'!F:K,"",0)</f>
        <v>175</v>
      </c>
      <c r="I326" s="149" t="str">
        <v>MM</v>
      </c>
      <c r="J326" s="150">
        <v>55</v>
      </c>
      <c r="K326" s="149" t="str">
        <v>MM</v>
      </c>
      <c r="L326" s="150">
        <v>35</v>
      </c>
      <c r="M326" s="149" t="str">
        <v>MM</v>
      </c>
      <c r="N326" s="112">
        <f>IFERROR(VLOOKUP(B326,Basis_Preisliste!B:H,7,0),"")</f>
        <v>50</v>
      </c>
      <c r="O326" s="149" t="str">
        <f>IFERROR(VLOOKUP(B326,'Query Daten'!A:R,16,0),"")</f>
        <v>ST</v>
      </c>
      <c r="P326" s="241">
        <f t="shared" si="83"/>
        <v>27.6</v>
      </c>
      <c r="Q326" s="149" t="str">
        <f t="shared" si="76"/>
        <v>KG</v>
      </c>
      <c r="R326" s="151">
        <f>IFERROR(VLOOKUP(B326,MLGN!A:J,8,0),"")</f>
        <v>1200</v>
      </c>
      <c r="S326" s="149" t="str">
        <f>IFERROR(VLOOKUP(B326,'Query Daten'!A:R,16,0),"")</f>
        <v>ST</v>
      </c>
      <c r="T326" s="243">
        <f t="shared" si="84"/>
        <v>662.40000000000009</v>
      </c>
      <c r="U326" s="149" t="str">
        <f t="shared" si="77"/>
        <v>KG</v>
      </c>
      <c r="V326" s="112" t="str">
        <f>_xlfn.XLOOKUP(B326,'Query Daten'!A:A,'Query Daten'!Q:Q,"",0)</f>
        <v>73089098</v>
      </c>
      <c r="W326" s="78" t="str">
        <f>IFERROR(VLOOKUP(B326,'Language Articles'!A:K,11,0),"")</f>
        <v>Suitable for ballast-optimized flat roof systems for connection via the roof ridge.</v>
      </c>
      <c r="X326" s="135"/>
      <c r="Y326" s="63" t="b">
        <v>1</v>
      </c>
      <c r="Z326" s="63" t="e">
        <f>#REF!&lt;&gt;$Z$1</f>
        <v>#REF!</v>
      </c>
      <c r="AA326" s="63">
        <f t="shared" si="89"/>
        <v>326</v>
      </c>
      <c r="AB326" s="63" t="e">
        <f t="shared" si="90"/>
        <v>#REF!</v>
      </c>
      <c r="AC326" s="63" t="e">
        <f t="shared" si="91"/>
        <v>#NUM!</v>
      </c>
    </row>
    <row r="327" spans="2:29">
      <c r="B327" s="136" t="s">
        <v>470</v>
      </c>
      <c r="C327" s="52" t="str">
        <f>VLOOKUP(B327,'Language Articles'!A:B,2,FALSE)</f>
        <v>Set for concrete block weighting set18, alu</v>
      </c>
      <c r="D327" s="112" t="str">
        <f>VLOOKUP(B327,'Language Portfolio'!A:B,2,0)</f>
        <v>Screws and accessories</v>
      </c>
      <c r="E327" s="216" t="str">
        <f>VLOOKUP(B327,'Language Portfolio'!A:K,11,0)</f>
        <v>Accessoires Supports</v>
      </c>
      <c r="F327" s="148" cm="1">
        <f t="array" ref="F327:G327">_xlfn.XLOOKUP(B327,'Query Daten'!A:A,'Query Daten'!D:E,"",0)</f>
        <v>2.9009999999999998</v>
      </c>
      <c r="G327" s="149" t="str">
        <v>KG</v>
      </c>
      <c r="H327" s="238" cm="1">
        <f t="array" ref="H327:M327">_xlfn.XLOOKUP(B327,'Query Daten'!A:A,'Query Daten'!F:K,"",0)</f>
        <v>550</v>
      </c>
      <c r="I327" s="149" t="str">
        <v>MM</v>
      </c>
      <c r="J327" s="150">
        <v>114</v>
      </c>
      <c r="K327" s="149" t="str">
        <v>MM</v>
      </c>
      <c r="L327" s="150">
        <v>53.7</v>
      </c>
      <c r="M327" s="149" t="str">
        <v>MM</v>
      </c>
      <c r="N327" s="112">
        <f>IFERROR(VLOOKUP(B327,Basis_Preisliste!B:H,7,0),"")</f>
        <v>100</v>
      </c>
      <c r="O327" s="149" t="str">
        <f>IFERROR(VLOOKUP(B327,'Query Daten'!A:R,16,0),"")</f>
        <v>ST</v>
      </c>
      <c r="P327" s="241">
        <f t="shared" si="83"/>
        <v>290.09999999999997</v>
      </c>
      <c r="Q327" s="149" t="str">
        <f t="shared" si="76"/>
        <v>KG</v>
      </c>
      <c r="R327" s="151">
        <f>IFERROR(VLOOKUP(B327,MLGN!A:J,8,0),"")</f>
        <v>100</v>
      </c>
      <c r="S327" s="149" t="str">
        <f>IFERROR(VLOOKUP(B327,'Query Daten'!A:R,16,0),"")</f>
        <v>ST</v>
      </c>
      <c r="T327" s="243">
        <f t="shared" si="84"/>
        <v>290.09999999999997</v>
      </c>
      <c r="U327" s="149" t="str">
        <f t="shared" si="77"/>
        <v>KG</v>
      </c>
      <c r="V327" s="112" t="str">
        <f>_xlfn.XLOOKUP(B327,'Query Daten'!A:A,'Query Daten'!Q:Q,"",0)</f>
        <v>76109090</v>
      </c>
      <c r="W327" s="78" t="str">
        <f>IFERROR(VLOOKUP(B327,'Language Articles'!A:K,11,0),"")</f>
        <v>Contains 2 aluminum profiles with surface protection mat. The profiles are screwed at right angles to the support e.g. with concrete restraint. The special profile distributes the loads evenly over the roof skin.</v>
      </c>
      <c r="X327" s="135"/>
      <c r="Y327" s="63" t="b">
        <v>1</v>
      </c>
      <c r="Z327" s="63" t="e">
        <f>#REF!&lt;&gt;$Z$1</f>
        <v>#REF!</v>
      </c>
      <c r="AA327" s="63">
        <f t="shared" si="89"/>
        <v>327</v>
      </c>
      <c r="AB327" s="63" t="e">
        <f t="shared" si="90"/>
        <v>#REF!</v>
      </c>
      <c r="AC327" s="63" t="e">
        <f t="shared" si="91"/>
        <v>#NUM!</v>
      </c>
    </row>
    <row r="328" spans="2:29">
      <c r="B328" s="136" t="s">
        <v>486</v>
      </c>
      <c r="C328" s="52" t="str">
        <f>VLOOKUP(B328,'Language Articles'!A:B,2,FALSE)</f>
        <v>SolRack Alu (1 plate)</v>
      </c>
      <c r="D328" s="112" t="str">
        <f>VLOOKUP(B328,'Language Portfolio'!A:B,2,0)</f>
        <v>Screws and accessories</v>
      </c>
      <c r="E328" s="216" t="str">
        <f>VLOOKUP(B328,'Language Portfolio'!A:K,11,0)</f>
        <v>Accessoires Supports</v>
      </c>
      <c r="F328" s="148" cm="1">
        <f t="array" ref="F328:G328">_xlfn.XLOOKUP(B328,'Query Daten'!A:A,'Query Daten'!D:E,"",0)</f>
        <v>1.9350000000000001</v>
      </c>
      <c r="G328" s="149" t="str">
        <v>KG</v>
      </c>
      <c r="H328" s="238" cm="1">
        <f t="array" ref="H328:M328">_xlfn.XLOOKUP(B328,'Query Daten'!A:A,'Query Daten'!F:K,"",0)</f>
        <v>1200</v>
      </c>
      <c r="I328" s="149" t="str">
        <v>MM</v>
      </c>
      <c r="J328" s="150">
        <v>454.5</v>
      </c>
      <c r="K328" s="149" t="str">
        <v>MM</v>
      </c>
      <c r="L328" s="150">
        <v>34.1</v>
      </c>
      <c r="M328" s="149" t="str">
        <v>MM</v>
      </c>
      <c r="N328" s="112">
        <f>IFERROR(VLOOKUP(B328,Basis_Preisliste!B:H,7,0),"")</f>
        <v>400</v>
      </c>
      <c r="O328" s="149" t="str">
        <f>IFERROR(VLOOKUP(B328,'Query Daten'!A:R,16,0),"")</f>
        <v>ST</v>
      </c>
      <c r="P328" s="241">
        <f t="shared" si="83"/>
        <v>774</v>
      </c>
      <c r="Q328" s="149" t="str">
        <f t="shared" si="76"/>
        <v>KG</v>
      </c>
      <c r="R328" s="151">
        <f>IFERROR(VLOOKUP(B328,MLGN!A:J,8,0),"")</f>
        <v>400</v>
      </c>
      <c r="S328" s="149" t="str">
        <f>IFERROR(VLOOKUP(B328,'Query Daten'!A:R,16,0),"")</f>
        <v>ST</v>
      </c>
      <c r="T328" s="243">
        <f t="shared" si="84"/>
        <v>774</v>
      </c>
      <c r="U328" s="149" t="str">
        <f t="shared" si="77"/>
        <v>KG</v>
      </c>
      <c r="V328" s="112" t="str">
        <f>_xlfn.XLOOKUP(B328,'Query Daten'!A:A,'Query Daten'!Q:Q,"",0)</f>
        <v>76109090</v>
      </c>
      <c r="W328" s="78" t="str">
        <f>IFERROR(VLOOKUP(B328,'Language Articles'!A:K,11,0),"")</f>
        <v>Material thickness: 1 mm, area: 0.55 m².</v>
      </c>
      <c r="X328" s="135"/>
      <c r="Y328" s="63" t="b">
        <v>1</v>
      </c>
      <c r="Z328" s="63" t="e">
        <f>#REF!&lt;&gt;$Z$1</f>
        <v>#REF!</v>
      </c>
      <c r="AA328" s="63">
        <f t="shared" si="89"/>
        <v>328</v>
      </c>
      <c r="AB328" s="63" t="e">
        <f t="shared" si="90"/>
        <v>#REF!</v>
      </c>
      <c r="AC328" s="63" t="e">
        <f t="shared" si="91"/>
        <v>#NUM!</v>
      </c>
    </row>
    <row r="329" spans="2:29">
      <c r="B329" s="136" t="s">
        <v>506</v>
      </c>
      <c r="C329" s="52" t="str">
        <f>VLOOKUP(B329,'Language Articles'!A:B,2,FALSE)</f>
        <v>Windsafe Vario aluminium 160x1830mm</v>
      </c>
      <c r="D329" s="112" t="str">
        <f>VLOOKUP(B329,'Language Portfolio'!A:B,2,0)</f>
        <v>Screws and accessories</v>
      </c>
      <c r="E329" s="216" t="str">
        <f>VLOOKUP(B329,'Language Portfolio'!A:K,11,0)</f>
        <v>Accessoires Supports</v>
      </c>
      <c r="F329" s="148" cm="1">
        <f t="array" ref="F329:G329">_xlfn.XLOOKUP(B329,'Query Daten'!A:A,'Query Daten'!D:E,"",0)</f>
        <v>0.80400000000000005</v>
      </c>
      <c r="G329" s="149" t="str">
        <v>KG</v>
      </c>
      <c r="H329" s="238" cm="1">
        <f t="array" ref="H329:M329">_xlfn.XLOOKUP(B329,'Query Daten'!A:A,'Query Daten'!F:K,"",0)</f>
        <v>1830</v>
      </c>
      <c r="I329" s="149" t="str">
        <v>MM</v>
      </c>
      <c r="J329" s="150">
        <v>160</v>
      </c>
      <c r="K329" s="149" t="str">
        <v>MM</v>
      </c>
      <c r="L329" s="150">
        <v>35</v>
      </c>
      <c r="M329" s="149" t="str">
        <v>MM</v>
      </c>
      <c r="N329" s="112">
        <f>IFERROR(VLOOKUP(B329,Basis_Preisliste!B:H,7,0),"")</f>
        <v>200</v>
      </c>
      <c r="O329" s="149" t="str">
        <f>IFERROR(VLOOKUP(B329,'Query Daten'!A:R,16,0),"")</f>
        <v>ST</v>
      </c>
      <c r="P329" s="241">
        <f t="shared" si="83"/>
        <v>160.80000000000001</v>
      </c>
      <c r="Q329" s="149" t="str">
        <f t="shared" si="76"/>
        <v>KG</v>
      </c>
      <c r="R329" s="151">
        <v>200</v>
      </c>
      <c r="S329" s="149" t="str">
        <f>IFERROR(VLOOKUP(B329,'Query Daten'!A:R,16,0),"")</f>
        <v>ST</v>
      </c>
      <c r="T329" s="243">
        <f t="shared" si="84"/>
        <v>160.80000000000001</v>
      </c>
      <c r="U329" s="149" t="str">
        <f t="shared" si="77"/>
        <v>KG</v>
      </c>
      <c r="V329" s="112" t="str">
        <f>_xlfn.XLOOKUP(B329,'Query Daten'!A:A,'Query Daten'!Q:Q,"",0)</f>
        <v>76109090</v>
      </c>
      <c r="W329" s="78" t="str">
        <f>IFERROR(VLOOKUP(B329,'Language Articles'!A:K,11,0),"")</f>
        <v>Project-specific basis. Rear wall cladding for elevated PV systems to reduce wind loads.</v>
      </c>
      <c r="X329" s="135"/>
      <c r="Y329" s="63" t="b">
        <v>1</v>
      </c>
      <c r="Z329" s="63" t="e">
        <f>#REF!&lt;&gt;$Z$1</f>
        <v>#REF!</v>
      </c>
      <c r="AA329" s="63">
        <f t="shared" si="89"/>
        <v>329</v>
      </c>
      <c r="AB329" s="63" t="e">
        <f t="shared" si="90"/>
        <v>#REF!</v>
      </c>
      <c r="AC329" s="63" t="e">
        <f t="shared" si="91"/>
        <v>#NUM!</v>
      </c>
    </row>
    <row r="330" spans="2:29">
      <c r="B330" s="136" t="s">
        <v>508</v>
      </c>
      <c r="C330" s="52" t="str">
        <f>VLOOKUP(B330,'Language Articles'!A:B,2,FALSE)</f>
        <v>Windsafe Vario aluminum 250x1830mm</v>
      </c>
      <c r="D330" s="112" t="str">
        <f>VLOOKUP(B330,'Language Portfolio'!A:B,2,0)</f>
        <v>Screws and accessories</v>
      </c>
      <c r="E330" s="216" t="str">
        <f>VLOOKUP(B330,'Language Portfolio'!A:K,11,0)</f>
        <v>Accessoires Supports</v>
      </c>
      <c r="F330" s="148" cm="1">
        <f t="array" ref="F330:G330">_xlfn.XLOOKUP(B330,'Query Daten'!A:A,'Query Daten'!D:E,"",0)</f>
        <v>1.3360000000000001</v>
      </c>
      <c r="G330" s="149" t="str">
        <v>KG</v>
      </c>
      <c r="H330" s="238" cm="1">
        <f t="array" ref="H330:M330">_xlfn.XLOOKUP(B330,'Query Daten'!A:A,'Query Daten'!F:K,"",0)</f>
        <v>1830</v>
      </c>
      <c r="I330" s="149" t="str">
        <v>MM</v>
      </c>
      <c r="J330" s="150">
        <v>250</v>
      </c>
      <c r="K330" s="149" t="str">
        <v>MM</v>
      </c>
      <c r="L330" s="150">
        <v>35</v>
      </c>
      <c r="M330" s="149" t="str">
        <v>MM</v>
      </c>
      <c r="N330" s="112">
        <f>IFERROR(VLOOKUP(B330,Basis_Preisliste!B:H,7,0),"")</f>
        <v>200</v>
      </c>
      <c r="O330" s="149" t="str">
        <f>IFERROR(VLOOKUP(B330,'Query Daten'!A:R,16,0),"")</f>
        <v>ST</v>
      </c>
      <c r="P330" s="241">
        <f t="shared" si="83"/>
        <v>267.2</v>
      </c>
      <c r="Q330" s="149" t="str">
        <f t="shared" si="76"/>
        <v>KG</v>
      </c>
      <c r="R330" s="151">
        <v>200</v>
      </c>
      <c r="S330" s="149" t="str">
        <f>IFERROR(VLOOKUP(B330,'Query Daten'!A:R,16,0),"")</f>
        <v>ST</v>
      </c>
      <c r="T330" s="243">
        <f t="shared" si="84"/>
        <v>267.2</v>
      </c>
      <c r="U330" s="149" t="str">
        <f t="shared" si="77"/>
        <v>KG</v>
      </c>
      <c r="V330" s="112" t="str">
        <f>_xlfn.XLOOKUP(B330,'Query Daten'!A:A,'Query Daten'!Q:Q,"",0)</f>
        <v>76109090</v>
      </c>
      <c r="W330" s="78" t="str">
        <f>IFERROR(VLOOKUP(B330,'Language Articles'!A:K,11,0),"")</f>
        <v>Project-specific basis. Rear wall cladding for elevated PV systems to reduce wind loads.</v>
      </c>
      <c r="X330" s="135"/>
      <c r="Y330" s="63" t="b">
        <v>1</v>
      </c>
      <c r="Z330" s="63" t="e">
        <f>#REF!&lt;&gt;$Z$1</f>
        <v>#REF!</v>
      </c>
      <c r="AA330" s="63">
        <f t="shared" si="89"/>
        <v>330</v>
      </c>
      <c r="AB330" s="63" t="e">
        <f t="shared" si="90"/>
        <v>#REF!</v>
      </c>
      <c r="AC330" s="63" t="e">
        <f t="shared" si="91"/>
        <v>#NUM!</v>
      </c>
    </row>
    <row r="331" spans="2:29">
      <c r="B331" s="138" t="s">
        <v>185</v>
      </c>
      <c r="C331" s="52" t="str">
        <f>VLOOKUP(B331,'Language Articles'!A:B,2,FALSE)</f>
        <v>Rapid2+ L</v>
      </c>
      <c r="D331" s="112" t="str">
        <f>VLOOKUP(B331,'Language Portfolio'!A:B,2,0)</f>
        <v>Screws and accessories</v>
      </c>
      <c r="E331" s="216" t="str">
        <f>VLOOKUP(B331,'Language Portfolio'!A:K,11,0)</f>
        <v>Accessories ballastoptimized flat roof systems</v>
      </c>
      <c r="F331" s="148" cm="1">
        <f t="array" ref="F331:G331">_xlfn.XLOOKUP(B331,'Query Daten'!A:A,'Query Daten'!D:E,"",0)</f>
        <v>0.155</v>
      </c>
      <c r="G331" s="149" t="str">
        <v>KG</v>
      </c>
      <c r="H331" s="238" cm="1">
        <f t="array" ref="H331:M331">_xlfn.XLOOKUP(B331,'Query Daten'!A:A,'Query Daten'!F:K,"",0)</f>
        <v>83</v>
      </c>
      <c r="I331" s="149" t="str">
        <v>MM</v>
      </c>
      <c r="J331" s="150">
        <v>35.4</v>
      </c>
      <c r="K331" s="149" t="str">
        <v>MM</v>
      </c>
      <c r="L331" s="150">
        <v>75</v>
      </c>
      <c r="M331" s="149" t="str">
        <v>MM</v>
      </c>
      <c r="N331" s="112">
        <f>IFERROR(VLOOKUP(B331,Basis_Preisliste!B:H,7,0),"")</f>
        <v>100</v>
      </c>
      <c r="O331" s="149" t="str">
        <f>IFERROR(VLOOKUP(B331,'Query Daten'!A:R,16,0),"")</f>
        <v>ST</v>
      </c>
      <c r="P331" s="241">
        <f t="shared" si="83"/>
        <v>15.5</v>
      </c>
      <c r="Q331" s="149" t="str">
        <f t="shared" si="76"/>
        <v>KG</v>
      </c>
      <c r="R331" s="151">
        <f>IFERROR(VLOOKUP(B331,MLGN!A:J,8,0),"")</f>
        <v>2400</v>
      </c>
      <c r="S331" s="149" t="str">
        <f>IFERROR(VLOOKUP(B331,'Query Daten'!A:R,16,0),"")</f>
        <v>ST</v>
      </c>
      <c r="T331" s="243">
        <f t="shared" si="84"/>
        <v>372</v>
      </c>
      <c r="U331" s="149" t="str">
        <f t="shared" si="77"/>
        <v>KG</v>
      </c>
      <c r="V331" s="112" t="str">
        <f>_xlfn.XLOOKUP(B331,'Query Daten'!A:A,'Query Daten'!Q:Q,"",0)</f>
        <v>76109090</v>
      </c>
      <c r="W331" s="78" t="str">
        <f>IFERROR(VLOOKUP(B331,'Language Articles'!A:K,11,0),"")</f>
        <v>Rapid2 + L angle connector for FlatGrid for mounting module support profile on FlatGrid base support.</v>
      </c>
      <c r="X331" s="135"/>
      <c r="Y331" s="63" t="b">
        <v>1</v>
      </c>
      <c r="Z331" s="63" t="e">
        <f>#REF!&lt;&gt;$Z$1</f>
        <v>#REF!</v>
      </c>
      <c r="AA331" s="63">
        <f t="shared" si="89"/>
        <v>331</v>
      </c>
      <c r="AB331" s="63" t="e">
        <f t="shared" si="90"/>
        <v>#REF!</v>
      </c>
      <c r="AC331" s="63" t="e">
        <f>_xlfn.AGGREGATE(15,6,$AB$7:$AB$681,ROW(A324))</f>
        <v>#NUM!</v>
      </c>
    </row>
    <row r="332" spans="2:29">
      <c r="B332" s="136" t="s">
        <v>359</v>
      </c>
      <c r="C332" s="52" t="str">
        <f>VLOOKUP(B332,'Language Articles'!A:B,2,FALSE)</f>
        <v>Interior connector FlatGrid</v>
      </c>
      <c r="D332" s="112" t="str">
        <f>VLOOKUP(B332,'Language Portfolio'!A:B,2,0)</f>
        <v>Screws and accessories</v>
      </c>
      <c r="E332" s="216" t="str">
        <f>VLOOKUP(B332,'Language Portfolio'!A:K,11,0)</f>
        <v>Accessories ballastoptimized flat roof systems</v>
      </c>
      <c r="F332" s="148" cm="1">
        <f t="array" ref="F332:G332">_xlfn.XLOOKUP(B332,'Query Daten'!A:A,'Query Daten'!D:E,"",0)</f>
        <v>0.1</v>
      </c>
      <c r="G332" s="149" t="str">
        <v>KG</v>
      </c>
      <c r="H332" s="238" cm="1">
        <f t="array" ref="H332:M332">_xlfn.XLOOKUP(B332,'Query Daten'!A:A,'Query Daten'!F:K,"",0)</f>
        <v>300</v>
      </c>
      <c r="I332" s="149" t="str">
        <v>MM</v>
      </c>
      <c r="J332" s="150">
        <v>40</v>
      </c>
      <c r="K332" s="149" t="str">
        <v>MM</v>
      </c>
      <c r="L332" s="150">
        <v>15</v>
      </c>
      <c r="M332" s="149" t="str">
        <v>MM</v>
      </c>
      <c r="N332" s="112">
        <f>IFERROR(VLOOKUP(B332,Basis_Preisliste!B:H,7,0),"")</f>
        <v>50</v>
      </c>
      <c r="O332" s="149" t="str">
        <f>IFERROR(VLOOKUP(B332,'Query Daten'!A:R,16,0),"")</f>
        <v>ST</v>
      </c>
      <c r="P332" s="241">
        <f t="shared" si="83"/>
        <v>5</v>
      </c>
      <c r="Q332" s="149" t="str">
        <f t="shared" si="76"/>
        <v>KG</v>
      </c>
      <c r="R332" s="151">
        <f>IFERROR(VLOOKUP(B332,MLGN!A:J,8,0),"")</f>
        <v>2400</v>
      </c>
      <c r="S332" s="149" t="str">
        <f>IFERROR(VLOOKUP(B332,'Query Daten'!A:R,16,0),"")</f>
        <v>ST</v>
      </c>
      <c r="T332" s="243">
        <f t="shared" si="84"/>
        <v>240</v>
      </c>
      <c r="U332" s="149" t="str">
        <f t="shared" si="77"/>
        <v>KG</v>
      </c>
      <c r="V332" s="112" t="str">
        <f>_xlfn.XLOOKUP(B332,'Query Daten'!A:A,'Query Daten'!Q:Q,"",0)</f>
        <v>76109090</v>
      </c>
      <c r="W332" s="78" t="str">
        <f>IFERROR(VLOOKUP(B332,'Language Articles'!A:K,11,0),"")</f>
        <v>Profile connector for FlatGrid basic profile</v>
      </c>
      <c r="X332" s="135"/>
      <c r="Y332" s="63" t="b">
        <v>1</v>
      </c>
      <c r="Z332" s="63" t="e">
        <f>#REF!&lt;&gt;$Z$1</f>
        <v>#REF!</v>
      </c>
      <c r="AA332" s="63">
        <f t="shared" si="89"/>
        <v>332</v>
      </c>
      <c r="AB332" s="63" t="e">
        <f t="shared" si="90"/>
        <v>#REF!</v>
      </c>
      <c r="AC332" s="63" t="e">
        <f>_xlfn.AGGREGATE(15,6,$AB$7:$AB$681,ROW(A325))</f>
        <v>#NUM!</v>
      </c>
    </row>
    <row r="333" spans="2:29">
      <c r="B333" s="136" t="s">
        <v>332</v>
      </c>
      <c r="C333" s="52" t="str">
        <f>VLOOKUP(B333,'Language Articles'!A:B,2,FALSE)</f>
        <v>Additional connector for FixZ-15 top</v>
      </c>
      <c r="D333" s="112" t="str">
        <f>VLOOKUP(B333,'Language Portfolio'!A:B,2,0)</f>
        <v>Screws and accessories</v>
      </c>
      <c r="E333" s="216" t="str">
        <f>VLOOKUP(B333,'Language Portfolio'!A:K,11,0)</f>
        <v>Accessories ballastoptimized flat roof systems</v>
      </c>
      <c r="F333" s="148" cm="1">
        <f t="array" ref="F333:G333">_xlfn.XLOOKUP(B333,'Query Daten'!A:A,'Query Daten'!D:E,"",0)</f>
        <v>3.7999999999999999E-2</v>
      </c>
      <c r="G333" s="149" t="str">
        <v>KG</v>
      </c>
      <c r="H333" s="238" cm="1">
        <f t="array" ref="H333:M333">_xlfn.XLOOKUP(B333,'Query Daten'!A:A,'Query Daten'!F:K,"",0)</f>
        <v>80</v>
      </c>
      <c r="I333" s="149" t="str">
        <v>MM</v>
      </c>
      <c r="J333" s="150">
        <v>60</v>
      </c>
      <c r="K333" s="149" t="str">
        <v>MM</v>
      </c>
      <c r="L333" s="150">
        <v>3</v>
      </c>
      <c r="M333" s="149" t="str">
        <v>MM</v>
      </c>
      <c r="N333" s="112">
        <f>IFERROR(VLOOKUP(B333,Basis_Preisliste!B:H,7,0),"")</f>
        <v>100</v>
      </c>
      <c r="O333" s="149" t="str">
        <f>IFERROR(VLOOKUP(B333,'Query Daten'!A:R,16,0),"")</f>
        <v>ST</v>
      </c>
      <c r="P333" s="241">
        <f t="shared" si="83"/>
        <v>3.8</v>
      </c>
      <c r="Q333" s="149" t="str">
        <f t="shared" si="76"/>
        <v>KG</v>
      </c>
      <c r="R333" s="151">
        <f>IFERROR(VLOOKUP(B333,MLGN!A:J,8,0),"")</f>
        <v>22400</v>
      </c>
      <c r="S333" s="149" t="str">
        <f>IFERROR(VLOOKUP(B333,'Query Daten'!A:R,16,0),"")</f>
        <v>ST</v>
      </c>
      <c r="T333" s="243">
        <f t="shared" si="84"/>
        <v>851.19999999999993</v>
      </c>
      <c r="U333" s="149" t="str">
        <f t="shared" si="77"/>
        <v>KG</v>
      </c>
      <c r="V333" s="112" t="str">
        <f>_xlfn.XLOOKUP(B333,'Query Daten'!A:A,'Query Daten'!Q:Q,"",0)</f>
        <v>76109090</v>
      </c>
      <c r="W333" s="78" t="str">
        <f>IFERROR(VLOOKUP(B333,'Language Articles'!A:K,11,0),"")</f>
        <v>Profile connector for FixGrid basic profile</v>
      </c>
      <c r="X333" s="135"/>
      <c r="Y333" s="63" t="b">
        <v>1</v>
      </c>
      <c r="Z333" s="63" t="e">
        <f>#REF!&lt;&gt;$Z$1</f>
        <v>#REF!</v>
      </c>
      <c r="AA333" s="63">
        <f t="shared" si="89"/>
        <v>333</v>
      </c>
      <c r="AB333" s="63" t="e">
        <f t="shared" si="90"/>
        <v>#REF!</v>
      </c>
      <c r="AC333" s="63" t="e">
        <f>_xlfn.AGGREGATE(15,6,$AB$7:$AB$681,ROW(A326))</f>
        <v>#NUM!</v>
      </c>
    </row>
    <row r="334" spans="2:29">
      <c r="B334" s="136" t="s">
        <v>341</v>
      </c>
      <c r="C334" s="52" t="str">
        <f>VLOOKUP(B334,'Language Articles'!A:B,2,FALSE)</f>
        <v>Tension connector</v>
      </c>
      <c r="D334" s="112" t="str">
        <f>VLOOKUP(B334,'Language Portfolio'!A:B,2,0)</f>
        <v>Screws and accessories</v>
      </c>
      <c r="E334" s="216" t="str">
        <f>VLOOKUP(B334,'Language Portfolio'!A:K,11,0)</f>
        <v>Accessories ballastoptimized flat roof systems</v>
      </c>
      <c r="F334" s="148" cm="1">
        <f t="array" ref="F334:G334">_xlfn.XLOOKUP(B334,'Query Daten'!A:A,'Query Daten'!D:E,"",0)</f>
        <v>6.2E-2</v>
      </c>
      <c r="G334" s="149" t="str">
        <v>KG</v>
      </c>
      <c r="H334" s="238" cm="1">
        <f t="array" ref="H334:M334">_xlfn.XLOOKUP(B334,'Query Daten'!A:A,'Query Daten'!F:K,"",0)</f>
        <v>230</v>
      </c>
      <c r="I334" s="149" t="str">
        <v>MM</v>
      </c>
      <c r="J334" s="150">
        <v>53</v>
      </c>
      <c r="K334" s="149" t="str">
        <v>MM</v>
      </c>
      <c r="L334" s="150">
        <v>20</v>
      </c>
      <c r="M334" s="149" t="str">
        <v>MM</v>
      </c>
      <c r="N334" s="112">
        <f>IFERROR(VLOOKUP(B334,Basis_Preisliste!B:H,7,0),"")</f>
        <v>100</v>
      </c>
      <c r="O334" s="149" t="str">
        <f>IFERROR(VLOOKUP(B334,'Query Daten'!A:R,16,0),"")</f>
        <v>ST</v>
      </c>
      <c r="P334" s="241">
        <f t="shared" si="83"/>
        <v>6.2</v>
      </c>
      <c r="Q334" s="149" t="str">
        <f t="shared" si="76"/>
        <v>KG</v>
      </c>
      <c r="R334" s="151">
        <f>IFERROR(VLOOKUP(B334,MLGN!A:J,8,0),"")</f>
        <v>2400</v>
      </c>
      <c r="S334" s="149" t="str">
        <f>IFERROR(VLOOKUP(B334,'Query Daten'!A:R,16,0),"")</f>
        <v>ST</v>
      </c>
      <c r="T334" s="243">
        <f t="shared" si="84"/>
        <v>148.80000000000001</v>
      </c>
      <c r="U334" s="149" t="str">
        <f t="shared" si="77"/>
        <v>KG</v>
      </c>
      <c r="V334" s="112" t="str">
        <f>_xlfn.XLOOKUP(B334,'Query Daten'!A:A,'Query Daten'!Q:Q,"",0)</f>
        <v>73089098</v>
      </c>
      <c r="W334" s="78" t="str">
        <f>IFERROR(VLOOKUP(B334,'Language Articles'!A:K,11,0),"")</f>
        <v>For flexible connection of the module fields when separating the fields on pitched roofs.</v>
      </c>
      <c r="X334" s="135"/>
    </row>
    <row r="335" spans="2:29">
      <c r="B335" s="136" t="s">
        <v>552</v>
      </c>
      <c r="C335" s="52" t="str">
        <f>VLOOKUP(B335,'Language Articles'!A:B,2,FALSE)</f>
        <v>FlatGrid loading tray for base rail</v>
      </c>
      <c r="D335" s="112" t="str">
        <f>VLOOKUP(B335,'Language Portfolio'!A:B,2,0)</f>
        <v>Screws and accessories</v>
      </c>
      <c r="E335" s="216" t="str">
        <f>VLOOKUP(B335,'Language Portfolio'!A:K,11,0)</f>
        <v>Accessories ballastoptimized flat roof systems</v>
      </c>
      <c r="F335" s="148" cm="1">
        <f t="array" ref="F335:G335">_xlfn.XLOOKUP(B335,'Query Daten'!A:A,'Query Daten'!D:E,"",0)</f>
        <v>0.35099999999999998</v>
      </c>
      <c r="G335" s="149" t="str">
        <v>KG</v>
      </c>
      <c r="H335" s="238" cm="1">
        <f t="array" ref="H335:M335">_xlfn.XLOOKUP(B335,'Query Daten'!A:A,'Query Daten'!F:K,"",0)</f>
        <v>495</v>
      </c>
      <c r="I335" s="149" t="str">
        <v>MM</v>
      </c>
      <c r="J335" s="150">
        <v>251.5</v>
      </c>
      <c r="K335" s="149" t="str">
        <v>MM</v>
      </c>
      <c r="L335" s="150">
        <v>53.4</v>
      </c>
      <c r="M335" s="149" t="str">
        <v>MM</v>
      </c>
      <c r="N335" s="112">
        <f>IFERROR(VLOOKUP(B335,Basis_Preisliste!B:H,7,0),"")</f>
        <v>50</v>
      </c>
      <c r="O335" s="149" t="str">
        <f>IFERROR(VLOOKUP(B335,'Query Daten'!A:R,16,0),"")</f>
        <v>ST</v>
      </c>
      <c r="P335" s="241">
        <f t="shared" si="83"/>
        <v>17.549999999999997</v>
      </c>
      <c r="Q335" s="149" t="str">
        <f t="shared" si="76"/>
        <v>KG</v>
      </c>
      <c r="R335" s="151">
        <f>IFERROR(VLOOKUP(B335,MLGN!A:J,8,0),"")</f>
        <v>400</v>
      </c>
      <c r="S335" s="149" t="str">
        <f>IFERROR(VLOOKUP(B335,'Query Daten'!A:R,16,0),"")</f>
        <v>ST</v>
      </c>
      <c r="T335" s="243">
        <f t="shared" si="84"/>
        <v>140.39999999999998</v>
      </c>
      <c r="U335" s="149" t="str">
        <f t="shared" si="77"/>
        <v>KG</v>
      </c>
      <c r="V335" s="112" t="str">
        <f>_xlfn.XLOOKUP(B335,'Query Daten'!A:A,'Query Daten'!Q:Q,"",0)</f>
        <v>76109090</v>
      </c>
      <c r="W335" s="78" t="str">
        <f>IFERROR(VLOOKUP(B335,'Language Articles'!A:K,11,0),"")</f>
        <v>For ballasting with additional tray for FixGrid18</v>
      </c>
      <c r="X335" s="135"/>
      <c r="Y335" s="63" t="b">
        <v>1</v>
      </c>
      <c r="Z335" s="63" t="e">
        <f>#REF!&lt;&gt;$Z$1</f>
        <v>#REF!</v>
      </c>
      <c r="AA335" s="63">
        <f>ROW(A335)</f>
        <v>335</v>
      </c>
      <c r="AB335" s="63" t="e">
        <f t="shared" si="90"/>
        <v>#REF!</v>
      </c>
      <c r="AC335" s="63" t="e">
        <f>_xlfn.AGGREGATE(15,6,$AB$7:$AB$681,ROW(A328))</f>
        <v>#NUM!</v>
      </c>
    </row>
    <row r="336" spans="2:29">
      <c r="B336" s="136" t="s">
        <v>570</v>
      </c>
      <c r="C336" s="52" t="str">
        <f>VLOOKUP(B336,'Language Articles'!A:B,2,FALSE)</f>
        <v>FixGrid cover plate ballast tray</v>
      </c>
      <c r="D336" s="112" t="str">
        <f>VLOOKUP(B336,'Language Portfolio'!A:B,2,0)</f>
        <v>Screws and accessories</v>
      </c>
      <c r="E336" s="216" t="str">
        <f>VLOOKUP(B336,'Language Portfolio'!A:K,11,0)</f>
        <v>Accessories ballastoptimized flat roof systems</v>
      </c>
      <c r="F336" s="148" cm="1">
        <f t="array" ref="F336:G336">_xlfn.XLOOKUP(B336,'Query Daten'!A:A,'Query Daten'!D:E,"",0)</f>
        <v>0.04</v>
      </c>
      <c r="G336" s="149" t="str">
        <v>KG</v>
      </c>
      <c r="H336" s="238" cm="1">
        <f t="array" ref="H336:M336">_xlfn.XLOOKUP(B336,'Query Daten'!A:A,'Query Daten'!F:K,"",0)</f>
        <v>222.6</v>
      </c>
      <c r="I336" s="149" t="str">
        <v>MM</v>
      </c>
      <c r="J336" s="150">
        <v>82.4</v>
      </c>
      <c r="K336" s="149" t="str">
        <v>MM</v>
      </c>
      <c r="L336" s="150">
        <v>12</v>
      </c>
      <c r="M336" s="149" t="str">
        <v>MM</v>
      </c>
      <c r="N336" s="112">
        <f>IFERROR(VLOOKUP(B336,Basis_Preisliste!B:H,7,0),"")</f>
        <v>20</v>
      </c>
      <c r="O336" s="149" t="str">
        <f>IFERROR(VLOOKUP(B336,'Query Daten'!A:R,16,0),"")</f>
        <v>ST</v>
      </c>
      <c r="P336" s="241">
        <f t="shared" si="83"/>
        <v>0.8</v>
      </c>
      <c r="Q336" s="149" t="str">
        <f t="shared" si="76"/>
        <v>KG</v>
      </c>
      <c r="R336" s="151">
        <f>IFERROR(VLOOKUP(B336,MLGN!A:J,8,0),"")</f>
        <v>11200</v>
      </c>
      <c r="S336" s="149" t="str">
        <f>IFERROR(VLOOKUP(B336,'Query Daten'!A:R,16,0),"")</f>
        <v>ST</v>
      </c>
      <c r="T336" s="243">
        <f t="shared" si="84"/>
        <v>448</v>
      </c>
      <c r="U336" s="149" t="str">
        <f t="shared" si="77"/>
        <v>KG</v>
      </c>
      <c r="V336" s="112" t="str">
        <f>_xlfn.XLOOKUP(B336,'Query Daten'!A:A,'Query Daten'!Q:Q,"",0)</f>
        <v>76109090</v>
      </c>
      <c r="W336" s="78" t="str">
        <f>IFERROR(VLOOKUP(B336,'Language Articles'!A:K,11,0),"")</f>
        <v>End plate made of aluminum as lateral end for the FixGrid ballast chute to secure the ballast to be applied, such as gravel.</v>
      </c>
      <c r="X336" s="135"/>
      <c r="Y336" s="63" t="b">
        <v>1</v>
      </c>
      <c r="Z336" s="63" t="e">
        <f>#REF!&lt;&gt;$Z$1</f>
        <v>#REF!</v>
      </c>
      <c r="AA336" s="63">
        <f>ROW(A336)</f>
        <v>336</v>
      </c>
      <c r="AB336" s="63" t="e">
        <f t="shared" si="90"/>
        <v>#REF!</v>
      </c>
      <c r="AC336" s="63" t="e">
        <f>_xlfn.AGGREGATE(15,6,$AB$7:$AB$681,ROW(A329))</f>
        <v>#NUM!</v>
      </c>
    </row>
    <row r="337" spans="2:29">
      <c r="B337" s="136" t="s">
        <v>544</v>
      </c>
      <c r="C337" s="52" t="str">
        <f>VLOOKUP(B337,'Language Articles'!A:B,2,FALSE)</f>
        <v>Surface protection mat 300x110x20mm SK cut</v>
      </c>
      <c r="D337" s="112" t="str">
        <f>VLOOKUP(B337,'Language Portfolio'!A:B,2,0)</f>
        <v>Screws and accessories</v>
      </c>
      <c r="E337" s="216" t="str">
        <f>VLOOKUP(B337,'Language Portfolio'!A:K,11,0)</f>
        <v>Accessories ballastoptimized flat roof systems</v>
      </c>
      <c r="F337" s="148" cm="1">
        <f t="array" ref="F337:G337">_xlfn.XLOOKUP(B337,'Query Daten'!A:A,'Query Daten'!D:E,"",0)</f>
        <v>0.51</v>
      </c>
      <c r="G337" s="149" t="str">
        <v>KG</v>
      </c>
      <c r="H337" s="238" cm="1">
        <f t="array" ref="H337:M337">_xlfn.XLOOKUP(B337,'Query Daten'!A:A,'Query Daten'!F:K,"",0)</f>
        <v>300</v>
      </c>
      <c r="I337" s="149" t="str">
        <v>MM</v>
      </c>
      <c r="J337" s="150">
        <v>110</v>
      </c>
      <c r="K337" s="149" t="str">
        <v>MM</v>
      </c>
      <c r="L337" s="150">
        <v>20</v>
      </c>
      <c r="M337" s="149" t="str">
        <v>MM</v>
      </c>
      <c r="N337" s="112">
        <f>IFERROR(VLOOKUP(B337,Basis_Preisliste!B:H,7,0),"")</f>
        <v>25</v>
      </c>
      <c r="O337" s="149" t="str">
        <f>IFERROR(VLOOKUP(B337,'Query Daten'!A:R,16,0),"")</f>
        <v>ST</v>
      </c>
      <c r="P337" s="241">
        <f t="shared" si="83"/>
        <v>12.75</v>
      </c>
      <c r="Q337" s="149" t="str">
        <f t="shared" si="76"/>
        <v>KG</v>
      </c>
      <c r="R337" s="151">
        <f>IFERROR(VLOOKUP(B337,MLGN!A:J,8,0),"")</f>
        <v>900</v>
      </c>
      <c r="S337" s="149" t="str">
        <f>IFERROR(VLOOKUP(B337,'Query Daten'!A:R,16,0),"")</f>
        <v>ST</v>
      </c>
      <c r="T337" s="243">
        <f t="shared" si="84"/>
        <v>459</v>
      </c>
      <c r="U337" s="149" t="str">
        <f t="shared" si="77"/>
        <v>KG</v>
      </c>
      <c r="V337" s="112" t="str">
        <f>_xlfn.XLOOKUP(B337,'Query Daten'!A:A,'Query Daten'!Q:Q,"",0)</f>
        <v>40082110</v>
      </c>
      <c r="W337" s="78" t="str">
        <f>IFERROR(VLOOKUP(B337,'Language Articles'!A:K,11,0),"")</f>
        <v>Surface protection mat: rubber granulate with aluminum facing</v>
      </c>
      <c r="X337" s="135"/>
      <c r="Y337" s="63" t="b">
        <v>1</v>
      </c>
      <c r="Z337" s="63" t="e">
        <f>#REF!&lt;&gt;$Z$1</f>
        <v>#REF!</v>
      </c>
      <c r="AA337" s="63">
        <f>ROW(A337)</f>
        <v>337</v>
      </c>
      <c r="AB337" s="63" t="e">
        <f t="shared" si="90"/>
        <v>#REF!</v>
      </c>
      <c r="AC337" s="63" t="e">
        <f>_xlfn.AGGREGATE(15,6,$AB$7:$AB$681,ROW(A330))</f>
        <v>#NUM!</v>
      </c>
    </row>
    <row r="338" spans="2:29">
      <c r="B338" s="136" t="s">
        <v>546</v>
      </c>
      <c r="C338" s="52" t="str">
        <f>VLOOKUP(B338,'Language Articles'!A:B,2,FALSE)</f>
        <v>Surfac protect.mat300x110x20FH SK cut</v>
      </c>
      <c r="D338" s="112" t="str">
        <f>VLOOKUP(B338,'Language Portfolio'!A:B,2,0)</f>
        <v>Screws and accessories</v>
      </c>
      <c r="E338" s="216" t="str">
        <f>VLOOKUP(B338,'Language Portfolio'!A:K,11,0)</f>
        <v>Accessories ballastoptimized flat roof systems</v>
      </c>
      <c r="F338" s="148" cm="1">
        <f t="array" ref="F338:G338">_xlfn.XLOOKUP(B338,'Query Daten'!A:A,'Query Daten'!D:E,"",0)</f>
        <v>0.51</v>
      </c>
      <c r="G338" s="149" t="str">
        <v>KG</v>
      </c>
      <c r="H338" s="238" cm="1">
        <f t="array" ref="H338:M338">_xlfn.XLOOKUP(B338,'Query Daten'!A:A,'Query Daten'!F:K,"",0)</f>
        <v>300</v>
      </c>
      <c r="I338" s="149" t="str">
        <v>MM</v>
      </c>
      <c r="J338" s="150">
        <v>110</v>
      </c>
      <c r="K338" s="149" t="str">
        <v>MM</v>
      </c>
      <c r="L338" s="150">
        <v>20</v>
      </c>
      <c r="M338" s="149" t="str">
        <v>MM</v>
      </c>
      <c r="N338" s="112">
        <f>IFERROR(VLOOKUP(B338,Basis_Preisliste!B:H,7,0),"")</f>
        <v>25</v>
      </c>
      <c r="O338" s="149" t="str">
        <f>IFERROR(VLOOKUP(B338,'Query Daten'!A:R,16,0),"")</f>
        <v>ST</v>
      </c>
      <c r="P338" s="241">
        <f t="shared" si="83"/>
        <v>12.75</v>
      </c>
      <c r="Q338" s="149" t="str">
        <f t="shared" si="76"/>
        <v>KG</v>
      </c>
      <c r="R338" s="151">
        <f>IFERROR(VLOOKUP(B338,MLGN!A:J,8,0),"")</f>
        <v>900</v>
      </c>
      <c r="S338" s="149" t="str">
        <f>IFERROR(VLOOKUP(B338,'Query Daten'!A:R,16,0),"")</f>
        <v>ST</v>
      </c>
      <c r="T338" s="243">
        <f t="shared" si="84"/>
        <v>459</v>
      </c>
      <c r="U338" s="149" t="str">
        <f t="shared" si="77"/>
        <v>KG</v>
      </c>
      <c r="V338" s="112" t="str">
        <f>_xlfn.XLOOKUP(B338,'Query Daten'!A:A,'Query Daten'!Q:Q,"",0)</f>
        <v>40169997</v>
      </c>
      <c r="W338" s="78" t="str">
        <f>IFERROR(VLOOKUP(B338,'Language Articles'!A:K,11,0),"")</f>
        <v>Surface protection mat: rubber granulate with aluminum facing (fire-retardant)</v>
      </c>
      <c r="X338" s="135"/>
      <c r="Y338" s="63" t="b">
        <v>1</v>
      </c>
      <c r="Z338" s="63" t="e">
        <f>#REF!&lt;&gt;$Z$1</f>
        <v>#REF!</v>
      </c>
      <c r="AA338" s="63">
        <f>ROW(A338)</f>
        <v>338</v>
      </c>
      <c r="AB338" s="63" t="e">
        <f t="shared" si="90"/>
        <v>#REF!</v>
      </c>
      <c r="AC338" s="63" t="e">
        <f>_xlfn.AGGREGATE(15,6,$AB$7:$AB$681,ROW(A331))</f>
        <v>#NUM!</v>
      </c>
    </row>
    <row r="339" spans="2:29">
      <c r="B339" s="136" t="s">
        <v>548</v>
      </c>
      <c r="C339" s="52" t="str">
        <f>VLOOKUP(B339,'Language Articles'!A:B,2,FALSE)</f>
        <v>Surface protect.mat 230x110x8mm</v>
      </c>
      <c r="D339" s="112" t="str">
        <f>VLOOKUP(B339,'Language Portfolio'!A:B,2,0)</f>
        <v>Screws and accessories</v>
      </c>
      <c r="E339" s="216" t="str">
        <f>VLOOKUP(B339,'Language Portfolio'!A:K,11,0)</f>
        <v>Accessories ballastoptimized flat roof systems</v>
      </c>
      <c r="F339" s="148" cm="1">
        <f t="array" ref="F339:G339">_xlfn.XLOOKUP(B339,'Query Daten'!A:A,'Query Daten'!D:E,"",0)</f>
        <v>0.182</v>
      </c>
      <c r="G339" s="149" t="str">
        <v>KG</v>
      </c>
      <c r="H339" s="238" cm="1">
        <f t="array" ref="H339:M339">_xlfn.XLOOKUP(B339,'Query Daten'!A:A,'Query Daten'!F:K,"",0)</f>
        <v>230</v>
      </c>
      <c r="I339" s="149" t="str">
        <v>MM</v>
      </c>
      <c r="J339" s="150">
        <v>110</v>
      </c>
      <c r="K339" s="149" t="str">
        <v>MM</v>
      </c>
      <c r="L339" s="150">
        <v>8</v>
      </c>
      <c r="M339" s="149" t="str">
        <v>MM</v>
      </c>
      <c r="N339" s="112">
        <f>IFERROR(VLOOKUP(B339,Basis_Preisliste!B:H,7,0),"")</f>
        <v>100</v>
      </c>
      <c r="O339" s="149" t="str">
        <f>IFERROR(VLOOKUP(B339,'Query Daten'!A:R,16,0),"")</f>
        <v>ST</v>
      </c>
      <c r="P339" s="241">
        <f t="shared" si="83"/>
        <v>18.2</v>
      </c>
      <c r="Q339" s="149" t="str">
        <f t="shared" si="76"/>
        <v>KG</v>
      </c>
      <c r="R339" s="151">
        <f>IFERROR(VLOOKUP(B339,MLGN!A:J,8,0),"")</f>
        <v>3000</v>
      </c>
      <c r="S339" s="149" t="str">
        <f>IFERROR(VLOOKUP(B339,'Query Daten'!A:R,16,0),"")</f>
        <v>ST</v>
      </c>
      <c r="T339" s="243">
        <f t="shared" si="84"/>
        <v>546</v>
      </c>
      <c r="U339" s="149" t="str">
        <f t="shared" si="77"/>
        <v>KG</v>
      </c>
      <c r="V339" s="112" t="str">
        <f>_xlfn.XLOOKUP(B339,'Query Daten'!A:A,'Query Daten'!Q:Q,"",0)</f>
        <v>40082190</v>
      </c>
      <c r="W339" s="78" t="str">
        <f>IFERROR(VLOOKUP(B339,'Language Articles'!A:K,11,0),"")</f>
        <v>Surface protection mat: rubber granulate with aluminum facing</v>
      </c>
      <c r="X339" s="135"/>
      <c r="Y339" s="63" t="b">
        <v>1</v>
      </c>
      <c r="Z339" s="63" t="e">
        <f>#REF!&lt;&gt;$Z$1</f>
        <v>#REF!</v>
      </c>
      <c r="AA339" s="63">
        <f>ROW(A339)</f>
        <v>339</v>
      </c>
      <c r="AB339" s="63" t="e">
        <f t="shared" si="90"/>
        <v>#REF!</v>
      </c>
      <c r="AC339" s="63" t="e">
        <f>_xlfn.AGGREGATE(15,6,$AB$7:$AB$681,ROW(A332))</f>
        <v>#NUM!</v>
      </c>
    </row>
    <row r="340" spans="2:29">
      <c r="B340" s="136" t="s">
        <v>550</v>
      </c>
      <c r="C340" s="52" t="str">
        <f>VLOOKUP(B340,'Language Articles'!A:B,2,FALSE)</f>
        <v>FIXGRID PRO SCREW-IN TOOL</v>
      </c>
      <c r="D340" s="112" t="str">
        <f>VLOOKUP(B340,'Language Portfolio'!A:B,2,0)</f>
        <v>Screws and accessories</v>
      </c>
      <c r="E340" s="216" t="str">
        <f>VLOOKUP(B340,'Language Portfolio'!A:K,11,0)</f>
        <v>Accessories ballastoptimized flat roof systems</v>
      </c>
      <c r="F340" s="148" cm="1">
        <f t="array" ref="F340:G340">_xlfn.XLOOKUP(B340,'Query Daten'!A:A,'Query Daten'!D:E,"",0)</f>
        <v>0.49199999999999999</v>
      </c>
      <c r="G340" s="149" t="str">
        <v>KG</v>
      </c>
      <c r="H340" s="238" cm="1">
        <f t="array" ref="H340:M340">_xlfn.XLOOKUP(B340,'Query Daten'!A:A,'Query Daten'!F:K,"",0)</f>
        <v>236</v>
      </c>
      <c r="I340" s="149" t="str">
        <v>MM</v>
      </c>
      <c r="J340" s="150">
        <v>229</v>
      </c>
      <c r="K340" s="149" t="str">
        <v>MM</v>
      </c>
      <c r="L340" s="150">
        <v>95</v>
      </c>
      <c r="M340" s="149" t="str">
        <v>MM</v>
      </c>
      <c r="N340" s="112">
        <f>IFERROR(VLOOKUP(B340,Basis_Preisliste!B:H,7,0),"")</f>
        <v>2</v>
      </c>
      <c r="O340" s="149" t="str">
        <f>IFERROR(VLOOKUP(B340,'Query Daten'!A:R,16,0),"")</f>
        <v>ST</v>
      </c>
      <c r="P340" s="241">
        <f t="shared" si="83"/>
        <v>0.98399999999999999</v>
      </c>
      <c r="Q340" s="149" t="str">
        <f t="shared" si="76"/>
        <v>KG</v>
      </c>
      <c r="R340" s="151">
        <f>IFERROR(VLOOKUP(B340,MLGN!A:J,8,0),"")</f>
        <v>224</v>
      </c>
      <c r="S340" s="149" t="str">
        <f>IFERROR(VLOOKUP(B340,'Query Daten'!A:R,16,0),"")</f>
        <v>ST</v>
      </c>
      <c r="T340" s="243">
        <f t="shared" si="84"/>
        <v>110.208</v>
      </c>
      <c r="U340" s="149" t="str">
        <f t="shared" si="77"/>
        <v>KG</v>
      </c>
      <c r="V340" s="112" t="str">
        <f>_xlfn.XLOOKUP(B340,'Query Daten'!A:A,'Query Daten'!Q:Q,"",0)</f>
        <v>39269097</v>
      </c>
      <c r="W340" s="78" t="str">
        <f>IFERROR(VLOOKUP(B340,'Language Articles'!A:K,11,0),"")</f>
        <v>For easier assembly and positioning of the screw-in module supports and screw-in raising elements.</v>
      </c>
      <c r="X340" s="135"/>
    </row>
    <row r="341" spans="2:29">
      <c r="B341" s="136" t="s">
        <v>600</v>
      </c>
      <c r="C341" s="52" t="str">
        <f>VLOOKUP(B341,'Language Articles'!A:B,2,FALSE)</f>
        <v>Clamping Wedge Ballast Tray pro</v>
      </c>
      <c r="D341" s="112" t="str">
        <f>VLOOKUP(B341,'Language Portfolio'!A:B,2,0)</f>
        <v>Ballastoptimized flat roof systems</v>
      </c>
      <c r="E341" s="216" t="str">
        <f>VLOOKUP(B341,'Language Portfolio'!A:K,11,0)</f>
        <v>ProLine</v>
      </c>
      <c r="F341" s="148" cm="1">
        <f t="array" ref="F341:G341">_xlfn.XLOOKUP(B341,'Query Daten'!A:A,'Query Daten'!D:E,"",0)</f>
        <v>1.2E-2</v>
      </c>
      <c r="G341" s="149" t="str">
        <v>KG</v>
      </c>
      <c r="H341" s="238" cm="1">
        <f t="array" ref="H341:M341">_xlfn.XLOOKUP(B341,'Query Daten'!A:A,'Query Daten'!F:K,"",0)</f>
        <v>135</v>
      </c>
      <c r="I341" s="149" t="str">
        <v>MM</v>
      </c>
      <c r="J341" s="150">
        <v>38.5</v>
      </c>
      <c r="K341" s="149" t="str">
        <v>MM</v>
      </c>
      <c r="L341" s="150">
        <v>13.5</v>
      </c>
      <c r="M341" s="149" t="str">
        <v>MM</v>
      </c>
      <c r="N341" s="112">
        <f>IFERROR(VLOOKUP(B341,Basis_Preisliste!B:H,7,0),"")</f>
        <v>10</v>
      </c>
      <c r="O341" s="149" t="str">
        <f>IFERROR(VLOOKUP(B341,'Query Daten'!A:R,16,0),"")</f>
        <v>ST</v>
      </c>
      <c r="P341" s="241">
        <f t="shared" si="83"/>
        <v>0.12</v>
      </c>
      <c r="Q341" s="149" t="str">
        <f t="shared" si="76"/>
        <v>KG</v>
      </c>
      <c r="R341" s="151">
        <f>IFERROR(VLOOKUP(B341,MLGN!A:J,8,0),"")</f>
        <v>11200</v>
      </c>
      <c r="S341" s="149" t="str">
        <f>IFERROR(VLOOKUP(B341,'Query Daten'!A:R,16,0),"")</f>
        <v>ST</v>
      </c>
      <c r="T341" s="243">
        <f t="shared" si="84"/>
        <v>134.4</v>
      </c>
      <c r="U341" s="149" t="str">
        <f t="shared" si="77"/>
        <v>KG</v>
      </c>
      <c r="V341" s="112" t="str">
        <f>_xlfn.XLOOKUP(B341,'Query Daten'!A:A,'Query Daten'!Q:Q,"",0)</f>
        <v>39259080</v>
      </c>
      <c r="W341" s="78" t="str">
        <f>IFERROR(VLOOKUP(B341,'Language Articles'!A:K,11,0),"")</f>
        <v>Component for stabilizing the ballast tray and for improved load transfer to the bottom profile.</v>
      </c>
      <c r="X341" s="135"/>
    </row>
    <row r="342" spans="2:29">
      <c r="B342" s="136" t="s">
        <v>83</v>
      </c>
      <c r="C342" s="52" t="str">
        <f>VLOOKUP(B342,'Language Articles'!A:B,2,FALSE)</f>
        <v>RapFix - flat attachment</v>
      </c>
      <c r="D342" s="112" t="str">
        <f>VLOOKUP(B342,'Language Portfolio'!A:B,2,0)</f>
        <v>Screws and accessories</v>
      </c>
      <c r="E342" s="216" t="str">
        <f>VLOOKUP(B342,'Language Portfolio'!A:K,11,0)</f>
        <v>Accessories special fastenings</v>
      </c>
      <c r="F342" s="148" cm="1">
        <f t="array" ref="F342:G342">_xlfn.XLOOKUP(B342,'Query Daten'!A:A,'Query Daten'!D:E,"",0)</f>
        <v>0.10299999999999999</v>
      </c>
      <c r="G342" s="149" t="str">
        <v>KG</v>
      </c>
      <c r="H342" s="238" cm="1">
        <f t="array" ref="H342:M342">_xlfn.XLOOKUP(B342,'Query Daten'!A:A,'Query Daten'!F:K,"",0)</f>
        <v>74.5</v>
      </c>
      <c r="I342" s="149" t="str">
        <v>MM</v>
      </c>
      <c r="J342" s="150">
        <v>38</v>
      </c>
      <c r="K342" s="149" t="str">
        <v>MM</v>
      </c>
      <c r="L342" s="150">
        <v>51.8</v>
      </c>
      <c r="M342" s="149" t="str">
        <v>MM</v>
      </c>
      <c r="N342" s="112">
        <f>IFERROR(VLOOKUP(B342,Basis_Preisliste!B:H,7,0),"")</f>
        <v>50</v>
      </c>
      <c r="O342" s="149" t="str">
        <f>IFERROR(VLOOKUP(B342,'Query Daten'!A:R,16,0),"")</f>
        <v>ST</v>
      </c>
      <c r="P342" s="241">
        <f t="shared" si="83"/>
        <v>5.1499999999999995</v>
      </c>
      <c r="Q342" s="149" t="str">
        <f t="shared" si="76"/>
        <v>KG</v>
      </c>
      <c r="R342" s="151">
        <f>IFERROR(VLOOKUP(B342,MLGN!A:J,8,0),"")</f>
        <v>5600</v>
      </c>
      <c r="S342" s="149" t="str">
        <f>IFERROR(VLOOKUP(B342,'Query Daten'!A:R,16,0),"")</f>
        <v>ST</v>
      </c>
      <c r="T342" s="243">
        <f t="shared" si="84"/>
        <v>576.79999999999995</v>
      </c>
      <c r="U342" s="149" t="str">
        <f t="shared" si="77"/>
        <v>KG</v>
      </c>
      <c r="V342" s="112" t="str">
        <f>_xlfn.XLOOKUP(B342,'Query Daten'!A:A,'Query Daten'!Q:Q,"",0)</f>
        <v>76109090</v>
      </c>
      <c r="W342" s="78" t="str">
        <f>IFERROR(VLOOKUP(B342,'Language Articles'!A:K,11,0),"")</f>
        <v>Adapter for sheet metal seam clamps from other suppliers. M8 screw for connection in the set.</v>
      </c>
      <c r="X342" s="135"/>
      <c r="Y342" s="63" t="b">
        <v>1</v>
      </c>
      <c r="Z342" s="63" t="e">
        <f>#REF!&lt;&gt;$Z$1</f>
        <v>#REF!</v>
      </c>
      <c r="AA342" s="63">
        <f t="shared" ref="AA342:AA405" si="92">ROW(A342)</f>
        <v>342</v>
      </c>
      <c r="AB342" s="63" t="e">
        <f t="shared" si="90"/>
        <v>#REF!</v>
      </c>
      <c r="AC342" s="63" t="e">
        <f>_xlfn.AGGREGATE(15,6,$AB$7:$AB$681,ROW(A333))</f>
        <v>#NUM!</v>
      </c>
    </row>
    <row r="343" spans="2:29">
      <c r="B343" s="136" t="s">
        <v>87</v>
      </c>
      <c r="C343" s="52" t="str">
        <f>VLOOKUP(B343,'Language Articles'!A:B,2,FALSE)</f>
        <v xml:space="preserve">RapFix Pro - flat attachment </v>
      </c>
      <c r="D343" s="112" t="str">
        <f>VLOOKUP(B343,'Language Portfolio'!A:B,2,0)</f>
        <v>Screws and accessories</v>
      </c>
      <c r="E343" s="216" t="str">
        <f>VLOOKUP(B343,'Language Portfolio'!A:K,11,0)</f>
        <v>Accessories special fastenings</v>
      </c>
      <c r="F343" s="148" cm="1">
        <f t="array" ref="F343:G343">_xlfn.XLOOKUP(B343,'Query Daten'!A:A,'Query Daten'!D:E,"",0)</f>
        <v>8.4000000000000005E-2</v>
      </c>
      <c r="G343" s="149" t="str">
        <v>KG</v>
      </c>
      <c r="H343" s="238" cm="1">
        <f t="array" ref="H343:M343">_xlfn.XLOOKUP(B343,'Query Daten'!A:A,'Query Daten'!F:K,"",0)</f>
        <v>74.5</v>
      </c>
      <c r="I343" s="149" t="str">
        <v>MM</v>
      </c>
      <c r="J343" s="150">
        <v>35</v>
      </c>
      <c r="K343" s="149" t="str">
        <v>MM</v>
      </c>
      <c r="L343" s="150">
        <v>45.7</v>
      </c>
      <c r="M343" s="149" t="str">
        <v>MM</v>
      </c>
      <c r="N343" s="112">
        <f>IFERROR(VLOOKUP(B343,Basis_Preisliste!B:H,7,0),"")</f>
        <v>50</v>
      </c>
      <c r="O343" s="149" t="str">
        <f>IFERROR(VLOOKUP(B343,'Query Daten'!A:R,16,0),"")</f>
        <v>ST</v>
      </c>
      <c r="P343" s="241">
        <f t="shared" si="83"/>
        <v>4.2</v>
      </c>
      <c r="Q343" s="149" t="str">
        <f t="shared" ref="Q343:Q350" si="93">G343</f>
        <v>KG</v>
      </c>
      <c r="R343" s="151">
        <f>IFERROR(VLOOKUP(B343,MLGN!A:J,8,0),"")</f>
        <v>5600</v>
      </c>
      <c r="S343" s="149" t="str">
        <f>IFERROR(VLOOKUP(B343,'Query Daten'!A:R,16,0),"")</f>
        <v>ST</v>
      </c>
      <c r="T343" s="243">
        <f t="shared" si="84"/>
        <v>470.40000000000003</v>
      </c>
      <c r="U343" s="149" t="str">
        <f t="shared" ref="U343:U350" si="94">G343</f>
        <v>KG</v>
      </c>
      <c r="V343" s="112" t="str">
        <f>_xlfn.XLOOKUP(B343,'Query Daten'!A:A,'Query Daten'!Q:Q,"",0)</f>
        <v>76109090</v>
      </c>
      <c r="W343" s="78" t="str">
        <f>IFERROR(VLOOKUP(B343,'Language Articles'!A:K,11,0),"")</f>
        <v>Adapter for sheet metal seam clamps from other suppliers. M8 screw for connection in the set.</v>
      </c>
      <c r="X343" s="135"/>
      <c r="Y343" s="63" t="b">
        <v>1</v>
      </c>
      <c r="Z343" s="63" t="e">
        <f>#REF!&lt;&gt;$Z$1</f>
        <v>#REF!</v>
      </c>
      <c r="AA343" s="63">
        <f t="shared" si="92"/>
        <v>343</v>
      </c>
      <c r="AB343" s="63" t="e">
        <f t="shared" si="90"/>
        <v>#REF!</v>
      </c>
      <c r="AC343" s="63" t="e">
        <f>_xlfn.AGGREGATE(15,6,$AB$7:$AB$681,ROW(#REF!))</f>
        <v>#REF!</v>
      </c>
    </row>
    <row r="344" spans="2:29">
      <c r="B344" s="136" t="s">
        <v>161</v>
      </c>
      <c r="C344" s="52" t="str">
        <f>VLOOKUP(B344,'Language Articles'!A:B,2,FALSE)</f>
        <v>FixPlan sealing plate</v>
      </c>
      <c r="D344" s="112" t="str">
        <f>VLOOKUP(B344,'Language Portfolio'!A:B,2,0)</f>
        <v>Screws and accessories</v>
      </c>
      <c r="E344" s="216" t="str">
        <f>VLOOKUP(B344,'Language Portfolio'!A:K,11,0)</f>
        <v>Accessories special fastenings</v>
      </c>
      <c r="F344" s="148" cm="1">
        <f t="array" ref="F344:G344">_xlfn.XLOOKUP(B344,'Query Daten'!A:A,'Query Daten'!D:E,"",0)</f>
        <v>0.223</v>
      </c>
      <c r="G344" s="149" t="str">
        <v>KG</v>
      </c>
      <c r="H344" s="238" cm="1">
        <f t="array" ref="H344:M344">_xlfn.XLOOKUP(B344,'Query Daten'!A:A,'Query Daten'!F:K,"",0)</f>
        <v>108.9</v>
      </c>
      <c r="I344" s="149" t="str">
        <v>MM</v>
      </c>
      <c r="J344" s="150">
        <v>108.9</v>
      </c>
      <c r="K344" s="149" t="str">
        <v>MM</v>
      </c>
      <c r="L344" s="150">
        <v>25.3</v>
      </c>
      <c r="M344" s="149" t="str">
        <v>MM</v>
      </c>
      <c r="N344" s="112">
        <f>IFERROR(VLOOKUP(B344,Basis_Preisliste!B:H,7,0),"")</f>
        <v>50</v>
      </c>
      <c r="O344" s="149" t="str">
        <f>IFERROR(VLOOKUP(B344,'Query Daten'!A:R,16,0),"")</f>
        <v>ST</v>
      </c>
      <c r="P344" s="241">
        <f t="shared" si="83"/>
        <v>11.15</v>
      </c>
      <c r="Q344" s="149" t="str">
        <f t="shared" si="93"/>
        <v>KG</v>
      </c>
      <c r="R344" s="151">
        <f>IFERROR(VLOOKUP(B344,MLGN!A:J,8,0),"")</f>
        <v>2400</v>
      </c>
      <c r="S344" s="149" t="str">
        <f>IFERROR(VLOOKUP(B344,'Query Daten'!A:R,16,0),"")</f>
        <v>ST</v>
      </c>
      <c r="T344" s="243">
        <f t="shared" si="84"/>
        <v>535.20000000000005</v>
      </c>
      <c r="U344" s="149" t="str">
        <f t="shared" si="94"/>
        <v>KG</v>
      </c>
      <c r="V344" s="112" t="str">
        <f>_xlfn.XLOOKUP(B344,'Query Daten'!A:A,'Query Daten'!Q:Q,"",0)</f>
        <v>40169300</v>
      </c>
      <c r="W344" s="78" t="str">
        <f>IFERROR(VLOOKUP(B344,'Language Articles'!A:K,11,0),"")</f>
        <v>In connection with hanger bolts as an alternative for flat sheet metal roofs, where fastening to the rebate is not possible (e.g. titanium zinc sheet roofs).</v>
      </c>
      <c r="X344" s="135"/>
      <c r="Y344" s="63" t="b">
        <v>1</v>
      </c>
      <c r="Z344" s="63" t="e">
        <f>#REF!&lt;&gt;$Z$1</f>
        <v>#REF!</v>
      </c>
      <c r="AA344" s="63">
        <f t="shared" si="92"/>
        <v>344</v>
      </c>
      <c r="AB344" s="63" t="e">
        <f t="shared" si="90"/>
        <v>#REF!</v>
      </c>
      <c r="AC344" s="63" t="e">
        <f>_xlfn.AGGREGATE(15,6,$AB$7:$AB$681,ROW(A335))</f>
        <v>#NUM!</v>
      </c>
    </row>
    <row r="345" spans="2:29">
      <c r="B345" s="136" t="s">
        <v>163</v>
      </c>
      <c r="C345" s="52" t="str">
        <f>VLOOKUP(B345,'Language Articles'!A:B,2,FALSE)</f>
        <v>Bituplan additional seal for FixPlan</v>
      </c>
      <c r="D345" s="112" t="str">
        <f>VLOOKUP(B345,'Language Portfolio'!A:B,2,0)</f>
        <v>Screws and accessories</v>
      </c>
      <c r="E345" s="216" t="str">
        <f>VLOOKUP(B345,'Language Portfolio'!A:K,11,0)</f>
        <v>Accessories special fastenings</v>
      </c>
      <c r="F345" s="148" cm="1">
        <f t="array" ref="F345:G345">_xlfn.XLOOKUP(B345,'Query Daten'!A:A,'Query Daten'!D:E,"",0)</f>
        <v>1.7000000000000001E-2</v>
      </c>
      <c r="G345" s="149" t="str">
        <v>KG</v>
      </c>
      <c r="H345" s="238" cm="1">
        <f t="array" ref="H345:M345">_xlfn.XLOOKUP(B345,'Query Daten'!A:A,'Query Daten'!F:K,"",0)</f>
        <v>120</v>
      </c>
      <c r="I345" s="149" t="str">
        <v>MM</v>
      </c>
      <c r="J345" s="150">
        <v>120</v>
      </c>
      <c r="K345" s="149" t="str">
        <v>MM</v>
      </c>
      <c r="L345" s="150">
        <v>4.2</v>
      </c>
      <c r="M345" s="149" t="str">
        <v>MM</v>
      </c>
      <c r="N345" s="112">
        <f>IFERROR(VLOOKUP(B345,Basis_Preisliste!B:H,7,0),"")</f>
        <v>100</v>
      </c>
      <c r="O345" s="149" t="str">
        <f>IFERROR(VLOOKUP(B345,'Query Daten'!A:R,16,0),"")</f>
        <v>ST</v>
      </c>
      <c r="P345" s="241">
        <f t="shared" si="83"/>
        <v>1.7000000000000002</v>
      </c>
      <c r="Q345" s="149" t="str">
        <f t="shared" si="93"/>
        <v>KG</v>
      </c>
      <c r="R345" s="151">
        <f>IFERROR(VLOOKUP(B345,MLGN!A:J,8,0),"")</f>
        <v>4800</v>
      </c>
      <c r="S345" s="149" t="str">
        <f>IFERROR(VLOOKUP(B345,'Query Daten'!A:R,16,0),"")</f>
        <v>ST</v>
      </c>
      <c r="T345" s="243">
        <f t="shared" si="84"/>
        <v>81.600000000000009</v>
      </c>
      <c r="U345" s="149" t="str">
        <f t="shared" si="94"/>
        <v>KG</v>
      </c>
      <c r="V345" s="112" t="str">
        <f>_xlfn.XLOOKUP(B345,'Query Daten'!A:A,'Query Daten'!Q:Q,"",0)</f>
        <v>76169990</v>
      </c>
      <c r="W345" s="78" t="str">
        <f>IFERROR(VLOOKUP(B345,'Language Articles'!A:K,11,0),"")</f>
        <v>For mounting on bituminous roofing.</v>
      </c>
      <c r="X345" s="135"/>
      <c r="Y345" s="63" t="b">
        <v>1</v>
      </c>
      <c r="Z345" s="63" t="e">
        <f>#REF!&lt;&gt;$Z$1</f>
        <v>#REF!</v>
      </c>
      <c r="AA345" s="63">
        <f t="shared" si="92"/>
        <v>345</v>
      </c>
      <c r="AB345" s="63" t="e">
        <f t="shared" si="90"/>
        <v>#REF!</v>
      </c>
      <c r="AC345" s="63" t="e">
        <f>_xlfn.AGGREGATE(15,6,$AB$7:$AB$681,ROW(A336))</f>
        <v>#NUM!</v>
      </c>
    </row>
    <row r="346" spans="2:29">
      <c r="B346" s="136" t="s">
        <v>165</v>
      </c>
      <c r="C346" s="52" t="str">
        <f>VLOOKUP(B346,'Language Articles'!A:B,2,FALSE)</f>
        <v>KlickTopPro attachment for hanger bolt</v>
      </c>
      <c r="D346" s="112" t="str">
        <f>VLOOKUP(B346,'Language Portfolio'!A:B,2,0)</f>
        <v>Screws and accessories</v>
      </c>
      <c r="E346" s="216" t="str">
        <f>VLOOKUP(B346,'Language Portfolio'!A:K,11,0)</f>
        <v>Accessories special fastenings</v>
      </c>
      <c r="F346" s="148" cm="1">
        <f t="array" ref="F346:G346">_xlfn.XLOOKUP(B346,'Query Daten'!A:A,'Query Daten'!D:E,"",0)</f>
        <v>0.122</v>
      </c>
      <c r="G346" s="149" t="str">
        <v>KG</v>
      </c>
      <c r="H346" s="238" cm="1">
        <f t="array" ref="H346:M346">_xlfn.XLOOKUP(B346,'Query Daten'!A:A,'Query Daten'!F:K,"",0)</f>
        <v>93.1</v>
      </c>
      <c r="I346" s="149" t="str">
        <v>MM</v>
      </c>
      <c r="J346" s="150">
        <v>45</v>
      </c>
      <c r="K346" s="149" t="str">
        <v>MM</v>
      </c>
      <c r="L346" s="150">
        <v>16.8</v>
      </c>
      <c r="M346" s="149" t="str">
        <v>MM</v>
      </c>
      <c r="N346" s="112">
        <f>IFERROR(VLOOKUP(B346,Basis_Preisliste!B:H,7,0),"")</f>
        <v>50</v>
      </c>
      <c r="O346" s="149" t="str">
        <f>IFERROR(VLOOKUP(B346,'Query Daten'!A:R,16,0),"")</f>
        <v>ST</v>
      </c>
      <c r="P346" s="241">
        <f t="shared" si="83"/>
        <v>6.1</v>
      </c>
      <c r="Q346" s="149" t="str">
        <f t="shared" si="93"/>
        <v>KG</v>
      </c>
      <c r="R346" s="151">
        <f>IFERROR(VLOOKUP(B346,MLGN!A:J,8,0),"")</f>
        <v>2400</v>
      </c>
      <c r="S346" s="149" t="str">
        <f>IFERROR(VLOOKUP(B346,'Query Daten'!A:R,16,0),"")</f>
        <v>ST</v>
      </c>
      <c r="T346" s="243">
        <f t="shared" si="84"/>
        <v>292.8</v>
      </c>
      <c r="U346" s="149" t="str">
        <f t="shared" si="94"/>
        <v>KG</v>
      </c>
      <c r="V346" s="112" t="str">
        <f>_xlfn.XLOOKUP(B346,'Query Daten'!A:A,'Query Daten'!Q:Q,"",0)</f>
        <v>76109090</v>
      </c>
      <c r="W346" s="78" t="str">
        <f>IFERROR(VLOOKUP(B346,'Language Articles'!A:K,11,0),"")</f>
        <v>Mounting adapter for hanger bolts with diameter M10 or M12 for fixing to mounting profiles ; loose; Made of aluminum; In combination with classic Schletter standard profiles and ProLine profiles</v>
      </c>
      <c r="X346" s="135"/>
      <c r="Y346" s="63" t="b">
        <v>1</v>
      </c>
      <c r="Z346" s="63" t="e">
        <f>#REF!&lt;&gt;$Z$1</f>
        <v>#REF!</v>
      </c>
      <c r="AA346" s="63">
        <f t="shared" si="92"/>
        <v>346</v>
      </c>
      <c r="AB346" s="63" t="e">
        <f t="shared" si="90"/>
        <v>#REF!</v>
      </c>
      <c r="AC346" s="63" t="e">
        <f>_xlfn.AGGREGATE(15,6,$AB$7:$AB$681,ROW(A337))</f>
        <v>#NUM!</v>
      </c>
    </row>
    <row r="347" spans="2:29" ht="15" customHeight="1">
      <c r="B347" s="136" t="s">
        <v>167</v>
      </c>
      <c r="C347" s="52" t="str">
        <f>VLOOKUP(B347,'Language Articles'!A:B,2,FALSE)</f>
        <v>Mounting plate for hanger bolt M10 M12</v>
      </c>
      <c r="D347" s="112" t="str">
        <f>VLOOKUP(B347,'Language Portfolio'!A:B,2,0)</f>
        <v>Screws and accessories</v>
      </c>
      <c r="E347" s="216" t="str">
        <f>VLOOKUP(B347,'Language Portfolio'!A:K,11,0)</f>
        <v>Accessories special fastenings</v>
      </c>
      <c r="F347" s="148" cm="1">
        <f t="array" ref="F347:G347">_xlfn.XLOOKUP(B347,'Query Daten'!A:A,'Query Daten'!D:E,"",0)</f>
        <v>0.106</v>
      </c>
      <c r="G347" s="149" t="str">
        <v>KG</v>
      </c>
      <c r="H347" s="238" cm="1">
        <f t="array" ref="H347:M347">_xlfn.XLOOKUP(B347,'Query Daten'!A:A,'Query Daten'!F:K,"",0)</f>
        <v>120</v>
      </c>
      <c r="I347" s="149" t="str">
        <v>MM</v>
      </c>
      <c r="J347" s="150">
        <v>60</v>
      </c>
      <c r="K347" s="149" t="str">
        <v>MM</v>
      </c>
      <c r="L347" s="150">
        <v>41.7</v>
      </c>
      <c r="M347" s="149" t="str">
        <v>MM</v>
      </c>
      <c r="N347" s="112">
        <f>IFERROR(VLOOKUP(B347,Basis_Preisliste!B:H,7,0),"")</f>
        <v>50</v>
      </c>
      <c r="O347" s="149" t="str">
        <f>IFERROR(VLOOKUP(B347,'Query Daten'!A:R,16,0),"")</f>
        <v>ST</v>
      </c>
      <c r="P347" s="241">
        <f t="shared" si="83"/>
        <v>5.3</v>
      </c>
      <c r="Q347" s="149" t="str">
        <f t="shared" si="93"/>
        <v>KG</v>
      </c>
      <c r="R347" s="151">
        <f>IFERROR(VLOOKUP(B347,MLGN!A:J,8,0),"")</f>
        <v>5600</v>
      </c>
      <c r="S347" s="149" t="str">
        <f>IFERROR(VLOOKUP(B347,'Query Daten'!A:R,16,0),"")</f>
        <v>ST</v>
      </c>
      <c r="T347" s="243">
        <f t="shared" si="84"/>
        <v>593.6</v>
      </c>
      <c r="U347" s="149" t="str">
        <f t="shared" si="94"/>
        <v>KG</v>
      </c>
      <c r="V347" s="112" t="str">
        <f>_xlfn.XLOOKUP(B347,'Query Daten'!A:A,'Query Daten'!Q:Q,"",0)</f>
        <v>76109090</v>
      </c>
      <c r="W347" s="78" t="str">
        <f>IFERROR(VLOOKUP(B347,'Language Articles'!A:K,11,0),"")</f>
        <v>For hanger bolts M10 / M12, aluminum 120 x 60 x 6 mm</v>
      </c>
      <c r="X347" s="135"/>
      <c r="Y347" s="63" t="b">
        <v>1</v>
      </c>
      <c r="Z347" s="63" t="e">
        <f>#REF!&lt;&gt;$Z$1</f>
        <v>#REF!</v>
      </c>
      <c r="AA347" s="63">
        <f t="shared" si="92"/>
        <v>347</v>
      </c>
      <c r="AB347" s="63" t="e">
        <f t="shared" si="90"/>
        <v>#REF!</v>
      </c>
      <c r="AC347" s="63" t="e">
        <f>_xlfn.AGGREGATE(15,6,$AB$7:$AB$681,ROW(A338))</f>
        <v>#NUM!</v>
      </c>
    </row>
    <row r="348" spans="2:29">
      <c r="B348" s="136" t="s">
        <v>179</v>
      </c>
      <c r="C348" s="52" t="str">
        <f>VLOOKUP(B348,'Language Articles'!A:B,2,FALSE)</f>
        <v>Punched mount.tape  6 - 50m</v>
      </c>
      <c r="D348" s="112" t="str">
        <f>VLOOKUP(B348,'Language Portfolio'!A:B,2,0)</f>
        <v>Screws and accessories</v>
      </c>
      <c r="E348" s="216" t="str">
        <f>VLOOKUP(B348,'Language Portfolio'!A:K,11,0)</f>
        <v>Accessories special fastenings</v>
      </c>
      <c r="F348" s="148" cm="1">
        <f t="array" ref="F348:G348">_xlfn.XLOOKUP(B348,'Query Daten'!A:A,'Query Daten'!D:E,"",0)</f>
        <v>1.8320000000000001</v>
      </c>
      <c r="G348" s="149" t="str">
        <v>KG</v>
      </c>
      <c r="H348" s="238" cm="1">
        <f t="array" ref="H348:M348">_xlfn.XLOOKUP(B348,'Query Daten'!A:A,'Query Daten'!F:K,"",0)</f>
        <v>310</v>
      </c>
      <c r="I348" s="149" t="str">
        <v>MM</v>
      </c>
      <c r="J348" s="150">
        <v>310</v>
      </c>
      <c r="K348" s="149" t="str">
        <v>MM</v>
      </c>
      <c r="L348" s="150">
        <v>25</v>
      </c>
      <c r="M348" s="149" t="str">
        <v>MM</v>
      </c>
      <c r="N348" s="112">
        <f>IFERROR(VLOOKUP(B348,Basis_Preisliste!B:H,7,0),"")</f>
        <v>1</v>
      </c>
      <c r="O348" s="149" t="str">
        <f>IFERROR(VLOOKUP(B348,'Query Daten'!A:R,16,0),"")</f>
        <v>ST</v>
      </c>
      <c r="P348" s="241">
        <f t="shared" si="83"/>
        <v>1.8320000000000001</v>
      </c>
      <c r="Q348" s="149" t="str">
        <f t="shared" si="93"/>
        <v>KG</v>
      </c>
      <c r="R348" s="151">
        <f>IFERROR(VLOOKUP(B348,MLGN!A:J,8,0),"")</f>
        <v>250</v>
      </c>
      <c r="S348" s="149" t="str">
        <f>IFERROR(VLOOKUP(B348,'Query Daten'!A:R,16,0),"")</f>
        <v>ST</v>
      </c>
      <c r="T348" s="243">
        <f t="shared" si="84"/>
        <v>458</v>
      </c>
      <c r="U348" s="149" t="str">
        <f t="shared" si="94"/>
        <v>KG</v>
      </c>
      <c r="V348" s="112" t="str">
        <f>_xlfn.XLOOKUP(B348,'Query Daten'!A:A,'Query Daten'!Q:Q,"",0)</f>
        <v>76109090</v>
      </c>
      <c r="W348" s="78" t="str">
        <f>IFERROR(VLOOKUP(B348,'Language Articles'!A:K,11,0),"")</f>
        <v>For connecting single clamps as a potential connection or for fastening the string cabling when no mounting rails are used.</v>
      </c>
      <c r="X348" s="135"/>
      <c r="Y348" s="63" t="b">
        <v>1</v>
      </c>
      <c r="Z348" s="63" t="e">
        <f>#REF!&lt;&gt;$Z$1</f>
        <v>#REF!</v>
      </c>
      <c r="AA348" s="63">
        <f t="shared" si="92"/>
        <v>348</v>
      </c>
      <c r="AB348" s="63" t="e">
        <f t="shared" si="90"/>
        <v>#REF!</v>
      </c>
      <c r="AC348" s="63" t="e">
        <f>_xlfn.AGGREGATE(15,6,$AB$7:$AB$681,ROW(A339))</f>
        <v>#NUM!</v>
      </c>
    </row>
    <row r="349" spans="2:29">
      <c r="B349" s="136" t="s">
        <v>181</v>
      </c>
      <c r="C349" s="52" t="str">
        <f>VLOOKUP(B349,'Language Articles'!A:B,2,FALSE)</f>
        <v>Punched mount.tape 16– 50m</v>
      </c>
      <c r="D349" s="112" t="str">
        <f>VLOOKUP(B349,'Language Portfolio'!A:B,2,0)</f>
        <v>Screws and accessories</v>
      </c>
      <c r="E349" s="216" t="str">
        <f>VLOOKUP(B349,'Language Portfolio'!A:K,11,0)</f>
        <v>Accessories special fastenings</v>
      </c>
      <c r="F349" s="148" cm="1">
        <f t="array" ref="F349:G349">_xlfn.XLOOKUP(B349,'Query Daten'!A:A,'Query Daten'!D:E,"",0)</f>
        <v>4.68</v>
      </c>
      <c r="G349" s="149" t="str">
        <v>KG</v>
      </c>
      <c r="H349" s="238" cm="1">
        <f t="array" ref="H349:M349">_xlfn.XLOOKUP(B349,'Query Daten'!A:A,'Query Daten'!F:K,"",0)</f>
        <v>530</v>
      </c>
      <c r="I349" s="149" t="str">
        <v>MM</v>
      </c>
      <c r="J349" s="150">
        <v>530</v>
      </c>
      <c r="K349" s="149" t="str">
        <v>MM</v>
      </c>
      <c r="L349" s="150">
        <v>40</v>
      </c>
      <c r="M349" s="149" t="str">
        <v>MM</v>
      </c>
      <c r="N349" s="112">
        <f>IFERROR(VLOOKUP(B349,Basis_Preisliste!B:H,7,0),"")</f>
        <v>1</v>
      </c>
      <c r="O349" s="149" t="str">
        <f>IFERROR(VLOOKUP(B349,'Query Daten'!A:R,16,0),"")</f>
        <v>ST</v>
      </c>
      <c r="P349" s="241">
        <f t="shared" ref="P349:P350" si="95">IFERROR(F349*N349,"")</f>
        <v>4.68</v>
      </c>
      <c r="Q349" s="149" t="str">
        <f t="shared" si="93"/>
        <v>KG</v>
      </c>
      <c r="R349" s="151">
        <f>IFERROR(VLOOKUP(B349,MLGN!A:J,8,0),"")</f>
        <v>48</v>
      </c>
      <c r="S349" s="149" t="str">
        <f>IFERROR(VLOOKUP(B349,'Query Daten'!A:R,16,0),"")</f>
        <v>ST</v>
      </c>
      <c r="T349" s="243">
        <f t="shared" ref="T349:T350" si="96">IFERROR(F349*R349,"")</f>
        <v>224.64</v>
      </c>
      <c r="U349" s="149" t="str">
        <f t="shared" si="94"/>
        <v>KG</v>
      </c>
      <c r="V349" s="112" t="str">
        <f>_xlfn.XLOOKUP(B349,'Query Daten'!A:A,'Query Daten'!Q:Q,"",0)</f>
        <v>76109090</v>
      </c>
      <c r="W349" s="78" t="str">
        <f>IFERROR(VLOOKUP(B349,'Language Articles'!A:K,11,0),"")</f>
        <v>Punched metal strip for lightening protection</v>
      </c>
      <c r="X349" s="135"/>
      <c r="Y349" s="63" t="b">
        <v>1</v>
      </c>
      <c r="Z349" s="63" t="e">
        <f>#REF!&lt;&gt;$Z$1</f>
        <v>#REF!</v>
      </c>
      <c r="AA349" s="63">
        <f t="shared" si="92"/>
        <v>349</v>
      </c>
      <c r="AB349" s="63" t="e">
        <f t="shared" si="90"/>
        <v>#REF!</v>
      </c>
      <c r="AC349" s="63" t="e">
        <f t="shared" ref="AC349:AC412" si="97">_xlfn.AGGREGATE(15,6,$AB$7:$AB$681,ROW(A342))</f>
        <v>#NUM!</v>
      </c>
    </row>
    <row r="350" spans="2:29">
      <c r="B350" s="139" t="s">
        <v>626</v>
      </c>
      <c r="C350" s="80" t="str">
        <f>VLOOKUP(B350,'Language Articles'!A:B,2,FALSE)</f>
        <v>Sample case rooftop and standard systems</v>
      </c>
      <c r="D350" s="152" t="str">
        <f>VLOOKUP(B350,'Language Portfolio'!A:B,2,0)</f>
        <v>Screws and accessories</v>
      </c>
      <c r="E350" s="217" t="str">
        <f>VLOOKUP(B350,'Language Portfolio'!A:K,11,0)</f>
        <v>Accessories special fastenings</v>
      </c>
      <c r="F350" s="153" cm="1">
        <f t="array" ref="F350:G350">_xlfn.XLOOKUP(B350,'Query Daten'!A:A,'Query Daten'!D:E,"",0)</f>
        <v>10</v>
      </c>
      <c r="G350" s="154" t="str">
        <v>KG</v>
      </c>
      <c r="H350" s="239" cm="1">
        <f t="array" ref="H350:M350">_xlfn.XLOOKUP(B350,'Query Daten'!A:A,'Query Daten'!F:K,"",0)</f>
        <v>500</v>
      </c>
      <c r="I350" s="154" t="str">
        <v>MM</v>
      </c>
      <c r="J350" s="155">
        <v>400</v>
      </c>
      <c r="K350" s="154" t="str">
        <v>MM</v>
      </c>
      <c r="L350" s="155">
        <v>200</v>
      </c>
      <c r="M350" s="154" t="str">
        <v>MM</v>
      </c>
      <c r="N350" s="199">
        <f>IFERROR(VLOOKUP(B350,Basis_Preisliste!B:H,7,0),"")</f>
        <v>1</v>
      </c>
      <c r="O350" s="154" t="str">
        <f>IFERROR(VLOOKUP(B350,'Query Daten'!A:R,16,0),"")</f>
        <v>ST</v>
      </c>
      <c r="P350" s="242">
        <f t="shared" si="95"/>
        <v>10</v>
      </c>
      <c r="Q350" s="154" t="str">
        <f t="shared" si="93"/>
        <v>KG</v>
      </c>
      <c r="R350" s="151">
        <v>0</v>
      </c>
      <c r="S350" s="154" t="str">
        <f>IFERROR(VLOOKUP(B350,'Query Daten'!A:R,16,0),"")</f>
        <v>ST</v>
      </c>
      <c r="T350" s="244">
        <f t="shared" si="96"/>
        <v>0</v>
      </c>
      <c r="U350" s="154" t="str">
        <f t="shared" si="94"/>
        <v>KG</v>
      </c>
      <c r="V350" s="152" t="str">
        <f>_xlfn.XLOOKUP(B350,'Query Daten'!A:A,'Query Daten'!Q:Q,"",0)</f>
        <v>73089098</v>
      </c>
      <c r="W350" s="156" t="str">
        <f>IFERROR(VLOOKUP(B350,'Language Articles'!A:K,11,0),"")</f>
        <v>This sample case shows compact and clear essential components of the Schletter solar mounting systems (including documentation).</v>
      </c>
      <c r="X350" s="135"/>
      <c r="Y350" s="63" t="b">
        <v>1</v>
      </c>
      <c r="Z350" s="63" t="e">
        <f>#REF!&lt;&gt;$Z$1</f>
        <v>#REF!</v>
      </c>
      <c r="AA350" s="63">
        <f t="shared" si="92"/>
        <v>350</v>
      </c>
      <c r="AB350" s="63" t="e">
        <f t="shared" si="90"/>
        <v>#REF!</v>
      </c>
      <c r="AC350" s="63" t="e">
        <f t="shared" si="97"/>
        <v>#NUM!</v>
      </c>
    </row>
    <row r="351" spans="2:29" ht="6.95" customHeight="1">
      <c r="B351" s="140"/>
      <c r="E351" s="141"/>
      <c r="F351" s="141"/>
      <c r="G351" s="141"/>
      <c r="H351" s="240"/>
      <c r="I351" s="141"/>
      <c r="J351" s="141"/>
      <c r="K351" s="141"/>
      <c r="L351" s="141"/>
      <c r="M351" s="141"/>
      <c r="N351" s="141"/>
      <c r="O351" s="141"/>
      <c r="P351" s="240"/>
      <c r="Q351" s="141"/>
      <c r="R351" s="141"/>
      <c r="S351" s="141"/>
      <c r="T351" s="240"/>
      <c r="U351" s="141"/>
      <c r="V351" s="141"/>
      <c r="W351" s="141"/>
      <c r="X351" s="141"/>
      <c r="Y351" s="63" t="b">
        <v>1</v>
      </c>
      <c r="Z351" s="63" t="e">
        <f>#REF!&lt;&gt;$Z$1</f>
        <v>#REF!</v>
      </c>
      <c r="AA351" s="63">
        <f t="shared" si="92"/>
        <v>351</v>
      </c>
      <c r="AB351" s="63" t="e">
        <f t="shared" si="90"/>
        <v>#REF!</v>
      </c>
      <c r="AC351" s="63" t="e">
        <f t="shared" si="97"/>
        <v>#NUM!</v>
      </c>
    </row>
    <row r="352" spans="2:29">
      <c r="B352" s="157" t="s">
        <v>713</v>
      </c>
      <c r="E352" s="141"/>
      <c r="F352" s="141"/>
      <c r="G352" s="141"/>
      <c r="H352" s="240"/>
      <c r="I352" s="141"/>
      <c r="J352" s="141"/>
      <c r="K352" s="141"/>
      <c r="L352" s="141"/>
      <c r="M352" s="141"/>
      <c r="N352" s="141"/>
      <c r="O352" s="141"/>
      <c r="P352" s="240"/>
      <c r="Q352" s="141"/>
      <c r="R352" s="141"/>
      <c r="S352" s="141"/>
      <c r="T352" s="240"/>
      <c r="U352" s="141"/>
      <c r="V352" s="141"/>
      <c r="W352" s="141"/>
      <c r="X352" s="141"/>
      <c r="Y352" s="63" t="b">
        <v>1</v>
      </c>
      <c r="Z352" s="63" t="e">
        <f>#REF!&lt;&gt;$Z$1</f>
        <v>#REF!</v>
      </c>
      <c r="AA352" s="63">
        <f t="shared" si="92"/>
        <v>352</v>
      </c>
      <c r="AB352" s="63" t="e">
        <f t="shared" si="90"/>
        <v>#REF!</v>
      </c>
      <c r="AC352" s="63" t="e">
        <f t="shared" si="97"/>
        <v>#NUM!</v>
      </c>
    </row>
    <row r="353" spans="2:29">
      <c r="B353" s="57" t="str">
        <f>'Language Layout'!$B$13</f>
        <v>Subject to change</v>
      </c>
      <c r="E353" s="141"/>
      <c r="F353" s="141"/>
      <c r="G353" s="141"/>
      <c r="H353" s="240"/>
      <c r="I353" s="141"/>
      <c r="J353" s="141"/>
      <c r="K353" s="141"/>
      <c r="L353" s="141"/>
      <c r="M353" s="141"/>
      <c r="N353" s="141"/>
      <c r="O353" s="141"/>
      <c r="P353" s="240"/>
      <c r="Q353" s="141"/>
      <c r="R353" s="141"/>
      <c r="S353" s="141"/>
      <c r="T353" s="240"/>
      <c r="U353" s="141"/>
      <c r="V353" s="141"/>
      <c r="W353" s="141"/>
      <c r="X353" s="141"/>
      <c r="Y353" s="63" t="b">
        <v>1</v>
      </c>
      <c r="Z353" s="63" t="e">
        <f>#REF!&lt;&gt;$Z$1</f>
        <v>#REF!</v>
      </c>
      <c r="AA353" s="63">
        <f t="shared" si="92"/>
        <v>353</v>
      </c>
      <c r="AB353" s="63" t="e">
        <f t="shared" si="90"/>
        <v>#REF!</v>
      </c>
      <c r="AC353" s="63" t="e">
        <f t="shared" si="97"/>
        <v>#NUM!</v>
      </c>
    </row>
    <row r="354" spans="2:29">
      <c r="B354" s="57" t="str">
        <f>'Language Layout'!$B$22</f>
        <v>Please note that the shown discounted prices are rounded to 2 decimal places.</v>
      </c>
      <c r="E354" s="141"/>
      <c r="F354" s="141"/>
      <c r="G354" s="141"/>
      <c r="H354" s="240"/>
      <c r="I354" s="141"/>
      <c r="J354" s="141"/>
      <c r="K354" s="141"/>
      <c r="L354" s="141"/>
      <c r="M354" s="141"/>
      <c r="N354" s="141"/>
      <c r="O354" s="141"/>
      <c r="P354" s="240"/>
      <c r="Q354" s="141"/>
      <c r="R354" s="141"/>
      <c r="S354" s="141"/>
      <c r="T354" s="240"/>
      <c r="U354" s="141"/>
      <c r="V354" s="141"/>
      <c r="W354" s="141"/>
      <c r="X354" s="141"/>
      <c r="Y354" s="63" t="b">
        <v>1</v>
      </c>
      <c r="Z354" s="63" t="e">
        <f>#REF!&lt;&gt;$Z$1</f>
        <v>#REF!</v>
      </c>
      <c r="AA354" s="63">
        <f t="shared" si="92"/>
        <v>354</v>
      </c>
      <c r="AB354" s="63" t="e">
        <f t="shared" si="90"/>
        <v>#REF!</v>
      </c>
      <c r="AC354" s="63" t="e">
        <f t="shared" si="97"/>
        <v>#NUM!</v>
      </c>
    </row>
    <row r="355" spans="2:29">
      <c r="B355" s="57" t="str">
        <f>'Language Layout'!$B$9</f>
        <v>All offers are subject to approval and are valid only within the scope of the given lot sizes, for profiles only for whole bundles.</v>
      </c>
      <c r="E355" s="141"/>
      <c r="F355" s="141"/>
      <c r="G355" s="141"/>
      <c r="H355" s="240"/>
      <c r="I355" s="141"/>
      <c r="J355" s="141"/>
      <c r="K355" s="141"/>
      <c r="L355" s="141"/>
      <c r="M355" s="141"/>
      <c r="N355" s="141"/>
      <c r="O355" s="141"/>
      <c r="P355" s="240"/>
      <c r="Q355" s="141"/>
      <c r="R355" s="141"/>
      <c r="S355" s="141"/>
      <c r="T355" s="240"/>
      <c r="U355" s="141"/>
      <c r="V355" s="141"/>
      <c r="W355" s="141"/>
      <c r="X355" s="141"/>
      <c r="Y355" s="63" t="b">
        <v>1</v>
      </c>
      <c r="Z355" s="63" t="e">
        <f>#REF!&lt;&gt;$Z$1</f>
        <v>#REF!</v>
      </c>
      <c r="AA355" s="63">
        <f t="shared" si="92"/>
        <v>355</v>
      </c>
      <c r="AB355" s="63" t="e">
        <f t="shared" si="90"/>
        <v>#REF!</v>
      </c>
      <c r="AC355" s="63" t="e">
        <f t="shared" si="97"/>
        <v>#NUM!</v>
      </c>
    </row>
    <row r="356" spans="2:29">
      <c r="B356" s="140"/>
      <c r="E356" s="141"/>
      <c r="F356" s="141"/>
      <c r="G356" s="141"/>
      <c r="H356" s="240"/>
      <c r="I356" s="141"/>
      <c r="J356" s="141"/>
      <c r="K356" s="141"/>
      <c r="L356" s="141"/>
      <c r="M356" s="141"/>
      <c r="N356" s="141"/>
      <c r="O356" s="141"/>
      <c r="P356" s="240"/>
      <c r="Q356" s="141"/>
      <c r="R356" s="141"/>
      <c r="S356" s="141"/>
      <c r="T356" s="240"/>
      <c r="U356" s="141"/>
      <c r="V356" s="141"/>
      <c r="W356" s="141"/>
      <c r="X356" s="141"/>
      <c r="Y356" s="63" t="b">
        <v>1</v>
      </c>
      <c r="Z356" s="63" t="e">
        <f>#REF!&lt;&gt;$Z$1</f>
        <v>#REF!</v>
      </c>
      <c r="AA356" s="63">
        <f t="shared" si="92"/>
        <v>356</v>
      </c>
      <c r="AB356" s="63" t="e">
        <f t="shared" si="90"/>
        <v>#REF!</v>
      </c>
      <c r="AC356" s="63" t="e">
        <f t="shared" si="97"/>
        <v>#NUM!</v>
      </c>
    </row>
    <row r="357" spans="2:29">
      <c r="B357" s="140"/>
      <c r="E357" s="141"/>
      <c r="F357" s="141"/>
      <c r="G357" s="141"/>
      <c r="H357" s="240"/>
      <c r="I357" s="141"/>
      <c r="J357" s="141"/>
      <c r="K357" s="141"/>
      <c r="L357" s="141"/>
      <c r="M357" s="141"/>
      <c r="N357" s="141"/>
      <c r="O357" s="141"/>
      <c r="P357" s="240"/>
      <c r="Q357" s="141"/>
      <c r="R357" s="141"/>
      <c r="S357" s="141"/>
      <c r="T357" s="240"/>
      <c r="U357" s="141"/>
      <c r="V357" s="141"/>
      <c r="W357" s="141"/>
      <c r="X357" s="141"/>
      <c r="Y357" s="63" t="b">
        <v>1</v>
      </c>
      <c r="Z357" s="63" t="e">
        <f>#REF!&lt;&gt;$Z$1</f>
        <v>#REF!</v>
      </c>
      <c r="AA357" s="63">
        <f t="shared" si="92"/>
        <v>357</v>
      </c>
      <c r="AB357" s="63" t="e">
        <f t="shared" si="90"/>
        <v>#REF!</v>
      </c>
      <c r="AC357" s="63" t="e">
        <f t="shared" si="97"/>
        <v>#NUM!</v>
      </c>
    </row>
    <row r="358" spans="2:29">
      <c r="B358" s="140"/>
      <c r="E358" s="141"/>
      <c r="F358" s="141"/>
      <c r="G358" s="141"/>
      <c r="H358" s="240"/>
      <c r="I358" s="141"/>
      <c r="J358" s="141"/>
      <c r="K358" s="141"/>
      <c r="L358" s="141"/>
      <c r="M358" s="141"/>
      <c r="N358" s="141"/>
      <c r="O358" s="141"/>
      <c r="P358" s="240"/>
      <c r="Q358" s="141"/>
      <c r="R358" s="141"/>
      <c r="S358" s="141"/>
      <c r="T358" s="240"/>
      <c r="U358" s="141"/>
      <c r="V358" s="141"/>
      <c r="W358" s="141"/>
      <c r="X358" s="141"/>
      <c r="Y358" s="63" t="b">
        <v>1</v>
      </c>
      <c r="Z358" s="63" t="e">
        <f>#REF!&lt;&gt;$Z$1</f>
        <v>#REF!</v>
      </c>
      <c r="AA358" s="63">
        <f t="shared" si="92"/>
        <v>358</v>
      </c>
      <c r="AB358" s="63" t="e">
        <f t="shared" si="90"/>
        <v>#REF!</v>
      </c>
      <c r="AC358" s="63" t="e">
        <f t="shared" si="97"/>
        <v>#NUM!</v>
      </c>
    </row>
    <row r="359" spans="2:29">
      <c r="B359" s="140"/>
      <c r="E359" s="141"/>
      <c r="F359" s="141"/>
      <c r="G359" s="141"/>
      <c r="H359" s="240"/>
      <c r="I359" s="141"/>
      <c r="J359" s="141"/>
      <c r="K359" s="141"/>
      <c r="L359" s="141"/>
      <c r="M359" s="141"/>
      <c r="N359" s="141"/>
      <c r="O359" s="141"/>
      <c r="P359" s="240"/>
      <c r="Q359" s="141"/>
      <c r="R359" s="141"/>
      <c r="S359" s="141"/>
      <c r="T359" s="240"/>
      <c r="U359" s="141"/>
      <c r="V359" s="141"/>
      <c r="W359" s="141"/>
      <c r="X359" s="141"/>
      <c r="Y359" s="63" t="b">
        <v>1</v>
      </c>
      <c r="Z359" s="63" t="e">
        <f>#REF!&lt;&gt;$Z$1</f>
        <v>#REF!</v>
      </c>
      <c r="AA359" s="63">
        <f t="shared" si="92"/>
        <v>359</v>
      </c>
      <c r="AB359" s="63" t="e">
        <f t="shared" si="90"/>
        <v>#REF!</v>
      </c>
      <c r="AC359" s="63" t="e">
        <f t="shared" si="97"/>
        <v>#NUM!</v>
      </c>
    </row>
    <row r="360" spans="2:29">
      <c r="B360" s="140"/>
      <c r="E360" s="141"/>
      <c r="F360" s="141"/>
      <c r="G360" s="141"/>
      <c r="H360" s="240"/>
      <c r="I360" s="141"/>
      <c r="J360" s="141"/>
      <c r="K360" s="141"/>
      <c r="L360" s="141"/>
      <c r="M360" s="141"/>
      <c r="N360" s="141"/>
      <c r="O360" s="141"/>
      <c r="P360" s="240"/>
      <c r="Q360" s="141"/>
      <c r="R360" s="141"/>
      <c r="S360" s="141"/>
      <c r="T360" s="240"/>
      <c r="U360" s="141"/>
      <c r="V360" s="141"/>
      <c r="W360" s="141"/>
      <c r="X360" s="141"/>
      <c r="Y360" s="63" t="b">
        <v>1</v>
      </c>
      <c r="Z360" s="63" t="e">
        <f>#REF!&lt;&gt;$Z$1</f>
        <v>#REF!</v>
      </c>
      <c r="AA360" s="63">
        <f t="shared" si="92"/>
        <v>360</v>
      </c>
      <c r="AB360" s="63" t="e">
        <f t="shared" si="90"/>
        <v>#REF!</v>
      </c>
      <c r="AC360" s="63" t="e">
        <f t="shared" si="97"/>
        <v>#NUM!</v>
      </c>
    </row>
    <row r="361" spans="2:29">
      <c r="B361" s="140"/>
      <c r="E361" s="141"/>
      <c r="F361" s="141"/>
      <c r="G361" s="141"/>
      <c r="H361" s="240"/>
      <c r="I361" s="141"/>
      <c r="J361" s="141"/>
      <c r="K361" s="141"/>
      <c r="L361" s="141"/>
      <c r="M361" s="141"/>
      <c r="N361" s="141"/>
      <c r="O361" s="141"/>
      <c r="P361" s="240"/>
      <c r="Q361" s="141"/>
      <c r="R361" s="141"/>
      <c r="S361" s="141"/>
      <c r="T361" s="240"/>
      <c r="U361" s="141"/>
      <c r="V361" s="141"/>
      <c r="W361" s="141"/>
      <c r="X361" s="141"/>
      <c r="Y361" s="63" t="b">
        <v>1</v>
      </c>
      <c r="Z361" s="63" t="e">
        <f>#REF!&lt;&gt;$Z$1</f>
        <v>#REF!</v>
      </c>
      <c r="AA361" s="63">
        <f t="shared" si="92"/>
        <v>361</v>
      </c>
      <c r="AB361" s="63" t="e">
        <f t="shared" si="90"/>
        <v>#REF!</v>
      </c>
      <c r="AC361" s="63" t="e">
        <f t="shared" si="97"/>
        <v>#NUM!</v>
      </c>
    </row>
    <row r="362" spans="2:29">
      <c r="B362" s="140"/>
      <c r="E362" s="141"/>
      <c r="F362" s="141"/>
      <c r="G362" s="141"/>
      <c r="H362" s="240"/>
      <c r="I362" s="141"/>
      <c r="J362" s="141"/>
      <c r="K362" s="141"/>
      <c r="L362" s="141"/>
      <c r="M362" s="141"/>
      <c r="N362" s="141"/>
      <c r="O362" s="141"/>
      <c r="P362" s="240"/>
      <c r="Q362" s="141"/>
      <c r="R362" s="141"/>
      <c r="S362" s="141"/>
      <c r="T362" s="240"/>
      <c r="U362" s="141"/>
      <c r="V362" s="141"/>
      <c r="W362" s="141"/>
      <c r="X362" s="141"/>
      <c r="Y362" s="63" t="b">
        <v>1</v>
      </c>
      <c r="Z362" s="63" t="e">
        <f>#REF!&lt;&gt;$Z$1</f>
        <v>#REF!</v>
      </c>
      <c r="AA362" s="63">
        <f t="shared" si="92"/>
        <v>362</v>
      </c>
      <c r="AB362" s="63" t="e">
        <f t="shared" si="90"/>
        <v>#REF!</v>
      </c>
      <c r="AC362" s="63" t="e">
        <f t="shared" si="97"/>
        <v>#NUM!</v>
      </c>
    </row>
    <row r="363" spans="2:29">
      <c r="B363" s="140"/>
      <c r="E363" s="141"/>
      <c r="F363" s="141"/>
      <c r="G363" s="141"/>
      <c r="H363" s="240"/>
      <c r="I363" s="141"/>
      <c r="J363" s="141"/>
      <c r="K363" s="141"/>
      <c r="L363" s="141"/>
      <c r="M363" s="141"/>
      <c r="N363" s="141"/>
      <c r="O363" s="141"/>
      <c r="P363" s="240"/>
      <c r="Q363" s="141"/>
      <c r="R363" s="141"/>
      <c r="S363" s="141"/>
      <c r="T363" s="240"/>
      <c r="U363" s="141"/>
      <c r="V363" s="141"/>
      <c r="W363" s="141"/>
      <c r="X363" s="141"/>
      <c r="Y363" s="63" t="b">
        <v>1</v>
      </c>
      <c r="Z363" s="63" t="e">
        <f>#REF!&lt;&gt;$Z$1</f>
        <v>#REF!</v>
      </c>
      <c r="AA363" s="63">
        <f t="shared" si="92"/>
        <v>363</v>
      </c>
      <c r="AB363" s="63" t="e">
        <f t="shared" si="90"/>
        <v>#REF!</v>
      </c>
      <c r="AC363" s="63" t="e">
        <f t="shared" si="97"/>
        <v>#NUM!</v>
      </c>
    </row>
    <row r="364" spans="2:29">
      <c r="B364" s="140"/>
      <c r="E364" s="141"/>
      <c r="F364" s="141"/>
      <c r="G364" s="141"/>
      <c r="H364" s="240"/>
      <c r="I364" s="141"/>
      <c r="J364" s="141"/>
      <c r="K364" s="141"/>
      <c r="L364" s="141"/>
      <c r="M364" s="141"/>
      <c r="N364" s="141"/>
      <c r="O364" s="141"/>
      <c r="P364" s="240"/>
      <c r="Q364" s="141"/>
      <c r="R364" s="141"/>
      <c r="S364" s="141"/>
      <c r="T364" s="240"/>
      <c r="U364" s="141"/>
      <c r="V364" s="141"/>
      <c r="W364" s="141"/>
      <c r="X364" s="141"/>
      <c r="Y364" s="63" t="b">
        <v>1</v>
      </c>
      <c r="Z364" s="63" t="e">
        <f>#REF!&lt;&gt;$Z$1</f>
        <v>#REF!</v>
      </c>
      <c r="AA364" s="63">
        <f t="shared" si="92"/>
        <v>364</v>
      </c>
      <c r="AB364" s="63" t="e">
        <f t="shared" si="90"/>
        <v>#REF!</v>
      </c>
      <c r="AC364" s="63" t="e">
        <f t="shared" si="97"/>
        <v>#NUM!</v>
      </c>
    </row>
    <row r="365" spans="2:29">
      <c r="B365" s="140"/>
      <c r="E365" s="141"/>
      <c r="F365" s="141"/>
      <c r="G365" s="141"/>
      <c r="H365" s="240"/>
      <c r="I365" s="141"/>
      <c r="J365" s="141"/>
      <c r="K365" s="141"/>
      <c r="L365" s="141"/>
      <c r="M365" s="141"/>
      <c r="N365" s="141"/>
      <c r="O365" s="141"/>
      <c r="P365" s="240"/>
      <c r="Q365" s="141"/>
      <c r="R365" s="141"/>
      <c r="S365" s="141"/>
      <c r="T365" s="240"/>
      <c r="U365" s="141"/>
      <c r="V365" s="141"/>
      <c r="W365" s="141"/>
      <c r="X365" s="141"/>
      <c r="Y365" s="63" t="b">
        <v>1</v>
      </c>
      <c r="Z365" s="63" t="e">
        <f>#REF!&lt;&gt;$Z$1</f>
        <v>#REF!</v>
      </c>
      <c r="AA365" s="63">
        <f t="shared" si="92"/>
        <v>365</v>
      </c>
      <c r="AB365" s="63" t="e">
        <f t="shared" si="90"/>
        <v>#REF!</v>
      </c>
      <c r="AC365" s="63" t="e">
        <f t="shared" si="97"/>
        <v>#NUM!</v>
      </c>
    </row>
    <row r="366" spans="2:29">
      <c r="B366" s="140"/>
      <c r="E366" s="141"/>
      <c r="F366" s="141"/>
      <c r="G366" s="141"/>
      <c r="H366" s="240"/>
      <c r="I366" s="141"/>
      <c r="J366" s="141"/>
      <c r="K366" s="141"/>
      <c r="L366" s="141"/>
      <c r="M366" s="141"/>
      <c r="N366" s="141"/>
      <c r="O366" s="141"/>
      <c r="P366" s="240"/>
      <c r="Q366" s="141"/>
      <c r="R366" s="141"/>
      <c r="S366" s="141"/>
      <c r="T366" s="240"/>
      <c r="U366" s="141"/>
      <c r="V366" s="141"/>
      <c r="W366" s="141"/>
      <c r="X366" s="141"/>
      <c r="Y366" s="63" t="b">
        <v>1</v>
      </c>
      <c r="Z366" s="63" t="e">
        <f>#REF!&lt;&gt;$Z$1</f>
        <v>#REF!</v>
      </c>
      <c r="AA366" s="63">
        <f t="shared" si="92"/>
        <v>366</v>
      </c>
      <c r="AB366" s="63" t="e">
        <f t="shared" si="90"/>
        <v>#REF!</v>
      </c>
      <c r="AC366" s="63" t="e">
        <f t="shared" si="97"/>
        <v>#NUM!</v>
      </c>
    </row>
    <row r="367" spans="2:29" ht="15" customHeight="1">
      <c r="B367" s="140"/>
      <c r="E367" s="141"/>
      <c r="F367" s="141"/>
      <c r="G367" s="141"/>
      <c r="H367" s="240"/>
      <c r="I367" s="141"/>
      <c r="J367" s="141"/>
      <c r="K367" s="141"/>
      <c r="L367" s="141"/>
      <c r="M367" s="141"/>
      <c r="N367" s="141"/>
      <c r="O367" s="141"/>
      <c r="P367" s="240"/>
      <c r="Q367" s="141"/>
      <c r="R367" s="141"/>
      <c r="S367" s="141"/>
      <c r="T367" s="240"/>
      <c r="U367" s="141"/>
      <c r="V367" s="141"/>
      <c r="W367" s="141"/>
      <c r="X367" s="141"/>
      <c r="Y367" s="63" t="b">
        <v>1</v>
      </c>
      <c r="Z367" s="63" t="e">
        <f>#REF!&lt;&gt;$Z$1</f>
        <v>#REF!</v>
      </c>
      <c r="AA367" s="63">
        <f t="shared" si="92"/>
        <v>367</v>
      </c>
      <c r="AB367" s="63" t="e">
        <f t="shared" si="90"/>
        <v>#REF!</v>
      </c>
      <c r="AC367" s="63" t="e">
        <f t="shared" si="97"/>
        <v>#NUM!</v>
      </c>
    </row>
    <row r="368" spans="2:29">
      <c r="Y368" s="63" t="b">
        <v>1</v>
      </c>
      <c r="Z368" s="63" t="e">
        <f>#REF!&lt;&gt;$Z$1</f>
        <v>#REF!</v>
      </c>
      <c r="AA368" s="63">
        <f t="shared" si="92"/>
        <v>368</v>
      </c>
      <c r="AB368" s="63" t="e">
        <f t="shared" si="90"/>
        <v>#REF!</v>
      </c>
      <c r="AC368" s="63" t="e">
        <f t="shared" si="97"/>
        <v>#NUM!</v>
      </c>
    </row>
    <row r="369" spans="25:29">
      <c r="Y369" s="63" t="b">
        <v>1</v>
      </c>
      <c r="Z369" s="63" t="e">
        <f>#REF!&lt;&gt;$Z$1</f>
        <v>#REF!</v>
      </c>
      <c r="AA369" s="63">
        <f t="shared" si="92"/>
        <v>369</v>
      </c>
      <c r="AB369" s="63" t="e">
        <f t="shared" si="90"/>
        <v>#REF!</v>
      </c>
      <c r="AC369" s="63" t="e">
        <f t="shared" si="97"/>
        <v>#NUM!</v>
      </c>
    </row>
    <row r="370" spans="25:29">
      <c r="Y370" s="63" t="b">
        <v>1</v>
      </c>
      <c r="Z370" s="63" t="e">
        <f>#REF!&lt;&gt;$Z$1</f>
        <v>#REF!</v>
      </c>
      <c r="AA370" s="63">
        <f t="shared" si="92"/>
        <v>370</v>
      </c>
      <c r="AB370" s="63" t="e">
        <f t="shared" si="90"/>
        <v>#REF!</v>
      </c>
      <c r="AC370" s="63" t="e">
        <f t="shared" si="97"/>
        <v>#NUM!</v>
      </c>
    </row>
    <row r="371" spans="25:29">
      <c r="Y371" s="63" t="b">
        <v>1</v>
      </c>
      <c r="Z371" s="63" t="e">
        <f>#REF!&lt;&gt;$Z$1</f>
        <v>#REF!</v>
      </c>
      <c r="AA371" s="63">
        <f t="shared" si="92"/>
        <v>371</v>
      </c>
      <c r="AB371" s="63" t="e">
        <f t="shared" si="90"/>
        <v>#REF!</v>
      </c>
      <c r="AC371" s="63" t="e">
        <f t="shared" si="97"/>
        <v>#NUM!</v>
      </c>
    </row>
    <row r="372" spans="25:29">
      <c r="Y372" s="63" t="b">
        <v>1</v>
      </c>
      <c r="Z372" s="63" t="e">
        <f>#REF!&lt;&gt;$Z$1</f>
        <v>#REF!</v>
      </c>
      <c r="AA372" s="63">
        <f t="shared" si="92"/>
        <v>372</v>
      </c>
      <c r="AB372" s="63" t="e">
        <f t="shared" si="90"/>
        <v>#REF!</v>
      </c>
      <c r="AC372" s="63" t="e">
        <f t="shared" si="97"/>
        <v>#NUM!</v>
      </c>
    </row>
    <row r="373" spans="25:29">
      <c r="Y373" s="63" t="b">
        <v>1</v>
      </c>
      <c r="Z373" s="63" t="e">
        <f>#REF!&lt;&gt;$Z$1</f>
        <v>#REF!</v>
      </c>
      <c r="AA373" s="63">
        <f t="shared" si="92"/>
        <v>373</v>
      </c>
      <c r="AB373" s="63" t="e">
        <f t="shared" si="90"/>
        <v>#REF!</v>
      </c>
      <c r="AC373" s="63" t="e">
        <f t="shared" si="97"/>
        <v>#NUM!</v>
      </c>
    </row>
    <row r="374" spans="25:29">
      <c r="Y374" s="63" t="b">
        <v>1</v>
      </c>
      <c r="Z374" s="63" t="e">
        <f>#REF!&lt;&gt;$Z$1</f>
        <v>#REF!</v>
      </c>
      <c r="AA374" s="63">
        <f t="shared" si="92"/>
        <v>374</v>
      </c>
      <c r="AB374" s="63" t="e">
        <f t="shared" si="90"/>
        <v>#REF!</v>
      </c>
      <c r="AC374" s="63" t="e">
        <f t="shared" si="97"/>
        <v>#NUM!</v>
      </c>
    </row>
    <row r="375" spans="25:29">
      <c r="Y375" s="63" t="b">
        <v>1</v>
      </c>
      <c r="Z375" s="63" t="e">
        <f>#REF!&lt;&gt;$Z$1</f>
        <v>#REF!</v>
      </c>
      <c r="AA375" s="63">
        <f t="shared" si="92"/>
        <v>375</v>
      </c>
      <c r="AB375" s="63" t="e">
        <f t="shared" si="90"/>
        <v>#REF!</v>
      </c>
      <c r="AC375" s="63" t="e">
        <f t="shared" si="97"/>
        <v>#NUM!</v>
      </c>
    </row>
    <row r="376" spans="25:29">
      <c r="Y376" s="63" t="b">
        <v>1</v>
      </c>
      <c r="Z376" s="63" t="e">
        <f>#REF!&lt;&gt;$Z$1</f>
        <v>#REF!</v>
      </c>
      <c r="AA376" s="63">
        <f t="shared" si="92"/>
        <v>376</v>
      </c>
      <c r="AB376" s="63" t="e">
        <f t="shared" si="90"/>
        <v>#REF!</v>
      </c>
      <c r="AC376" s="63" t="e">
        <f t="shared" si="97"/>
        <v>#NUM!</v>
      </c>
    </row>
    <row r="377" spans="25:29">
      <c r="Y377" s="63" t="b">
        <v>1</v>
      </c>
      <c r="Z377" s="63" t="e">
        <f>#REF!&lt;&gt;$Z$1</f>
        <v>#REF!</v>
      </c>
      <c r="AA377" s="63">
        <f t="shared" si="92"/>
        <v>377</v>
      </c>
      <c r="AB377" s="63" t="e">
        <f t="shared" si="90"/>
        <v>#REF!</v>
      </c>
      <c r="AC377" s="63" t="e">
        <f t="shared" si="97"/>
        <v>#NUM!</v>
      </c>
    </row>
    <row r="378" spans="25:29">
      <c r="Y378" s="63" t="b">
        <v>1</v>
      </c>
      <c r="Z378" s="63" t="e">
        <f>#REF!&lt;&gt;$Z$1</f>
        <v>#REF!</v>
      </c>
      <c r="AA378" s="63">
        <f t="shared" si="92"/>
        <v>378</v>
      </c>
      <c r="AB378" s="63" t="e">
        <f t="shared" si="90"/>
        <v>#REF!</v>
      </c>
      <c r="AC378" s="63" t="e">
        <f t="shared" si="97"/>
        <v>#NUM!</v>
      </c>
    </row>
    <row r="379" spans="25:29">
      <c r="Y379" s="63" t="b">
        <v>1</v>
      </c>
      <c r="Z379" s="63" t="e">
        <f>#REF!&lt;&gt;$Z$1</f>
        <v>#REF!</v>
      </c>
      <c r="AA379" s="63">
        <f t="shared" si="92"/>
        <v>379</v>
      </c>
      <c r="AB379" s="63" t="e">
        <f t="shared" si="90"/>
        <v>#REF!</v>
      </c>
      <c r="AC379" s="63" t="e">
        <f t="shared" si="97"/>
        <v>#NUM!</v>
      </c>
    </row>
    <row r="380" spans="25:29">
      <c r="Y380" s="63" t="b">
        <v>1</v>
      </c>
      <c r="Z380" s="63" t="e">
        <f>#REF!&lt;&gt;$Z$1</f>
        <v>#REF!</v>
      </c>
      <c r="AA380" s="63">
        <f t="shared" si="92"/>
        <v>380</v>
      </c>
      <c r="AB380" s="63" t="e">
        <f t="shared" si="90"/>
        <v>#REF!</v>
      </c>
      <c r="AC380" s="63" t="e">
        <f t="shared" si="97"/>
        <v>#NUM!</v>
      </c>
    </row>
    <row r="381" spans="25:29">
      <c r="Y381" s="63" t="b">
        <v>1</v>
      </c>
      <c r="Z381" s="63" t="e">
        <f>#REF!&lt;&gt;$Z$1</f>
        <v>#REF!</v>
      </c>
      <c r="AA381" s="63">
        <f t="shared" si="92"/>
        <v>381</v>
      </c>
      <c r="AB381" s="63" t="e">
        <f t="shared" si="90"/>
        <v>#REF!</v>
      </c>
      <c r="AC381" s="63" t="e">
        <f t="shared" si="97"/>
        <v>#NUM!</v>
      </c>
    </row>
    <row r="382" spans="25:29">
      <c r="Y382" s="63" t="b">
        <v>1</v>
      </c>
      <c r="Z382" s="63" t="e">
        <f>#REF!&lt;&gt;$Z$1</f>
        <v>#REF!</v>
      </c>
      <c r="AA382" s="63">
        <f t="shared" si="92"/>
        <v>382</v>
      </c>
      <c r="AB382" s="63" t="e">
        <f t="shared" si="90"/>
        <v>#REF!</v>
      </c>
      <c r="AC382" s="63" t="e">
        <f t="shared" si="97"/>
        <v>#NUM!</v>
      </c>
    </row>
    <row r="383" spans="25:29">
      <c r="Y383" s="63" t="b">
        <v>1</v>
      </c>
      <c r="Z383" s="63" t="e">
        <f>#REF!&lt;&gt;$Z$1</f>
        <v>#REF!</v>
      </c>
      <c r="AA383" s="63">
        <f t="shared" si="92"/>
        <v>383</v>
      </c>
      <c r="AB383" s="63" t="e">
        <f t="shared" si="90"/>
        <v>#REF!</v>
      </c>
      <c r="AC383" s="63" t="e">
        <f t="shared" si="97"/>
        <v>#NUM!</v>
      </c>
    </row>
    <row r="384" spans="25:29">
      <c r="Y384" s="63" t="b">
        <v>1</v>
      </c>
      <c r="Z384" s="63" t="e">
        <f>#REF!&lt;&gt;$Z$1</f>
        <v>#REF!</v>
      </c>
      <c r="AA384" s="63">
        <f t="shared" si="92"/>
        <v>384</v>
      </c>
      <c r="AB384" s="63" t="e">
        <f t="shared" si="90"/>
        <v>#REF!</v>
      </c>
      <c r="AC384" s="63" t="e">
        <f t="shared" si="97"/>
        <v>#NUM!</v>
      </c>
    </row>
    <row r="385" spans="25:29">
      <c r="Y385" s="63" t="b">
        <v>1</v>
      </c>
      <c r="Z385" s="63" t="e">
        <f>#REF!&lt;&gt;$Z$1</f>
        <v>#REF!</v>
      </c>
      <c r="AA385" s="63">
        <f t="shared" si="92"/>
        <v>385</v>
      </c>
      <c r="AB385" s="63" t="e">
        <f t="shared" si="90"/>
        <v>#REF!</v>
      </c>
      <c r="AC385" s="63" t="e">
        <f t="shared" si="97"/>
        <v>#NUM!</v>
      </c>
    </row>
    <row r="386" spans="25:29">
      <c r="Y386" s="63" t="b">
        <v>1</v>
      </c>
      <c r="Z386" s="63" t="e">
        <f>#REF!&lt;&gt;$Z$1</f>
        <v>#REF!</v>
      </c>
      <c r="AA386" s="63">
        <f t="shared" si="92"/>
        <v>386</v>
      </c>
      <c r="AB386" s="63" t="e">
        <f t="shared" si="90"/>
        <v>#REF!</v>
      </c>
      <c r="AC386" s="63" t="e">
        <f t="shared" si="97"/>
        <v>#NUM!</v>
      </c>
    </row>
    <row r="387" spans="25:29">
      <c r="Y387" s="63" t="b">
        <v>1</v>
      </c>
      <c r="Z387" s="63" t="e">
        <f>#REF!&lt;&gt;$Z$1</f>
        <v>#REF!</v>
      </c>
      <c r="AA387" s="63">
        <f t="shared" si="92"/>
        <v>387</v>
      </c>
      <c r="AB387" s="63" t="e">
        <f t="shared" si="90"/>
        <v>#REF!</v>
      </c>
      <c r="AC387" s="63" t="e">
        <f t="shared" si="97"/>
        <v>#NUM!</v>
      </c>
    </row>
    <row r="388" spans="25:29">
      <c r="Y388" s="63" t="b">
        <v>1</v>
      </c>
      <c r="Z388" s="63" t="e">
        <f>#REF!&lt;&gt;$Z$1</f>
        <v>#REF!</v>
      </c>
      <c r="AA388" s="63">
        <f t="shared" si="92"/>
        <v>388</v>
      </c>
      <c r="AB388" s="63" t="e">
        <f t="shared" si="90"/>
        <v>#REF!</v>
      </c>
      <c r="AC388" s="63" t="e">
        <f t="shared" si="97"/>
        <v>#NUM!</v>
      </c>
    </row>
    <row r="389" spans="25:29">
      <c r="Y389" s="63" t="b">
        <v>1</v>
      </c>
      <c r="Z389" s="63" t="e">
        <f>#REF!&lt;&gt;$Z$1</f>
        <v>#REF!</v>
      </c>
      <c r="AA389" s="63">
        <f t="shared" si="92"/>
        <v>389</v>
      </c>
      <c r="AB389" s="63" t="e">
        <f t="shared" si="90"/>
        <v>#REF!</v>
      </c>
      <c r="AC389" s="63" t="e">
        <f t="shared" si="97"/>
        <v>#NUM!</v>
      </c>
    </row>
    <row r="390" spans="25:29">
      <c r="Y390" s="63" t="b">
        <v>1</v>
      </c>
      <c r="Z390" s="63" t="e">
        <f>#REF!&lt;&gt;$Z$1</f>
        <v>#REF!</v>
      </c>
      <c r="AA390" s="63">
        <f t="shared" si="92"/>
        <v>390</v>
      </c>
      <c r="AB390" s="63" t="e">
        <f t="shared" si="90"/>
        <v>#REF!</v>
      </c>
      <c r="AC390" s="63" t="e">
        <f t="shared" si="97"/>
        <v>#NUM!</v>
      </c>
    </row>
    <row r="391" spans="25:29">
      <c r="Y391" s="63" t="b">
        <v>1</v>
      </c>
      <c r="Z391" s="63" t="e">
        <f>#REF!&lt;&gt;$Z$1</f>
        <v>#REF!</v>
      </c>
      <c r="AA391" s="63">
        <f t="shared" si="92"/>
        <v>391</v>
      </c>
      <c r="AB391" s="63" t="e">
        <f t="shared" ref="AB391:AB454" si="98">AA391/Z391</f>
        <v>#REF!</v>
      </c>
      <c r="AC391" s="63" t="e">
        <f t="shared" si="97"/>
        <v>#NUM!</v>
      </c>
    </row>
    <row r="392" spans="25:29">
      <c r="Y392" s="63" t="b">
        <v>1</v>
      </c>
      <c r="Z392" s="63" t="e">
        <f>#REF!&lt;&gt;$Z$1</f>
        <v>#REF!</v>
      </c>
      <c r="AA392" s="63">
        <f t="shared" si="92"/>
        <v>392</v>
      </c>
      <c r="AB392" s="63" t="e">
        <f t="shared" si="98"/>
        <v>#REF!</v>
      </c>
      <c r="AC392" s="63" t="e">
        <f t="shared" si="97"/>
        <v>#NUM!</v>
      </c>
    </row>
    <row r="393" spans="25:29">
      <c r="Y393" s="63" t="b">
        <v>1</v>
      </c>
      <c r="Z393" s="63" t="e">
        <f>#REF!&lt;&gt;$Z$1</f>
        <v>#REF!</v>
      </c>
      <c r="AA393" s="63">
        <f t="shared" si="92"/>
        <v>393</v>
      </c>
      <c r="AB393" s="63" t="e">
        <f t="shared" si="98"/>
        <v>#REF!</v>
      </c>
      <c r="AC393" s="63" t="e">
        <f t="shared" si="97"/>
        <v>#NUM!</v>
      </c>
    </row>
    <row r="394" spans="25:29">
      <c r="Y394" s="63" t="b">
        <v>1</v>
      </c>
      <c r="Z394" s="63" t="e">
        <f>#REF!&lt;&gt;$Z$1</f>
        <v>#REF!</v>
      </c>
      <c r="AA394" s="63">
        <f t="shared" si="92"/>
        <v>394</v>
      </c>
      <c r="AB394" s="63" t="e">
        <f t="shared" si="98"/>
        <v>#REF!</v>
      </c>
      <c r="AC394" s="63" t="e">
        <f t="shared" si="97"/>
        <v>#NUM!</v>
      </c>
    </row>
    <row r="395" spans="25:29">
      <c r="Y395" s="63" t="b">
        <v>1</v>
      </c>
      <c r="Z395" s="63" t="e">
        <f>#REF!&lt;&gt;$Z$1</f>
        <v>#REF!</v>
      </c>
      <c r="AA395" s="63">
        <f t="shared" si="92"/>
        <v>395</v>
      </c>
      <c r="AB395" s="63" t="e">
        <f t="shared" si="98"/>
        <v>#REF!</v>
      </c>
      <c r="AC395" s="63" t="e">
        <f t="shared" si="97"/>
        <v>#NUM!</v>
      </c>
    </row>
    <row r="396" spans="25:29">
      <c r="Y396" s="63" t="b">
        <v>1</v>
      </c>
      <c r="Z396" s="63" t="e">
        <f>#REF!&lt;&gt;$Z$1</f>
        <v>#REF!</v>
      </c>
      <c r="AA396" s="63">
        <f t="shared" si="92"/>
        <v>396</v>
      </c>
      <c r="AB396" s="63" t="e">
        <f t="shared" si="98"/>
        <v>#REF!</v>
      </c>
      <c r="AC396" s="63" t="e">
        <f t="shared" si="97"/>
        <v>#NUM!</v>
      </c>
    </row>
    <row r="397" spans="25:29">
      <c r="Y397" s="63" t="b">
        <v>1</v>
      </c>
      <c r="Z397" s="63" t="e">
        <f>#REF!&lt;&gt;$Z$1</f>
        <v>#REF!</v>
      </c>
      <c r="AA397" s="63">
        <f t="shared" si="92"/>
        <v>397</v>
      </c>
      <c r="AB397" s="63" t="e">
        <f t="shared" si="98"/>
        <v>#REF!</v>
      </c>
      <c r="AC397" s="63" t="e">
        <f t="shared" si="97"/>
        <v>#NUM!</v>
      </c>
    </row>
    <row r="398" spans="25:29">
      <c r="Y398" s="63" t="b">
        <v>1</v>
      </c>
      <c r="Z398" s="63" t="e">
        <f>#REF!&lt;&gt;$Z$1</f>
        <v>#REF!</v>
      </c>
      <c r="AA398" s="63">
        <f t="shared" si="92"/>
        <v>398</v>
      </c>
      <c r="AB398" s="63" t="e">
        <f t="shared" si="98"/>
        <v>#REF!</v>
      </c>
      <c r="AC398" s="63" t="e">
        <f t="shared" si="97"/>
        <v>#NUM!</v>
      </c>
    </row>
    <row r="399" spans="25:29" ht="15" customHeight="1">
      <c r="Y399" s="63" t="b">
        <v>1</v>
      </c>
      <c r="Z399" s="63" t="e">
        <f>#REF!&lt;&gt;$Z$1</f>
        <v>#REF!</v>
      </c>
      <c r="AA399" s="63">
        <f t="shared" si="92"/>
        <v>399</v>
      </c>
      <c r="AB399" s="63" t="e">
        <f t="shared" si="98"/>
        <v>#REF!</v>
      </c>
      <c r="AC399" s="63" t="e">
        <f t="shared" si="97"/>
        <v>#NUM!</v>
      </c>
    </row>
    <row r="400" spans="25:29">
      <c r="Y400" s="63" t="b">
        <v>1</v>
      </c>
      <c r="Z400" s="63" t="e">
        <f>#REF!&lt;&gt;$Z$1</f>
        <v>#REF!</v>
      </c>
      <c r="AA400" s="63">
        <f t="shared" si="92"/>
        <v>400</v>
      </c>
      <c r="AB400" s="63" t="e">
        <f t="shared" si="98"/>
        <v>#REF!</v>
      </c>
      <c r="AC400" s="63" t="e">
        <f t="shared" si="97"/>
        <v>#NUM!</v>
      </c>
    </row>
    <row r="401" spans="25:29">
      <c r="Y401" s="63" t="b">
        <v>1</v>
      </c>
      <c r="Z401" s="63" t="e">
        <f>#REF!&lt;&gt;$Z$1</f>
        <v>#REF!</v>
      </c>
      <c r="AA401" s="63">
        <f t="shared" si="92"/>
        <v>401</v>
      </c>
      <c r="AB401" s="63" t="e">
        <f t="shared" si="98"/>
        <v>#REF!</v>
      </c>
      <c r="AC401" s="63" t="e">
        <f t="shared" si="97"/>
        <v>#NUM!</v>
      </c>
    </row>
    <row r="402" spans="25:29">
      <c r="Y402" s="63" t="b">
        <v>1</v>
      </c>
      <c r="Z402" s="63" t="e">
        <f>#REF!&lt;&gt;$Z$1</f>
        <v>#REF!</v>
      </c>
      <c r="AA402" s="63">
        <f t="shared" si="92"/>
        <v>402</v>
      </c>
      <c r="AB402" s="63" t="e">
        <f t="shared" si="98"/>
        <v>#REF!</v>
      </c>
      <c r="AC402" s="63" t="e">
        <f t="shared" si="97"/>
        <v>#NUM!</v>
      </c>
    </row>
    <row r="403" spans="25:29">
      <c r="Y403" s="63" t="b">
        <v>1</v>
      </c>
      <c r="Z403" s="63" t="e">
        <f>#REF!&lt;&gt;$Z$1</f>
        <v>#REF!</v>
      </c>
      <c r="AA403" s="63">
        <f t="shared" si="92"/>
        <v>403</v>
      </c>
      <c r="AB403" s="63" t="e">
        <f t="shared" si="98"/>
        <v>#REF!</v>
      </c>
      <c r="AC403" s="63" t="e">
        <f t="shared" si="97"/>
        <v>#NUM!</v>
      </c>
    </row>
    <row r="404" spans="25:29">
      <c r="Y404" s="63" t="b">
        <v>1</v>
      </c>
      <c r="Z404" s="63" t="e">
        <f>#REF!&lt;&gt;$Z$1</f>
        <v>#REF!</v>
      </c>
      <c r="AA404" s="63">
        <f t="shared" si="92"/>
        <v>404</v>
      </c>
      <c r="AB404" s="63" t="e">
        <f t="shared" si="98"/>
        <v>#REF!</v>
      </c>
      <c r="AC404" s="63" t="e">
        <f t="shared" si="97"/>
        <v>#NUM!</v>
      </c>
    </row>
    <row r="405" spans="25:29">
      <c r="Y405" s="63" t="b">
        <v>1</v>
      </c>
      <c r="Z405" s="63" t="e">
        <f>#REF!&lt;&gt;$Z$1</f>
        <v>#REF!</v>
      </c>
      <c r="AA405" s="63">
        <f t="shared" si="92"/>
        <v>405</v>
      </c>
      <c r="AB405" s="63" t="e">
        <f t="shared" si="98"/>
        <v>#REF!</v>
      </c>
      <c r="AC405" s="63" t="e">
        <f t="shared" si="97"/>
        <v>#NUM!</v>
      </c>
    </row>
    <row r="406" spans="25:29">
      <c r="Y406" s="63" t="b">
        <v>1</v>
      </c>
      <c r="Z406" s="63" t="e">
        <f>#REF!&lt;&gt;$Z$1</f>
        <v>#REF!</v>
      </c>
      <c r="AA406" s="63">
        <f t="shared" ref="AA406:AA469" si="99">ROW(A406)</f>
        <v>406</v>
      </c>
      <c r="AB406" s="63" t="e">
        <f t="shared" si="98"/>
        <v>#REF!</v>
      </c>
      <c r="AC406" s="63" t="e">
        <f t="shared" si="97"/>
        <v>#NUM!</v>
      </c>
    </row>
    <row r="407" spans="25:29">
      <c r="Y407" s="63" t="b">
        <v>1</v>
      </c>
      <c r="Z407" s="63" t="e">
        <f>#REF!&lt;&gt;$Z$1</f>
        <v>#REF!</v>
      </c>
      <c r="AA407" s="63">
        <f t="shared" si="99"/>
        <v>407</v>
      </c>
      <c r="AB407" s="63" t="e">
        <f t="shared" si="98"/>
        <v>#REF!</v>
      </c>
      <c r="AC407" s="63" t="e">
        <f t="shared" si="97"/>
        <v>#NUM!</v>
      </c>
    </row>
    <row r="408" spans="25:29">
      <c r="Y408" s="63" t="b">
        <v>1</v>
      </c>
      <c r="Z408" s="63" t="e">
        <f>#REF!&lt;&gt;$Z$1</f>
        <v>#REF!</v>
      </c>
      <c r="AA408" s="63">
        <f t="shared" si="99"/>
        <v>408</v>
      </c>
      <c r="AB408" s="63" t="e">
        <f t="shared" si="98"/>
        <v>#REF!</v>
      </c>
      <c r="AC408" s="63" t="e">
        <f t="shared" si="97"/>
        <v>#NUM!</v>
      </c>
    </row>
    <row r="409" spans="25:29">
      <c r="Y409" s="63" t="b">
        <v>1</v>
      </c>
      <c r="Z409" s="63" t="e">
        <f>#REF!&lt;&gt;$Z$1</f>
        <v>#REF!</v>
      </c>
      <c r="AA409" s="63">
        <f t="shared" si="99"/>
        <v>409</v>
      </c>
      <c r="AB409" s="63" t="e">
        <f t="shared" si="98"/>
        <v>#REF!</v>
      </c>
      <c r="AC409" s="63" t="e">
        <f t="shared" si="97"/>
        <v>#NUM!</v>
      </c>
    </row>
    <row r="410" spans="25:29">
      <c r="Y410" s="63" t="b">
        <v>1</v>
      </c>
      <c r="Z410" s="63" t="e">
        <f>#REF!&lt;&gt;$Z$1</f>
        <v>#REF!</v>
      </c>
      <c r="AA410" s="63">
        <f t="shared" si="99"/>
        <v>410</v>
      </c>
      <c r="AB410" s="63" t="e">
        <f t="shared" si="98"/>
        <v>#REF!</v>
      </c>
      <c r="AC410" s="63" t="e">
        <f t="shared" si="97"/>
        <v>#NUM!</v>
      </c>
    </row>
    <row r="411" spans="25:29">
      <c r="Y411" s="63" t="b">
        <v>1</v>
      </c>
      <c r="Z411" s="63" t="e">
        <f>#REF!&lt;&gt;$Z$1</f>
        <v>#REF!</v>
      </c>
      <c r="AA411" s="63">
        <f t="shared" si="99"/>
        <v>411</v>
      </c>
      <c r="AB411" s="63" t="e">
        <f t="shared" si="98"/>
        <v>#REF!</v>
      </c>
      <c r="AC411" s="63" t="e">
        <f t="shared" si="97"/>
        <v>#NUM!</v>
      </c>
    </row>
    <row r="412" spans="25:29">
      <c r="Y412" s="63" t="b">
        <v>1</v>
      </c>
      <c r="Z412" s="63" t="e">
        <f>#REF!&lt;&gt;$Z$1</f>
        <v>#REF!</v>
      </c>
      <c r="AA412" s="63">
        <f t="shared" si="99"/>
        <v>412</v>
      </c>
      <c r="AB412" s="63" t="e">
        <f t="shared" si="98"/>
        <v>#REF!</v>
      </c>
      <c r="AC412" s="63" t="e">
        <f t="shared" si="97"/>
        <v>#NUM!</v>
      </c>
    </row>
    <row r="413" spans="25:29">
      <c r="Y413" s="63" t="b">
        <v>1</v>
      </c>
      <c r="Z413" s="63" t="e">
        <f>#REF!&lt;&gt;$Z$1</f>
        <v>#REF!</v>
      </c>
      <c r="AA413" s="63">
        <f t="shared" si="99"/>
        <v>413</v>
      </c>
      <c r="AB413" s="63" t="e">
        <f t="shared" si="98"/>
        <v>#REF!</v>
      </c>
      <c r="AC413" s="63" t="e">
        <f t="shared" ref="AC413:AC476" si="100">_xlfn.AGGREGATE(15,6,$AB$7:$AB$681,ROW(A406))</f>
        <v>#NUM!</v>
      </c>
    </row>
    <row r="414" spans="25:29">
      <c r="Y414" s="63" t="b">
        <v>1</v>
      </c>
      <c r="Z414" s="63" t="e">
        <f>#REF!&lt;&gt;$Z$1</f>
        <v>#REF!</v>
      </c>
      <c r="AA414" s="63">
        <f t="shared" si="99"/>
        <v>414</v>
      </c>
      <c r="AB414" s="63" t="e">
        <f t="shared" si="98"/>
        <v>#REF!</v>
      </c>
      <c r="AC414" s="63" t="e">
        <f t="shared" si="100"/>
        <v>#NUM!</v>
      </c>
    </row>
    <row r="415" spans="25:29">
      <c r="Y415" s="63" t="b">
        <v>1</v>
      </c>
      <c r="Z415" s="63" t="e">
        <f>#REF!&lt;&gt;$Z$1</f>
        <v>#REF!</v>
      </c>
      <c r="AA415" s="63">
        <f t="shared" si="99"/>
        <v>415</v>
      </c>
      <c r="AB415" s="63" t="e">
        <f t="shared" si="98"/>
        <v>#REF!</v>
      </c>
      <c r="AC415" s="63" t="e">
        <f t="shared" si="100"/>
        <v>#NUM!</v>
      </c>
    </row>
    <row r="416" spans="25:29">
      <c r="Y416" s="63" t="b">
        <v>1</v>
      </c>
      <c r="Z416" s="63" t="e">
        <f>#REF!&lt;&gt;$Z$1</f>
        <v>#REF!</v>
      </c>
      <c r="AA416" s="63">
        <f t="shared" si="99"/>
        <v>416</v>
      </c>
      <c r="AB416" s="63" t="e">
        <f t="shared" si="98"/>
        <v>#REF!</v>
      </c>
      <c r="AC416" s="63" t="e">
        <f t="shared" si="100"/>
        <v>#NUM!</v>
      </c>
    </row>
    <row r="417" spans="25:29" ht="15" customHeight="1">
      <c r="Y417" s="63" t="b">
        <v>1</v>
      </c>
      <c r="Z417" s="63" t="e">
        <f>#REF!&lt;&gt;$Z$1</f>
        <v>#REF!</v>
      </c>
      <c r="AA417" s="63">
        <f t="shared" si="99"/>
        <v>417</v>
      </c>
      <c r="AB417" s="63" t="e">
        <f t="shared" si="98"/>
        <v>#REF!</v>
      </c>
      <c r="AC417" s="63" t="e">
        <f t="shared" si="100"/>
        <v>#NUM!</v>
      </c>
    </row>
    <row r="418" spans="25:29">
      <c r="Y418" s="63" t="b">
        <v>1</v>
      </c>
      <c r="Z418" s="63" t="e">
        <f>#REF!&lt;&gt;$Z$1</f>
        <v>#REF!</v>
      </c>
      <c r="AA418" s="63">
        <f t="shared" si="99"/>
        <v>418</v>
      </c>
      <c r="AB418" s="63" t="e">
        <f t="shared" si="98"/>
        <v>#REF!</v>
      </c>
      <c r="AC418" s="63" t="e">
        <f t="shared" si="100"/>
        <v>#NUM!</v>
      </c>
    </row>
    <row r="419" spans="25:29">
      <c r="Y419" s="63" t="b">
        <v>1</v>
      </c>
      <c r="Z419" s="63" t="e">
        <f>#REF!&lt;&gt;$Z$1</f>
        <v>#REF!</v>
      </c>
      <c r="AA419" s="63">
        <f t="shared" si="99"/>
        <v>419</v>
      </c>
      <c r="AB419" s="63" t="e">
        <f t="shared" si="98"/>
        <v>#REF!</v>
      </c>
      <c r="AC419" s="63" t="e">
        <f t="shared" si="100"/>
        <v>#NUM!</v>
      </c>
    </row>
    <row r="420" spans="25:29">
      <c r="Y420" s="63" t="b">
        <v>1</v>
      </c>
      <c r="Z420" s="63" t="e">
        <f>#REF!&lt;&gt;$Z$1</f>
        <v>#REF!</v>
      </c>
      <c r="AA420" s="63">
        <f t="shared" si="99"/>
        <v>420</v>
      </c>
      <c r="AB420" s="63" t="e">
        <f t="shared" si="98"/>
        <v>#REF!</v>
      </c>
      <c r="AC420" s="63" t="e">
        <f t="shared" si="100"/>
        <v>#NUM!</v>
      </c>
    </row>
    <row r="421" spans="25:29">
      <c r="Y421" s="63" t="b">
        <v>1</v>
      </c>
      <c r="Z421" s="63" t="e">
        <f>#REF!&lt;&gt;$Z$1</f>
        <v>#REF!</v>
      </c>
      <c r="AA421" s="63">
        <f t="shared" si="99"/>
        <v>421</v>
      </c>
      <c r="AB421" s="63" t="e">
        <f t="shared" si="98"/>
        <v>#REF!</v>
      </c>
      <c r="AC421" s="63" t="e">
        <f t="shared" si="100"/>
        <v>#NUM!</v>
      </c>
    </row>
    <row r="422" spans="25:29">
      <c r="Y422" s="63" t="b">
        <v>1</v>
      </c>
      <c r="Z422" s="63" t="e">
        <f>#REF!&lt;&gt;$Z$1</f>
        <v>#REF!</v>
      </c>
      <c r="AA422" s="63">
        <f t="shared" si="99"/>
        <v>422</v>
      </c>
      <c r="AB422" s="63" t="e">
        <f t="shared" si="98"/>
        <v>#REF!</v>
      </c>
      <c r="AC422" s="63" t="e">
        <f t="shared" si="100"/>
        <v>#NUM!</v>
      </c>
    </row>
    <row r="423" spans="25:29">
      <c r="Y423" s="63" t="b">
        <v>1</v>
      </c>
      <c r="Z423" s="63" t="e">
        <f>#REF!&lt;&gt;$Z$1</f>
        <v>#REF!</v>
      </c>
      <c r="AA423" s="63">
        <f t="shared" si="99"/>
        <v>423</v>
      </c>
      <c r="AB423" s="63" t="e">
        <f t="shared" si="98"/>
        <v>#REF!</v>
      </c>
      <c r="AC423" s="63" t="e">
        <f t="shared" si="100"/>
        <v>#NUM!</v>
      </c>
    </row>
    <row r="424" spans="25:29">
      <c r="Y424" s="63" t="b">
        <v>1</v>
      </c>
      <c r="Z424" s="63" t="e">
        <f>#REF!&lt;&gt;$Z$1</f>
        <v>#REF!</v>
      </c>
      <c r="AA424" s="63">
        <f t="shared" si="99"/>
        <v>424</v>
      </c>
      <c r="AB424" s="63" t="e">
        <f t="shared" si="98"/>
        <v>#REF!</v>
      </c>
      <c r="AC424" s="63" t="e">
        <f t="shared" si="100"/>
        <v>#NUM!</v>
      </c>
    </row>
    <row r="425" spans="25:29">
      <c r="Y425" s="63" t="b">
        <v>1</v>
      </c>
      <c r="Z425" s="63" t="e">
        <f>#REF!&lt;&gt;$Z$1</f>
        <v>#REF!</v>
      </c>
      <c r="AA425" s="63">
        <f t="shared" si="99"/>
        <v>425</v>
      </c>
      <c r="AB425" s="63" t="e">
        <f t="shared" si="98"/>
        <v>#REF!</v>
      </c>
      <c r="AC425" s="63" t="e">
        <f t="shared" si="100"/>
        <v>#NUM!</v>
      </c>
    </row>
    <row r="426" spans="25:29">
      <c r="Y426" s="63" t="b">
        <v>1</v>
      </c>
      <c r="Z426" s="63" t="e">
        <f>#REF!&lt;&gt;$Z$1</f>
        <v>#REF!</v>
      </c>
      <c r="AA426" s="63">
        <f t="shared" si="99"/>
        <v>426</v>
      </c>
      <c r="AB426" s="63" t="e">
        <f t="shared" si="98"/>
        <v>#REF!</v>
      </c>
      <c r="AC426" s="63" t="e">
        <f t="shared" si="100"/>
        <v>#NUM!</v>
      </c>
    </row>
    <row r="427" spans="25:29">
      <c r="Y427" s="63" t="b">
        <v>1</v>
      </c>
      <c r="Z427" s="63" t="e">
        <f>#REF!&lt;&gt;$Z$1</f>
        <v>#REF!</v>
      </c>
      <c r="AA427" s="63">
        <f t="shared" si="99"/>
        <v>427</v>
      </c>
      <c r="AB427" s="63" t="e">
        <f t="shared" si="98"/>
        <v>#REF!</v>
      </c>
      <c r="AC427" s="63" t="e">
        <f t="shared" si="100"/>
        <v>#NUM!</v>
      </c>
    </row>
    <row r="428" spans="25:29">
      <c r="Y428" s="63" t="b">
        <v>1</v>
      </c>
      <c r="Z428" s="63" t="e">
        <f>#REF!&lt;&gt;$Z$1</f>
        <v>#REF!</v>
      </c>
      <c r="AA428" s="63">
        <f t="shared" si="99"/>
        <v>428</v>
      </c>
      <c r="AB428" s="63" t="e">
        <f t="shared" si="98"/>
        <v>#REF!</v>
      </c>
      <c r="AC428" s="63" t="e">
        <f t="shared" si="100"/>
        <v>#NUM!</v>
      </c>
    </row>
    <row r="429" spans="25:29">
      <c r="Y429" s="63" t="b">
        <v>1</v>
      </c>
      <c r="Z429" s="63" t="e">
        <f>#REF!&lt;&gt;$Z$1</f>
        <v>#REF!</v>
      </c>
      <c r="AA429" s="63">
        <f t="shared" si="99"/>
        <v>429</v>
      </c>
      <c r="AB429" s="63" t="e">
        <f t="shared" si="98"/>
        <v>#REF!</v>
      </c>
      <c r="AC429" s="63" t="e">
        <f t="shared" si="100"/>
        <v>#NUM!</v>
      </c>
    </row>
    <row r="430" spans="25:29">
      <c r="Y430" s="63" t="b">
        <v>1</v>
      </c>
      <c r="Z430" s="63" t="e">
        <f>#REF!&lt;&gt;$Z$1</f>
        <v>#REF!</v>
      </c>
      <c r="AA430" s="63">
        <f t="shared" si="99"/>
        <v>430</v>
      </c>
      <c r="AB430" s="63" t="e">
        <f t="shared" si="98"/>
        <v>#REF!</v>
      </c>
      <c r="AC430" s="63" t="e">
        <f t="shared" si="100"/>
        <v>#NUM!</v>
      </c>
    </row>
    <row r="431" spans="25:29">
      <c r="Y431" s="63" t="b">
        <v>1</v>
      </c>
      <c r="Z431" s="63" t="e">
        <f>#REF!&lt;&gt;$Z$1</f>
        <v>#REF!</v>
      </c>
      <c r="AA431" s="63">
        <f t="shared" si="99"/>
        <v>431</v>
      </c>
      <c r="AB431" s="63" t="e">
        <f t="shared" si="98"/>
        <v>#REF!</v>
      </c>
      <c r="AC431" s="63" t="e">
        <f t="shared" si="100"/>
        <v>#NUM!</v>
      </c>
    </row>
    <row r="432" spans="25:29">
      <c r="Y432" s="63" t="b">
        <v>1</v>
      </c>
      <c r="Z432" s="63" t="e">
        <f>#REF!&lt;&gt;$Z$1</f>
        <v>#REF!</v>
      </c>
      <c r="AA432" s="63">
        <f t="shared" si="99"/>
        <v>432</v>
      </c>
      <c r="AB432" s="63" t="e">
        <f t="shared" si="98"/>
        <v>#REF!</v>
      </c>
      <c r="AC432" s="63" t="e">
        <f t="shared" si="100"/>
        <v>#NUM!</v>
      </c>
    </row>
    <row r="433" spans="25:29">
      <c r="Y433" s="63" t="b">
        <v>1</v>
      </c>
      <c r="Z433" s="63" t="e">
        <f>#REF!&lt;&gt;$Z$1</f>
        <v>#REF!</v>
      </c>
      <c r="AA433" s="63">
        <f t="shared" si="99"/>
        <v>433</v>
      </c>
      <c r="AB433" s="63" t="e">
        <f t="shared" si="98"/>
        <v>#REF!</v>
      </c>
      <c r="AC433" s="63" t="e">
        <f t="shared" si="100"/>
        <v>#NUM!</v>
      </c>
    </row>
    <row r="434" spans="25:29">
      <c r="Y434" s="63" t="b">
        <v>1</v>
      </c>
      <c r="Z434" s="63" t="e">
        <f>#REF!&lt;&gt;$Z$1</f>
        <v>#REF!</v>
      </c>
      <c r="AA434" s="63">
        <f t="shared" si="99"/>
        <v>434</v>
      </c>
      <c r="AB434" s="63" t="e">
        <f t="shared" si="98"/>
        <v>#REF!</v>
      </c>
      <c r="AC434" s="63" t="e">
        <f t="shared" si="100"/>
        <v>#NUM!</v>
      </c>
    </row>
    <row r="435" spans="25:29">
      <c r="Y435" s="63" t="b">
        <v>1</v>
      </c>
      <c r="Z435" s="63" t="e">
        <f>#REF!&lt;&gt;$Z$1</f>
        <v>#REF!</v>
      </c>
      <c r="AA435" s="63">
        <f t="shared" si="99"/>
        <v>435</v>
      </c>
      <c r="AB435" s="63" t="e">
        <f t="shared" si="98"/>
        <v>#REF!</v>
      </c>
      <c r="AC435" s="63" t="e">
        <f t="shared" si="100"/>
        <v>#NUM!</v>
      </c>
    </row>
    <row r="436" spans="25:29">
      <c r="Y436" s="63" t="b">
        <v>1</v>
      </c>
      <c r="Z436" s="63" t="e">
        <f>#REF!&lt;&gt;$Z$1</f>
        <v>#REF!</v>
      </c>
      <c r="AA436" s="63">
        <f t="shared" si="99"/>
        <v>436</v>
      </c>
      <c r="AB436" s="63" t="e">
        <f t="shared" si="98"/>
        <v>#REF!</v>
      </c>
      <c r="AC436" s="63" t="e">
        <f t="shared" si="100"/>
        <v>#NUM!</v>
      </c>
    </row>
    <row r="437" spans="25:29">
      <c r="Y437" s="63" t="b">
        <v>1</v>
      </c>
      <c r="Z437" s="63" t="e">
        <f>#REF!&lt;&gt;$Z$1</f>
        <v>#REF!</v>
      </c>
      <c r="AA437" s="63">
        <f t="shared" si="99"/>
        <v>437</v>
      </c>
      <c r="AB437" s="63" t="e">
        <f t="shared" si="98"/>
        <v>#REF!</v>
      </c>
      <c r="AC437" s="63" t="e">
        <f t="shared" si="100"/>
        <v>#NUM!</v>
      </c>
    </row>
    <row r="438" spans="25:29">
      <c r="Y438" s="63" t="b">
        <v>1</v>
      </c>
      <c r="Z438" s="63" t="e">
        <f>#REF!&lt;&gt;$Z$1</f>
        <v>#REF!</v>
      </c>
      <c r="AA438" s="63">
        <f t="shared" si="99"/>
        <v>438</v>
      </c>
      <c r="AB438" s="63" t="e">
        <f t="shared" si="98"/>
        <v>#REF!</v>
      </c>
      <c r="AC438" s="63" t="e">
        <f t="shared" si="100"/>
        <v>#NUM!</v>
      </c>
    </row>
    <row r="439" spans="25:29">
      <c r="Y439" s="63" t="b">
        <v>1</v>
      </c>
      <c r="Z439" s="63" t="e">
        <f>#REF!&lt;&gt;$Z$1</f>
        <v>#REF!</v>
      </c>
      <c r="AA439" s="63">
        <f t="shared" si="99"/>
        <v>439</v>
      </c>
      <c r="AB439" s="63" t="e">
        <f t="shared" si="98"/>
        <v>#REF!</v>
      </c>
      <c r="AC439" s="63" t="e">
        <f t="shared" si="100"/>
        <v>#NUM!</v>
      </c>
    </row>
    <row r="440" spans="25:29">
      <c r="Y440" s="63" t="b">
        <v>1</v>
      </c>
      <c r="Z440" s="63" t="e">
        <f>#REF!&lt;&gt;$Z$1</f>
        <v>#REF!</v>
      </c>
      <c r="AA440" s="63">
        <f t="shared" si="99"/>
        <v>440</v>
      </c>
      <c r="AB440" s="63" t="e">
        <f t="shared" si="98"/>
        <v>#REF!</v>
      </c>
      <c r="AC440" s="63" t="e">
        <f t="shared" si="100"/>
        <v>#NUM!</v>
      </c>
    </row>
    <row r="441" spans="25:29">
      <c r="Y441" s="63" t="b">
        <v>1</v>
      </c>
      <c r="Z441" s="63" t="e">
        <f>#REF!&lt;&gt;$Z$1</f>
        <v>#REF!</v>
      </c>
      <c r="AA441" s="63">
        <f t="shared" si="99"/>
        <v>441</v>
      </c>
      <c r="AB441" s="63" t="e">
        <f t="shared" si="98"/>
        <v>#REF!</v>
      </c>
      <c r="AC441" s="63" t="e">
        <f t="shared" si="100"/>
        <v>#NUM!</v>
      </c>
    </row>
    <row r="442" spans="25:29">
      <c r="Y442" s="63" t="b">
        <v>1</v>
      </c>
      <c r="Z442" s="63" t="e">
        <f>#REF!&lt;&gt;$Z$1</f>
        <v>#REF!</v>
      </c>
      <c r="AA442" s="63">
        <f t="shared" si="99"/>
        <v>442</v>
      </c>
      <c r="AB442" s="63" t="e">
        <f t="shared" si="98"/>
        <v>#REF!</v>
      </c>
      <c r="AC442" s="63" t="e">
        <f t="shared" si="100"/>
        <v>#NUM!</v>
      </c>
    </row>
    <row r="443" spans="25:29">
      <c r="Y443" s="63" t="b">
        <v>1</v>
      </c>
      <c r="Z443" s="63" t="e">
        <f>#REF!&lt;&gt;$Z$1</f>
        <v>#REF!</v>
      </c>
      <c r="AA443" s="63">
        <f t="shared" si="99"/>
        <v>443</v>
      </c>
      <c r="AB443" s="63" t="e">
        <f t="shared" si="98"/>
        <v>#REF!</v>
      </c>
      <c r="AC443" s="63" t="e">
        <f t="shared" si="100"/>
        <v>#NUM!</v>
      </c>
    </row>
    <row r="444" spans="25:29">
      <c r="Y444" s="63" t="b">
        <v>1</v>
      </c>
      <c r="Z444" s="63" t="e">
        <f>#REF!&lt;&gt;$Z$1</f>
        <v>#REF!</v>
      </c>
      <c r="AA444" s="63">
        <f t="shared" si="99"/>
        <v>444</v>
      </c>
      <c r="AB444" s="63" t="e">
        <f t="shared" si="98"/>
        <v>#REF!</v>
      </c>
      <c r="AC444" s="63" t="e">
        <f t="shared" si="100"/>
        <v>#NUM!</v>
      </c>
    </row>
    <row r="445" spans="25:29">
      <c r="Y445" s="63" t="b">
        <v>1</v>
      </c>
      <c r="Z445" s="63" t="e">
        <f>#REF!&lt;&gt;$Z$1</f>
        <v>#REF!</v>
      </c>
      <c r="AA445" s="63">
        <f t="shared" si="99"/>
        <v>445</v>
      </c>
      <c r="AB445" s="63" t="e">
        <f t="shared" si="98"/>
        <v>#REF!</v>
      </c>
      <c r="AC445" s="63" t="e">
        <f t="shared" si="100"/>
        <v>#NUM!</v>
      </c>
    </row>
    <row r="446" spans="25:29">
      <c r="Y446" s="63" t="b">
        <v>1</v>
      </c>
      <c r="Z446" s="63" t="e">
        <f>#REF!&lt;&gt;$Z$1</f>
        <v>#REF!</v>
      </c>
      <c r="AA446" s="63">
        <f t="shared" si="99"/>
        <v>446</v>
      </c>
      <c r="AB446" s="63" t="e">
        <f t="shared" si="98"/>
        <v>#REF!</v>
      </c>
      <c r="AC446" s="63" t="e">
        <f t="shared" si="100"/>
        <v>#NUM!</v>
      </c>
    </row>
    <row r="447" spans="25:29">
      <c r="Y447" s="63" t="b">
        <v>1</v>
      </c>
      <c r="Z447" s="63" t="e">
        <f>#REF!&lt;&gt;$Z$1</f>
        <v>#REF!</v>
      </c>
      <c r="AA447" s="63">
        <f t="shared" si="99"/>
        <v>447</v>
      </c>
      <c r="AB447" s="63" t="e">
        <f t="shared" si="98"/>
        <v>#REF!</v>
      </c>
      <c r="AC447" s="63" t="e">
        <f t="shared" si="100"/>
        <v>#NUM!</v>
      </c>
    </row>
    <row r="448" spans="25:29">
      <c r="Y448" s="63" t="b">
        <v>1</v>
      </c>
      <c r="Z448" s="63" t="e">
        <f>#REF!&lt;&gt;$Z$1</f>
        <v>#REF!</v>
      </c>
      <c r="AA448" s="63">
        <f t="shared" si="99"/>
        <v>448</v>
      </c>
      <c r="AB448" s="63" t="e">
        <f t="shared" si="98"/>
        <v>#REF!</v>
      </c>
      <c r="AC448" s="63" t="e">
        <f t="shared" si="100"/>
        <v>#NUM!</v>
      </c>
    </row>
    <row r="449" spans="25:29">
      <c r="Y449" s="63" t="b">
        <v>1</v>
      </c>
      <c r="Z449" s="63" t="e">
        <f>#REF!&lt;&gt;$Z$1</f>
        <v>#REF!</v>
      </c>
      <c r="AA449" s="63">
        <f t="shared" si="99"/>
        <v>449</v>
      </c>
      <c r="AB449" s="63" t="e">
        <f t="shared" si="98"/>
        <v>#REF!</v>
      </c>
      <c r="AC449" s="63" t="e">
        <f t="shared" si="100"/>
        <v>#NUM!</v>
      </c>
    </row>
    <row r="450" spans="25:29">
      <c r="Y450" s="63" t="b">
        <v>1</v>
      </c>
      <c r="Z450" s="63" t="e">
        <f>#REF!&lt;&gt;$Z$1</f>
        <v>#REF!</v>
      </c>
      <c r="AA450" s="63">
        <f t="shared" si="99"/>
        <v>450</v>
      </c>
      <c r="AB450" s="63" t="e">
        <f t="shared" si="98"/>
        <v>#REF!</v>
      </c>
      <c r="AC450" s="63" t="e">
        <f t="shared" si="100"/>
        <v>#NUM!</v>
      </c>
    </row>
    <row r="451" spans="25:29">
      <c r="Y451" s="63" t="b">
        <v>1</v>
      </c>
      <c r="Z451" s="63" t="e">
        <f>#REF!&lt;&gt;$Z$1</f>
        <v>#REF!</v>
      </c>
      <c r="AA451" s="63">
        <f t="shared" si="99"/>
        <v>451</v>
      </c>
      <c r="AB451" s="63" t="e">
        <f t="shared" si="98"/>
        <v>#REF!</v>
      </c>
      <c r="AC451" s="63" t="e">
        <f t="shared" si="100"/>
        <v>#NUM!</v>
      </c>
    </row>
    <row r="452" spans="25:29">
      <c r="Y452" s="63" t="b">
        <v>1</v>
      </c>
      <c r="Z452" s="63" t="e">
        <f>#REF!&lt;&gt;$Z$1</f>
        <v>#REF!</v>
      </c>
      <c r="AA452" s="63">
        <f t="shared" si="99"/>
        <v>452</v>
      </c>
      <c r="AB452" s="63" t="e">
        <f t="shared" si="98"/>
        <v>#REF!</v>
      </c>
      <c r="AC452" s="63" t="e">
        <f t="shared" si="100"/>
        <v>#NUM!</v>
      </c>
    </row>
    <row r="453" spans="25:29">
      <c r="Y453" s="63" t="b">
        <v>1</v>
      </c>
      <c r="Z453" s="63" t="e">
        <f>#REF!&lt;&gt;$Z$1</f>
        <v>#REF!</v>
      </c>
      <c r="AA453" s="63">
        <f t="shared" si="99"/>
        <v>453</v>
      </c>
      <c r="AB453" s="63" t="e">
        <f t="shared" si="98"/>
        <v>#REF!</v>
      </c>
      <c r="AC453" s="63" t="e">
        <f t="shared" si="100"/>
        <v>#NUM!</v>
      </c>
    </row>
    <row r="454" spans="25:29">
      <c r="Y454" s="63" t="b">
        <v>1</v>
      </c>
      <c r="Z454" s="63" t="e">
        <f>#REF!&lt;&gt;$Z$1</f>
        <v>#REF!</v>
      </c>
      <c r="AA454" s="63">
        <f t="shared" si="99"/>
        <v>454</v>
      </c>
      <c r="AB454" s="63" t="e">
        <f t="shared" si="98"/>
        <v>#REF!</v>
      </c>
      <c r="AC454" s="63" t="e">
        <f t="shared" si="100"/>
        <v>#NUM!</v>
      </c>
    </row>
    <row r="455" spans="25:29">
      <c r="Y455" s="63" t="b">
        <v>1</v>
      </c>
      <c r="Z455" s="63" t="e">
        <f>#REF!&lt;&gt;$Z$1</f>
        <v>#REF!</v>
      </c>
      <c r="AA455" s="63">
        <f t="shared" si="99"/>
        <v>455</v>
      </c>
      <c r="AB455" s="63" t="e">
        <f t="shared" ref="AB455:AB518" si="101">AA455/Z455</f>
        <v>#REF!</v>
      </c>
      <c r="AC455" s="63" t="e">
        <f t="shared" si="100"/>
        <v>#NUM!</v>
      </c>
    </row>
    <row r="456" spans="25:29">
      <c r="Y456" s="63" t="b">
        <v>1</v>
      </c>
      <c r="Z456" s="63" t="e">
        <f>#REF!&lt;&gt;$Z$1</f>
        <v>#REF!</v>
      </c>
      <c r="AA456" s="63">
        <f t="shared" si="99"/>
        <v>456</v>
      </c>
      <c r="AB456" s="63" t="e">
        <f t="shared" si="101"/>
        <v>#REF!</v>
      </c>
      <c r="AC456" s="63" t="e">
        <f t="shared" si="100"/>
        <v>#NUM!</v>
      </c>
    </row>
    <row r="457" spans="25:29">
      <c r="Y457" s="63" t="b">
        <v>1</v>
      </c>
      <c r="Z457" s="63" t="e">
        <f>#REF!&lt;&gt;$Z$1</f>
        <v>#REF!</v>
      </c>
      <c r="AA457" s="63">
        <f t="shared" si="99"/>
        <v>457</v>
      </c>
      <c r="AB457" s="63" t="e">
        <f t="shared" si="101"/>
        <v>#REF!</v>
      </c>
      <c r="AC457" s="63" t="e">
        <f t="shared" si="100"/>
        <v>#NUM!</v>
      </c>
    </row>
    <row r="458" spans="25:29">
      <c r="Y458" s="63" t="b">
        <v>1</v>
      </c>
      <c r="Z458" s="63" t="e">
        <f>#REF!&lt;&gt;$Z$1</f>
        <v>#REF!</v>
      </c>
      <c r="AA458" s="63">
        <f t="shared" si="99"/>
        <v>458</v>
      </c>
      <c r="AB458" s="63" t="e">
        <f t="shared" si="101"/>
        <v>#REF!</v>
      </c>
      <c r="AC458" s="63" t="e">
        <f t="shared" si="100"/>
        <v>#NUM!</v>
      </c>
    </row>
    <row r="459" spans="25:29">
      <c r="Y459" s="63" t="b">
        <v>1</v>
      </c>
      <c r="Z459" s="63" t="e">
        <f>#REF!&lt;&gt;$Z$1</f>
        <v>#REF!</v>
      </c>
      <c r="AA459" s="63">
        <f t="shared" si="99"/>
        <v>459</v>
      </c>
      <c r="AB459" s="63" t="e">
        <f t="shared" si="101"/>
        <v>#REF!</v>
      </c>
      <c r="AC459" s="63" t="e">
        <f t="shared" si="100"/>
        <v>#NUM!</v>
      </c>
    </row>
    <row r="460" spans="25:29">
      <c r="Y460" s="63" t="b">
        <v>1</v>
      </c>
      <c r="Z460" s="63" t="e">
        <f>#REF!&lt;&gt;$Z$1</f>
        <v>#REF!</v>
      </c>
      <c r="AA460" s="63">
        <f t="shared" si="99"/>
        <v>460</v>
      </c>
      <c r="AB460" s="63" t="e">
        <f t="shared" si="101"/>
        <v>#REF!</v>
      </c>
      <c r="AC460" s="63" t="e">
        <f t="shared" si="100"/>
        <v>#NUM!</v>
      </c>
    </row>
    <row r="461" spans="25:29">
      <c r="Y461" s="63" t="b">
        <v>1</v>
      </c>
      <c r="Z461" s="63" t="e">
        <f>#REF!&lt;&gt;$Z$1</f>
        <v>#REF!</v>
      </c>
      <c r="AA461" s="63">
        <f t="shared" si="99"/>
        <v>461</v>
      </c>
      <c r="AB461" s="63" t="e">
        <f t="shared" si="101"/>
        <v>#REF!</v>
      </c>
      <c r="AC461" s="63" t="e">
        <f t="shared" si="100"/>
        <v>#NUM!</v>
      </c>
    </row>
    <row r="462" spans="25:29">
      <c r="Y462" s="63" t="b">
        <v>1</v>
      </c>
      <c r="Z462" s="63" t="e">
        <f>#REF!&lt;&gt;$Z$1</f>
        <v>#REF!</v>
      </c>
      <c r="AA462" s="63">
        <f t="shared" si="99"/>
        <v>462</v>
      </c>
      <c r="AB462" s="63" t="e">
        <f t="shared" si="101"/>
        <v>#REF!</v>
      </c>
      <c r="AC462" s="63" t="e">
        <f t="shared" si="100"/>
        <v>#NUM!</v>
      </c>
    </row>
    <row r="463" spans="25:29">
      <c r="Y463" s="63" t="b">
        <v>1</v>
      </c>
      <c r="Z463" s="63" t="e">
        <f>#REF!&lt;&gt;$Z$1</f>
        <v>#REF!</v>
      </c>
      <c r="AA463" s="63">
        <f t="shared" si="99"/>
        <v>463</v>
      </c>
      <c r="AB463" s="63" t="e">
        <f t="shared" si="101"/>
        <v>#REF!</v>
      </c>
      <c r="AC463" s="63" t="e">
        <f t="shared" si="100"/>
        <v>#NUM!</v>
      </c>
    </row>
    <row r="464" spans="25:29">
      <c r="Y464" s="63" t="b">
        <v>1</v>
      </c>
      <c r="Z464" s="63" t="e">
        <f>#REF!&lt;&gt;$Z$1</f>
        <v>#REF!</v>
      </c>
      <c r="AA464" s="63">
        <f t="shared" si="99"/>
        <v>464</v>
      </c>
      <c r="AB464" s="63" t="e">
        <f t="shared" si="101"/>
        <v>#REF!</v>
      </c>
      <c r="AC464" s="63" t="e">
        <f t="shared" si="100"/>
        <v>#NUM!</v>
      </c>
    </row>
    <row r="465" spans="25:29">
      <c r="Y465" s="63" t="b">
        <v>1</v>
      </c>
      <c r="Z465" s="63" t="e">
        <f>#REF!&lt;&gt;$Z$1</f>
        <v>#REF!</v>
      </c>
      <c r="AA465" s="63">
        <f t="shared" si="99"/>
        <v>465</v>
      </c>
      <c r="AB465" s="63" t="e">
        <f t="shared" si="101"/>
        <v>#REF!</v>
      </c>
      <c r="AC465" s="63" t="e">
        <f t="shared" si="100"/>
        <v>#NUM!</v>
      </c>
    </row>
    <row r="466" spans="25:29">
      <c r="Y466" s="63" t="b">
        <v>1</v>
      </c>
      <c r="Z466" s="63" t="e">
        <f>#REF!&lt;&gt;$Z$1</f>
        <v>#REF!</v>
      </c>
      <c r="AA466" s="63">
        <f t="shared" si="99"/>
        <v>466</v>
      </c>
      <c r="AB466" s="63" t="e">
        <f t="shared" si="101"/>
        <v>#REF!</v>
      </c>
      <c r="AC466" s="63" t="e">
        <f t="shared" si="100"/>
        <v>#NUM!</v>
      </c>
    </row>
    <row r="467" spans="25:29">
      <c r="Y467" s="63" t="b">
        <v>1</v>
      </c>
      <c r="Z467" s="63" t="e">
        <f>#REF!&lt;&gt;$Z$1</f>
        <v>#REF!</v>
      </c>
      <c r="AA467" s="63">
        <f t="shared" si="99"/>
        <v>467</v>
      </c>
      <c r="AB467" s="63" t="e">
        <f t="shared" si="101"/>
        <v>#REF!</v>
      </c>
      <c r="AC467" s="63" t="e">
        <f t="shared" si="100"/>
        <v>#NUM!</v>
      </c>
    </row>
    <row r="468" spans="25:29">
      <c r="Y468" s="63" t="b">
        <v>1</v>
      </c>
      <c r="Z468" s="63" t="e">
        <f>#REF!&lt;&gt;$Z$1</f>
        <v>#REF!</v>
      </c>
      <c r="AA468" s="63">
        <f t="shared" si="99"/>
        <v>468</v>
      </c>
      <c r="AB468" s="63" t="e">
        <f t="shared" si="101"/>
        <v>#REF!</v>
      </c>
      <c r="AC468" s="63" t="e">
        <f t="shared" si="100"/>
        <v>#NUM!</v>
      </c>
    </row>
    <row r="469" spans="25:29">
      <c r="Y469" s="63" t="b">
        <v>1</v>
      </c>
      <c r="Z469" s="63" t="e">
        <f>#REF!&lt;&gt;$Z$1</f>
        <v>#REF!</v>
      </c>
      <c r="AA469" s="63">
        <f t="shared" si="99"/>
        <v>469</v>
      </c>
      <c r="AB469" s="63" t="e">
        <f t="shared" si="101"/>
        <v>#REF!</v>
      </c>
      <c r="AC469" s="63" t="e">
        <f t="shared" si="100"/>
        <v>#NUM!</v>
      </c>
    </row>
    <row r="470" spans="25:29">
      <c r="Y470" s="63" t="b">
        <v>1</v>
      </c>
      <c r="Z470" s="63" t="e">
        <f>#REF!&lt;&gt;$Z$1</f>
        <v>#REF!</v>
      </c>
      <c r="AA470" s="63">
        <f t="shared" ref="AA470:AA533" si="102">ROW(A470)</f>
        <v>470</v>
      </c>
      <c r="AB470" s="63" t="e">
        <f t="shared" si="101"/>
        <v>#REF!</v>
      </c>
      <c r="AC470" s="63" t="e">
        <f t="shared" si="100"/>
        <v>#NUM!</v>
      </c>
    </row>
    <row r="471" spans="25:29" ht="15" customHeight="1">
      <c r="Y471" s="63" t="b">
        <v>1</v>
      </c>
      <c r="Z471" s="63" t="e">
        <f>#REF!&lt;&gt;$Z$1</f>
        <v>#REF!</v>
      </c>
      <c r="AA471" s="63">
        <f t="shared" si="102"/>
        <v>471</v>
      </c>
      <c r="AB471" s="63" t="e">
        <f t="shared" si="101"/>
        <v>#REF!</v>
      </c>
      <c r="AC471" s="63" t="e">
        <f t="shared" si="100"/>
        <v>#NUM!</v>
      </c>
    </row>
    <row r="472" spans="25:29">
      <c r="Y472" s="63" t="b">
        <v>1</v>
      </c>
      <c r="Z472" s="63" t="e">
        <f>#REF!&lt;&gt;$Z$1</f>
        <v>#REF!</v>
      </c>
      <c r="AA472" s="63">
        <f t="shared" si="102"/>
        <v>472</v>
      </c>
      <c r="AB472" s="63" t="e">
        <f t="shared" si="101"/>
        <v>#REF!</v>
      </c>
      <c r="AC472" s="63" t="e">
        <f t="shared" si="100"/>
        <v>#NUM!</v>
      </c>
    </row>
    <row r="473" spans="25:29">
      <c r="Y473" s="63" t="b">
        <v>1</v>
      </c>
      <c r="Z473" s="63" t="e">
        <f>#REF!&lt;&gt;$Z$1</f>
        <v>#REF!</v>
      </c>
      <c r="AA473" s="63">
        <f t="shared" si="102"/>
        <v>473</v>
      </c>
      <c r="AB473" s="63" t="e">
        <f t="shared" si="101"/>
        <v>#REF!</v>
      </c>
      <c r="AC473" s="63" t="e">
        <f t="shared" si="100"/>
        <v>#NUM!</v>
      </c>
    </row>
    <row r="474" spans="25:29">
      <c r="Y474" s="63" t="b">
        <v>1</v>
      </c>
      <c r="Z474" s="63" t="e">
        <f>#REF!&lt;&gt;$Z$1</f>
        <v>#REF!</v>
      </c>
      <c r="AA474" s="63">
        <f t="shared" si="102"/>
        <v>474</v>
      </c>
      <c r="AB474" s="63" t="e">
        <f t="shared" si="101"/>
        <v>#REF!</v>
      </c>
      <c r="AC474" s="63" t="e">
        <f t="shared" si="100"/>
        <v>#NUM!</v>
      </c>
    </row>
    <row r="475" spans="25:29">
      <c r="Y475" s="63" t="b">
        <v>1</v>
      </c>
      <c r="Z475" s="63" t="e">
        <f>#REF!&lt;&gt;$Z$1</f>
        <v>#REF!</v>
      </c>
      <c r="AA475" s="63">
        <f t="shared" si="102"/>
        <v>475</v>
      </c>
      <c r="AB475" s="63" t="e">
        <f t="shared" si="101"/>
        <v>#REF!</v>
      </c>
      <c r="AC475" s="63" t="e">
        <f t="shared" si="100"/>
        <v>#NUM!</v>
      </c>
    </row>
    <row r="476" spans="25:29" ht="15" customHeight="1">
      <c r="Y476" s="63" t="b">
        <v>1</v>
      </c>
      <c r="Z476" s="63" t="e">
        <f>#REF!&lt;&gt;$Z$1</f>
        <v>#REF!</v>
      </c>
      <c r="AA476" s="63">
        <f t="shared" si="102"/>
        <v>476</v>
      </c>
      <c r="AB476" s="63" t="e">
        <f t="shared" si="101"/>
        <v>#REF!</v>
      </c>
      <c r="AC476" s="63" t="e">
        <f t="shared" si="100"/>
        <v>#NUM!</v>
      </c>
    </row>
    <row r="477" spans="25:29">
      <c r="Y477" s="63" t="b">
        <v>1</v>
      </c>
      <c r="Z477" s="63" t="e">
        <f>#REF!&lt;&gt;$Z$1</f>
        <v>#REF!</v>
      </c>
      <c r="AA477" s="63">
        <f t="shared" si="102"/>
        <v>477</v>
      </c>
      <c r="AB477" s="63" t="e">
        <f t="shared" si="101"/>
        <v>#REF!</v>
      </c>
      <c r="AC477" s="63" t="e">
        <f t="shared" ref="AC477:AC540" si="103">_xlfn.AGGREGATE(15,6,$AB$7:$AB$681,ROW(A470))</f>
        <v>#NUM!</v>
      </c>
    </row>
    <row r="478" spans="25:29">
      <c r="Y478" s="63" t="b">
        <v>1</v>
      </c>
      <c r="Z478" s="63" t="e">
        <f>#REF!&lt;&gt;$Z$1</f>
        <v>#REF!</v>
      </c>
      <c r="AA478" s="63">
        <f t="shared" si="102"/>
        <v>478</v>
      </c>
      <c r="AB478" s="63" t="e">
        <f t="shared" si="101"/>
        <v>#REF!</v>
      </c>
      <c r="AC478" s="63" t="e">
        <f t="shared" si="103"/>
        <v>#NUM!</v>
      </c>
    </row>
    <row r="479" spans="25:29">
      <c r="Y479" s="63" t="b">
        <v>1</v>
      </c>
      <c r="Z479" s="63" t="e">
        <f>#REF!&lt;&gt;$Z$1</f>
        <v>#REF!</v>
      </c>
      <c r="AA479" s="63">
        <f t="shared" si="102"/>
        <v>479</v>
      </c>
      <c r="AB479" s="63" t="e">
        <f t="shared" si="101"/>
        <v>#REF!</v>
      </c>
      <c r="AC479" s="63" t="e">
        <f t="shared" si="103"/>
        <v>#NUM!</v>
      </c>
    </row>
    <row r="480" spans="25:29">
      <c r="Y480" s="63" t="b">
        <v>1</v>
      </c>
      <c r="Z480" s="63" t="e">
        <f>#REF!&lt;&gt;$Z$1</f>
        <v>#REF!</v>
      </c>
      <c r="AA480" s="63">
        <f t="shared" si="102"/>
        <v>480</v>
      </c>
      <c r="AB480" s="63" t="e">
        <f t="shared" si="101"/>
        <v>#REF!</v>
      </c>
      <c r="AC480" s="63" t="e">
        <f t="shared" si="103"/>
        <v>#NUM!</v>
      </c>
    </row>
    <row r="481" spans="25:29">
      <c r="Y481" s="63" t="b">
        <v>1</v>
      </c>
      <c r="Z481" s="63" t="e">
        <f>#REF!&lt;&gt;$Z$1</f>
        <v>#REF!</v>
      </c>
      <c r="AA481" s="63">
        <f t="shared" si="102"/>
        <v>481</v>
      </c>
      <c r="AB481" s="63" t="e">
        <f t="shared" si="101"/>
        <v>#REF!</v>
      </c>
      <c r="AC481" s="63" t="e">
        <f t="shared" si="103"/>
        <v>#NUM!</v>
      </c>
    </row>
    <row r="482" spans="25:29">
      <c r="Y482" s="63" t="b">
        <v>1</v>
      </c>
      <c r="Z482" s="63" t="e">
        <f>#REF!&lt;&gt;$Z$1</f>
        <v>#REF!</v>
      </c>
      <c r="AA482" s="63">
        <f t="shared" si="102"/>
        <v>482</v>
      </c>
      <c r="AB482" s="63" t="e">
        <f t="shared" si="101"/>
        <v>#REF!</v>
      </c>
      <c r="AC482" s="63" t="e">
        <f t="shared" si="103"/>
        <v>#NUM!</v>
      </c>
    </row>
    <row r="483" spans="25:29">
      <c r="Y483" s="63" t="b">
        <v>1</v>
      </c>
      <c r="Z483" s="63" t="e">
        <f>#REF!&lt;&gt;$Z$1</f>
        <v>#REF!</v>
      </c>
      <c r="AA483" s="63">
        <f t="shared" si="102"/>
        <v>483</v>
      </c>
      <c r="AB483" s="63" t="e">
        <f t="shared" si="101"/>
        <v>#REF!</v>
      </c>
      <c r="AC483" s="63" t="e">
        <f t="shared" si="103"/>
        <v>#NUM!</v>
      </c>
    </row>
    <row r="484" spans="25:29">
      <c r="Y484" s="63" t="b">
        <v>1</v>
      </c>
      <c r="Z484" s="63" t="e">
        <f>#REF!&lt;&gt;$Z$1</f>
        <v>#REF!</v>
      </c>
      <c r="AA484" s="63">
        <f t="shared" si="102"/>
        <v>484</v>
      </c>
      <c r="AB484" s="63" t="e">
        <f t="shared" si="101"/>
        <v>#REF!</v>
      </c>
      <c r="AC484" s="63" t="e">
        <f t="shared" si="103"/>
        <v>#NUM!</v>
      </c>
    </row>
    <row r="485" spans="25:29">
      <c r="Y485" s="63" t="b">
        <v>1</v>
      </c>
      <c r="Z485" s="63" t="e">
        <f>#REF!&lt;&gt;$Z$1</f>
        <v>#REF!</v>
      </c>
      <c r="AA485" s="63">
        <f t="shared" si="102"/>
        <v>485</v>
      </c>
      <c r="AB485" s="63" t="e">
        <f t="shared" si="101"/>
        <v>#REF!</v>
      </c>
      <c r="AC485" s="63" t="e">
        <f t="shared" si="103"/>
        <v>#NUM!</v>
      </c>
    </row>
    <row r="486" spans="25:29">
      <c r="Y486" s="63" t="b">
        <v>1</v>
      </c>
      <c r="Z486" s="63" t="e">
        <f>#REF!&lt;&gt;$Z$1</f>
        <v>#REF!</v>
      </c>
      <c r="AA486" s="63">
        <f t="shared" si="102"/>
        <v>486</v>
      </c>
      <c r="AB486" s="63" t="e">
        <f t="shared" si="101"/>
        <v>#REF!</v>
      </c>
      <c r="AC486" s="63" t="e">
        <f t="shared" si="103"/>
        <v>#NUM!</v>
      </c>
    </row>
    <row r="487" spans="25:29">
      <c r="Y487" s="63" t="b">
        <v>1</v>
      </c>
      <c r="Z487" s="63" t="e">
        <f>#REF!&lt;&gt;$Z$1</f>
        <v>#REF!</v>
      </c>
      <c r="AA487" s="63">
        <f t="shared" si="102"/>
        <v>487</v>
      </c>
      <c r="AB487" s="63" t="e">
        <f t="shared" si="101"/>
        <v>#REF!</v>
      </c>
      <c r="AC487" s="63" t="e">
        <f t="shared" si="103"/>
        <v>#NUM!</v>
      </c>
    </row>
    <row r="488" spans="25:29">
      <c r="Y488" s="63" t="b">
        <v>1</v>
      </c>
      <c r="Z488" s="63" t="e">
        <f>#REF!&lt;&gt;$Z$1</f>
        <v>#REF!</v>
      </c>
      <c r="AA488" s="63">
        <f t="shared" si="102"/>
        <v>488</v>
      </c>
      <c r="AB488" s="63" t="e">
        <f t="shared" si="101"/>
        <v>#REF!</v>
      </c>
      <c r="AC488" s="63" t="e">
        <f t="shared" si="103"/>
        <v>#NUM!</v>
      </c>
    </row>
    <row r="489" spans="25:29">
      <c r="Y489" s="63" t="b">
        <v>1</v>
      </c>
      <c r="Z489" s="63" t="e">
        <f>#REF!&lt;&gt;$Z$1</f>
        <v>#REF!</v>
      </c>
      <c r="AA489" s="63">
        <f t="shared" si="102"/>
        <v>489</v>
      </c>
      <c r="AB489" s="63" t="e">
        <f t="shared" si="101"/>
        <v>#REF!</v>
      </c>
      <c r="AC489" s="63" t="e">
        <f t="shared" si="103"/>
        <v>#NUM!</v>
      </c>
    </row>
    <row r="490" spans="25:29">
      <c r="Y490" s="63" t="b">
        <v>1</v>
      </c>
      <c r="Z490" s="63" t="e">
        <f>#REF!&lt;&gt;$Z$1</f>
        <v>#REF!</v>
      </c>
      <c r="AA490" s="63">
        <f t="shared" si="102"/>
        <v>490</v>
      </c>
      <c r="AB490" s="63" t="e">
        <f t="shared" si="101"/>
        <v>#REF!</v>
      </c>
      <c r="AC490" s="63" t="e">
        <f t="shared" si="103"/>
        <v>#NUM!</v>
      </c>
    </row>
    <row r="491" spans="25:29">
      <c r="Y491" s="63" t="b">
        <v>1</v>
      </c>
      <c r="Z491" s="63" t="e">
        <f>#REF!&lt;&gt;$Z$1</f>
        <v>#REF!</v>
      </c>
      <c r="AA491" s="63">
        <f t="shared" si="102"/>
        <v>491</v>
      </c>
      <c r="AB491" s="63" t="e">
        <f t="shared" si="101"/>
        <v>#REF!</v>
      </c>
      <c r="AC491" s="63" t="e">
        <f t="shared" si="103"/>
        <v>#NUM!</v>
      </c>
    </row>
    <row r="492" spans="25:29">
      <c r="Y492" s="63" t="b">
        <v>1</v>
      </c>
      <c r="Z492" s="63" t="e">
        <f>#REF!&lt;&gt;$Z$1</f>
        <v>#REF!</v>
      </c>
      <c r="AA492" s="63">
        <f t="shared" si="102"/>
        <v>492</v>
      </c>
      <c r="AB492" s="63" t="e">
        <f t="shared" si="101"/>
        <v>#REF!</v>
      </c>
      <c r="AC492" s="63" t="e">
        <f t="shared" si="103"/>
        <v>#NUM!</v>
      </c>
    </row>
    <row r="493" spans="25:29">
      <c r="Y493" s="63" t="b">
        <v>1</v>
      </c>
      <c r="Z493" s="63" t="e">
        <f>#REF!&lt;&gt;$Z$1</f>
        <v>#REF!</v>
      </c>
      <c r="AA493" s="63">
        <f t="shared" si="102"/>
        <v>493</v>
      </c>
      <c r="AB493" s="63" t="e">
        <f t="shared" si="101"/>
        <v>#REF!</v>
      </c>
      <c r="AC493" s="63" t="e">
        <f t="shared" si="103"/>
        <v>#NUM!</v>
      </c>
    </row>
    <row r="494" spans="25:29">
      <c r="Y494" s="63" t="b">
        <v>1</v>
      </c>
      <c r="Z494" s="63" t="e">
        <f>#REF!&lt;&gt;$Z$1</f>
        <v>#REF!</v>
      </c>
      <c r="AA494" s="63">
        <f t="shared" si="102"/>
        <v>494</v>
      </c>
      <c r="AB494" s="63" t="e">
        <f t="shared" si="101"/>
        <v>#REF!</v>
      </c>
      <c r="AC494" s="63" t="e">
        <f t="shared" si="103"/>
        <v>#NUM!</v>
      </c>
    </row>
    <row r="495" spans="25:29">
      <c r="Y495" s="63" t="b">
        <v>1</v>
      </c>
      <c r="Z495" s="63" t="e">
        <f>#REF!&lt;&gt;$Z$1</f>
        <v>#REF!</v>
      </c>
      <c r="AA495" s="63">
        <f t="shared" si="102"/>
        <v>495</v>
      </c>
      <c r="AB495" s="63" t="e">
        <f t="shared" si="101"/>
        <v>#REF!</v>
      </c>
      <c r="AC495" s="63" t="e">
        <f t="shared" si="103"/>
        <v>#NUM!</v>
      </c>
    </row>
    <row r="496" spans="25:29">
      <c r="Y496" s="63" t="b">
        <v>1</v>
      </c>
      <c r="Z496" s="63" t="e">
        <f>#REF!&lt;&gt;$Z$1</f>
        <v>#REF!</v>
      </c>
      <c r="AA496" s="63">
        <f t="shared" si="102"/>
        <v>496</v>
      </c>
      <c r="AB496" s="63" t="e">
        <f t="shared" si="101"/>
        <v>#REF!</v>
      </c>
      <c r="AC496" s="63" t="e">
        <f t="shared" si="103"/>
        <v>#NUM!</v>
      </c>
    </row>
    <row r="497" spans="25:29">
      <c r="Y497" s="63" t="b">
        <v>1</v>
      </c>
      <c r="Z497" s="63" t="e">
        <f>#REF!&lt;&gt;$Z$1</f>
        <v>#REF!</v>
      </c>
      <c r="AA497" s="63">
        <f t="shared" si="102"/>
        <v>497</v>
      </c>
      <c r="AB497" s="63" t="e">
        <f t="shared" si="101"/>
        <v>#REF!</v>
      </c>
      <c r="AC497" s="63" t="e">
        <f t="shared" si="103"/>
        <v>#NUM!</v>
      </c>
    </row>
    <row r="498" spans="25:29">
      <c r="Y498" s="63" t="b">
        <v>1</v>
      </c>
      <c r="Z498" s="63" t="e">
        <f>#REF!&lt;&gt;$Z$1</f>
        <v>#REF!</v>
      </c>
      <c r="AA498" s="63">
        <f t="shared" si="102"/>
        <v>498</v>
      </c>
      <c r="AB498" s="63" t="e">
        <f t="shared" si="101"/>
        <v>#REF!</v>
      </c>
      <c r="AC498" s="63" t="e">
        <f t="shared" si="103"/>
        <v>#NUM!</v>
      </c>
    </row>
    <row r="499" spans="25:29">
      <c r="Y499" s="63" t="b">
        <v>1</v>
      </c>
      <c r="Z499" s="63" t="e">
        <f>#REF!&lt;&gt;$Z$1</f>
        <v>#REF!</v>
      </c>
      <c r="AA499" s="63">
        <f t="shared" si="102"/>
        <v>499</v>
      </c>
      <c r="AB499" s="63" t="e">
        <f t="shared" si="101"/>
        <v>#REF!</v>
      </c>
      <c r="AC499" s="63" t="e">
        <f t="shared" si="103"/>
        <v>#NUM!</v>
      </c>
    </row>
    <row r="500" spans="25:29">
      <c r="Y500" s="63" t="b">
        <v>1</v>
      </c>
      <c r="Z500" s="63" t="e">
        <f>#REF!&lt;&gt;$Z$1</f>
        <v>#REF!</v>
      </c>
      <c r="AA500" s="63">
        <f t="shared" si="102"/>
        <v>500</v>
      </c>
      <c r="AB500" s="63" t="e">
        <f t="shared" si="101"/>
        <v>#REF!</v>
      </c>
      <c r="AC500" s="63" t="e">
        <f t="shared" si="103"/>
        <v>#NUM!</v>
      </c>
    </row>
    <row r="501" spans="25:29">
      <c r="Y501" s="63" t="b">
        <v>1</v>
      </c>
      <c r="Z501" s="63" t="e">
        <f>#REF!&lt;&gt;$Z$1</f>
        <v>#REF!</v>
      </c>
      <c r="AA501" s="63">
        <f t="shared" si="102"/>
        <v>501</v>
      </c>
      <c r="AB501" s="63" t="e">
        <f t="shared" si="101"/>
        <v>#REF!</v>
      </c>
      <c r="AC501" s="63" t="e">
        <f t="shared" si="103"/>
        <v>#NUM!</v>
      </c>
    </row>
    <row r="502" spans="25:29">
      <c r="Y502" s="63" t="b">
        <v>1</v>
      </c>
      <c r="Z502" s="63" t="e">
        <f>#REF!&lt;&gt;$Z$1</f>
        <v>#REF!</v>
      </c>
      <c r="AA502" s="63">
        <f t="shared" si="102"/>
        <v>502</v>
      </c>
      <c r="AB502" s="63" t="e">
        <f t="shared" si="101"/>
        <v>#REF!</v>
      </c>
      <c r="AC502" s="63" t="e">
        <f t="shared" si="103"/>
        <v>#NUM!</v>
      </c>
    </row>
    <row r="503" spans="25:29">
      <c r="Y503" s="63" t="b">
        <v>1</v>
      </c>
      <c r="Z503" s="63" t="e">
        <f>#REF!&lt;&gt;$Z$1</f>
        <v>#REF!</v>
      </c>
      <c r="AA503" s="63">
        <f t="shared" si="102"/>
        <v>503</v>
      </c>
      <c r="AB503" s="63" t="e">
        <f t="shared" si="101"/>
        <v>#REF!</v>
      </c>
      <c r="AC503" s="63" t="e">
        <f t="shared" si="103"/>
        <v>#NUM!</v>
      </c>
    </row>
    <row r="504" spans="25:29">
      <c r="Y504" s="63" t="b">
        <v>1</v>
      </c>
      <c r="Z504" s="63" t="e">
        <f>#REF!&lt;&gt;$Z$1</f>
        <v>#REF!</v>
      </c>
      <c r="AA504" s="63">
        <f t="shared" si="102"/>
        <v>504</v>
      </c>
      <c r="AB504" s="63" t="e">
        <f t="shared" si="101"/>
        <v>#REF!</v>
      </c>
      <c r="AC504" s="63" t="e">
        <f t="shared" si="103"/>
        <v>#NUM!</v>
      </c>
    </row>
    <row r="505" spans="25:29">
      <c r="Y505" s="63" t="b">
        <v>1</v>
      </c>
      <c r="Z505" s="63" t="e">
        <f>#REF!&lt;&gt;$Z$1</f>
        <v>#REF!</v>
      </c>
      <c r="AA505" s="63">
        <f t="shared" si="102"/>
        <v>505</v>
      </c>
      <c r="AB505" s="63" t="e">
        <f t="shared" si="101"/>
        <v>#REF!</v>
      </c>
      <c r="AC505" s="63" t="e">
        <f t="shared" si="103"/>
        <v>#NUM!</v>
      </c>
    </row>
    <row r="506" spans="25:29">
      <c r="Y506" s="63" t="b">
        <v>1</v>
      </c>
      <c r="Z506" s="63" t="e">
        <f>#REF!&lt;&gt;$Z$1</f>
        <v>#REF!</v>
      </c>
      <c r="AA506" s="63">
        <f t="shared" si="102"/>
        <v>506</v>
      </c>
      <c r="AB506" s="63" t="e">
        <f t="shared" si="101"/>
        <v>#REF!</v>
      </c>
      <c r="AC506" s="63" t="e">
        <f t="shared" si="103"/>
        <v>#NUM!</v>
      </c>
    </row>
    <row r="507" spans="25:29">
      <c r="Y507" s="63" t="b">
        <v>1</v>
      </c>
      <c r="Z507" s="63" t="e">
        <f>#REF!&lt;&gt;$Z$1</f>
        <v>#REF!</v>
      </c>
      <c r="AA507" s="63">
        <f t="shared" si="102"/>
        <v>507</v>
      </c>
      <c r="AB507" s="63" t="e">
        <f t="shared" si="101"/>
        <v>#REF!</v>
      </c>
      <c r="AC507" s="63" t="e">
        <f t="shared" si="103"/>
        <v>#NUM!</v>
      </c>
    </row>
    <row r="508" spans="25:29">
      <c r="Y508" s="63" t="b">
        <v>1</v>
      </c>
      <c r="Z508" s="63" t="e">
        <f>#REF!&lt;&gt;$Z$1</f>
        <v>#REF!</v>
      </c>
      <c r="AA508" s="63">
        <f t="shared" si="102"/>
        <v>508</v>
      </c>
      <c r="AB508" s="63" t="e">
        <f t="shared" si="101"/>
        <v>#REF!</v>
      </c>
      <c r="AC508" s="63" t="e">
        <f t="shared" si="103"/>
        <v>#NUM!</v>
      </c>
    </row>
    <row r="509" spans="25:29">
      <c r="Y509" s="63" t="b">
        <v>1</v>
      </c>
      <c r="Z509" s="63" t="e">
        <f>#REF!&lt;&gt;$Z$1</f>
        <v>#REF!</v>
      </c>
      <c r="AA509" s="63">
        <f t="shared" si="102"/>
        <v>509</v>
      </c>
      <c r="AB509" s="63" t="e">
        <f t="shared" si="101"/>
        <v>#REF!</v>
      </c>
      <c r="AC509" s="63" t="e">
        <f t="shared" si="103"/>
        <v>#NUM!</v>
      </c>
    </row>
    <row r="510" spans="25:29">
      <c r="Y510" s="63" t="b">
        <v>1</v>
      </c>
      <c r="Z510" s="63" t="e">
        <f>#REF!&lt;&gt;$Z$1</f>
        <v>#REF!</v>
      </c>
      <c r="AA510" s="63">
        <f t="shared" si="102"/>
        <v>510</v>
      </c>
      <c r="AB510" s="63" t="e">
        <f t="shared" si="101"/>
        <v>#REF!</v>
      </c>
      <c r="AC510" s="63" t="e">
        <f t="shared" si="103"/>
        <v>#NUM!</v>
      </c>
    </row>
    <row r="511" spans="25:29">
      <c r="Y511" s="63" t="b">
        <v>1</v>
      </c>
      <c r="Z511" s="63" t="e">
        <f>#REF!&lt;&gt;$Z$1</f>
        <v>#REF!</v>
      </c>
      <c r="AA511" s="63">
        <f t="shared" si="102"/>
        <v>511</v>
      </c>
      <c r="AB511" s="63" t="e">
        <f t="shared" si="101"/>
        <v>#REF!</v>
      </c>
      <c r="AC511" s="63" t="e">
        <f t="shared" si="103"/>
        <v>#NUM!</v>
      </c>
    </row>
    <row r="512" spans="25:29">
      <c r="Y512" s="63" t="b">
        <v>1</v>
      </c>
      <c r="Z512" s="63" t="e">
        <f>#REF!&lt;&gt;$Z$1</f>
        <v>#REF!</v>
      </c>
      <c r="AA512" s="63">
        <f t="shared" si="102"/>
        <v>512</v>
      </c>
      <c r="AB512" s="63" t="e">
        <f t="shared" si="101"/>
        <v>#REF!</v>
      </c>
      <c r="AC512" s="63" t="e">
        <f t="shared" si="103"/>
        <v>#NUM!</v>
      </c>
    </row>
    <row r="513" spans="25:29">
      <c r="Y513" s="63" t="b">
        <v>1</v>
      </c>
      <c r="Z513" s="63" t="e">
        <f>#REF!&lt;&gt;$Z$1</f>
        <v>#REF!</v>
      </c>
      <c r="AA513" s="63">
        <f t="shared" si="102"/>
        <v>513</v>
      </c>
      <c r="AB513" s="63" t="e">
        <f t="shared" si="101"/>
        <v>#REF!</v>
      </c>
      <c r="AC513" s="63" t="e">
        <f t="shared" si="103"/>
        <v>#NUM!</v>
      </c>
    </row>
    <row r="514" spans="25:29">
      <c r="Y514" s="63" t="b">
        <v>1</v>
      </c>
      <c r="Z514" s="63" t="e">
        <f>#REF!&lt;&gt;$Z$1</f>
        <v>#REF!</v>
      </c>
      <c r="AA514" s="63">
        <f t="shared" si="102"/>
        <v>514</v>
      </c>
      <c r="AB514" s="63" t="e">
        <f t="shared" si="101"/>
        <v>#REF!</v>
      </c>
      <c r="AC514" s="63" t="e">
        <f t="shared" si="103"/>
        <v>#NUM!</v>
      </c>
    </row>
    <row r="515" spans="25:29">
      <c r="Y515" s="63" t="b">
        <v>1</v>
      </c>
      <c r="Z515" s="63" t="e">
        <f>#REF!&lt;&gt;$Z$1</f>
        <v>#REF!</v>
      </c>
      <c r="AA515" s="63">
        <f t="shared" si="102"/>
        <v>515</v>
      </c>
      <c r="AB515" s="63" t="e">
        <f t="shared" si="101"/>
        <v>#REF!</v>
      </c>
      <c r="AC515" s="63" t="e">
        <f t="shared" si="103"/>
        <v>#NUM!</v>
      </c>
    </row>
    <row r="516" spans="25:29">
      <c r="Y516" s="63" t="b">
        <v>1</v>
      </c>
      <c r="Z516" s="63" t="e">
        <f>#REF!&lt;&gt;$Z$1</f>
        <v>#REF!</v>
      </c>
      <c r="AA516" s="63">
        <f t="shared" si="102"/>
        <v>516</v>
      </c>
      <c r="AB516" s="63" t="e">
        <f t="shared" si="101"/>
        <v>#REF!</v>
      </c>
      <c r="AC516" s="63" t="e">
        <f t="shared" si="103"/>
        <v>#NUM!</v>
      </c>
    </row>
    <row r="517" spans="25:29">
      <c r="Y517" s="63" t="b">
        <v>1</v>
      </c>
      <c r="Z517" s="63" t="e">
        <f>#REF!&lt;&gt;$Z$1</f>
        <v>#REF!</v>
      </c>
      <c r="AA517" s="63">
        <f t="shared" si="102"/>
        <v>517</v>
      </c>
      <c r="AB517" s="63" t="e">
        <f t="shared" si="101"/>
        <v>#REF!</v>
      </c>
      <c r="AC517" s="63" t="e">
        <f t="shared" si="103"/>
        <v>#NUM!</v>
      </c>
    </row>
    <row r="518" spans="25:29">
      <c r="Y518" s="63" t="b">
        <v>1</v>
      </c>
      <c r="Z518" s="63" t="e">
        <f>#REF!&lt;&gt;$Z$1</f>
        <v>#REF!</v>
      </c>
      <c r="AA518" s="63">
        <f t="shared" si="102"/>
        <v>518</v>
      </c>
      <c r="AB518" s="63" t="e">
        <f t="shared" si="101"/>
        <v>#REF!</v>
      </c>
      <c r="AC518" s="63" t="e">
        <f t="shared" si="103"/>
        <v>#NUM!</v>
      </c>
    </row>
    <row r="519" spans="25:29">
      <c r="Y519" s="63" t="b">
        <v>1</v>
      </c>
      <c r="Z519" s="63" t="e">
        <f>#REF!&lt;&gt;$Z$1</f>
        <v>#REF!</v>
      </c>
      <c r="AA519" s="63">
        <f t="shared" si="102"/>
        <v>519</v>
      </c>
      <c r="AB519" s="63" t="e">
        <f t="shared" ref="AB519:AB582" si="104">AA519/Z519</f>
        <v>#REF!</v>
      </c>
      <c r="AC519" s="63" t="e">
        <f t="shared" si="103"/>
        <v>#NUM!</v>
      </c>
    </row>
    <row r="520" spans="25:29">
      <c r="Y520" s="63" t="b">
        <v>1</v>
      </c>
      <c r="Z520" s="63" t="e">
        <f>#REF!&lt;&gt;$Z$1</f>
        <v>#REF!</v>
      </c>
      <c r="AA520" s="63">
        <f t="shared" si="102"/>
        <v>520</v>
      </c>
      <c r="AB520" s="63" t="e">
        <f t="shared" si="104"/>
        <v>#REF!</v>
      </c>
      <c r="AC520" s="63" t="e">
        <f t="shared" si="103"/>
        <v>#NUM!</v>
      </c>
    </row>
    <row r="521" spans="25:29">
      <c r="Y521" s="63" t="b">
        <v>1</v>
      </c>
      <c r="Z521" s="63" t="e">
        <f>#REF!&lt;&gt;$Z$1</f>
        <v>#REF!</v>
      </c>
      <c r="AA521" s="63">
        <f t="shared" si="102"/>
        <v>521</v>
      </c>
      <c r="AB521" s="63" t="e">
        <f t="shared" si="104"/>
        <v>#REF!</v>
      </c>
      <c r="AC521" s="63" t="e">
        <f t="shared" si="103"/>
        <v>#NUM!</v>
      </c>
    </row>
    <row r="522" spans="25:29">
      <c r="Y522" s="63" t="b">
        <v>1</v>
      </c>
      <c r="Z522" s="63" t="e">
        <f>#REF!&lt;&gt;$Z$1</f>
        <v>#REF!</v>
      </c>
      <c r="AA522" s="63">
        <f t="shared" si="102"/>
        <v>522</v>
      </c>
      <c r="AB522" s="63" t="e">
        <f t="shared" si="104"/>
        <v>#REF!</v>
      </c>
      <c r="AC522" s="63" t="e">
        <f t="shared" si="103"/>
        <v>#NUM!</v>
      </c>
    </row>
    <row r="523" spans="25:29">
      <c r="Y523" s="63" t="b">
        <v>1</v>
      </c>
      <c r="Z523" s="63" t="e">
        <f>#REF!&lt;&gt;$Z$1</f>
        <v>#REF!</v>
      </c>
      <c r="AA523" s="63">
        <f t="shared" si="102"/>
        <v>523</v>
      </c>
      <c r="AB523" s="63" t="e">
        <f t="shared" si="104"/>
        <v>#REF!</v>
      </c>
      <c r="AC523" s="63" t="e">
        <f t="shared" si="103"/>
        <v>#NUM!</v>
      </c>
    </row>
    <row r="524" spans="25:29">
      <c r="Y524" s="63" t="b">
        <v>1</v>
      </c>
      <c r="Z524" s="63" t="e">
        <f>#REF!&lt;&gt;$Z$1</f>
        <v>#REF!</v>
      </c>
      <c r="AA524" s="63">
        <f t="shared" si="102"/>
        <v>524</v>
      </c>
      <c r="AB524" s="63" t="e">
        <f t="shared" si="104"/>
        <v>#REF!</v>
      </c>
      <c r="AC524" s="63" t="e">
        <f t="shared" si="103"/>
        <v>#NUM!</v>
      </c>
    </row>
    <row r="525" spans="25:29">
      <c r="Y525" s="63" t="b">
        <v>1</v>
      </c>
      <c r="Z525" s="63" t="e">
        <f>#REF!&lt;&gt;$Z$1</f>
        <v>#REF!</v>
      </c>
      <c r="AA525" s="63">
        <f t="shared" si="102"/>
        <v>525</v>
      </c>
      <c r="AB525" s="63" t="e">
        <f t="shared" si="104"/>
        <v>#REF!</v>
      </c>
      <c r="AC525" s="63" t="e">
        <f t="shared" si="103"/>
        <v>#NUM!</v>
      </c>
    </row>
    <row r="526" spans="25:29">
      <c r="Y526" s="63" t="b">
        <v>1</v>
      </c>
      <c r="Z526" s="63" t="e">
        <f>#REF!&lt;&gt;$Z$1</f>
        <v>#REF!</v>
      </c>
      <c r="AA526" s="63">
        <f t="shared" si="102"/>
        <v>526</v>
      </c>
      <c r="AB526" s="63" t="e">
        <f t="shared" si="104"/>
        <v>#REF!</v>
      </c>
      <c r="AC526" s="63" t="e">
        <f t="shared" si="103"/>
        <v>#NUM!</v>
      </c>
    </row>
    <row r="527" spans="25:29">
      <c r="Y527" s="63" t="b">
        <v>1</v>
      </c>
      <c r="Z527" s="63" t="e">
        <f>#REF!&lt;&gt;$Z$1</f>
        <v>#REF!</v>
      </c>
      <c r="AA527" s="63">
        <f t="shared" si="102"/>
        <v>527</v>
      </c>
      <c r="AB527" s="63" t="e">
        <f t="shared" si="104"/>
        <v>#REF!</v>
      </c>
      <c r="AC527" s="63" t="e">
        <f t="shared" si="103"/>
        <v>#NUM!</v>
      </c>
    </row>
    <row r="528" spans="25:29">
      <c r="Y528" s="63" t="b">
        <v>1</v>
      </c>
      <c r="Z528" s="63" t="e">
        <f>#REF!&lt;&gt;$Z$1</f>
        <v>#REF!</v>
      </c>
      <c r="AA528" s="63">
        <f t="shared" si="102"/>
        <v>528</v>
      </c>
      <c r="AB528" s="63" t="e">
        <f t="shared" si="104"/>
        <v>#REF!</v>
      </c>
      <c r="AC528" s="63" t="e">
        <f t="shared" si="103"/>
        <v>#NUM!</v>
      </c>
    </row>
    <row r="529" spans="25:29" ht="15" customHeight="1">
      <c r="Y529" s="63" t="b">
        <v>1</v>
      </c>
      <c r="Z529" s="63" t="e">
        <f>#REF!&lt;&gt;$Z$1</f>
        <v>#REF!</v>
      </c>
      <c r="AA529" s="63">
        <f t="shared" si="102"/>
        <v>529</v>
      </c>
      <c r="AB529" s="63" t="e">
        <f t="shared" si="104"/>
        <v>#REF!</v>
      </c>
      <c r="AC529" s="63" t="e">
        <f t="shared" si="103"/>
        <v>#NUM!</v>
      </c>
    </row>
    <row r="530" spans="25:29">
      <c r="Y530" s="63" t="b">
        <v>1</v>
      </c>
      <c r="Z530" s="63" t="e">
        <f>#REF!&lt;&gt;$Z$1</f>
        <v>#REF!</v>
      </c>
      <c r="AA530" s="63">
        <f t="shared" si="102"/>
        <v>530</v>
      </c>
      <c r="AB530" s="63" t="e">
        <f t="shared" si="104"/>
        <v>#REF!</v>
      </c>
      <c r="AC530" s="63" t="e">
        <f t="shared" si="103"/>
        <v>#NUM!</v>
      </c>
    </row>
    <row r="531" spans="25:29">
      <c r="Y531" s="63" t="b">
        <v>1</v>
      </c>
      <c r="Z531" s="63" t="e">
        <f>#REF!&lt;&gt;$Z$1</f>
        <v>#REF!</v>
      </c>
      <c r="AA531" s="63">
        <f t="shared" si="102"/>
        <v>531</v>
      </c>
      <c r="AB531" s="63" t="e">
        <f t="shared" si="104"/>
        <v>#REF!</v>
      </c>
      <c r="AC531" s="63" t="e">
        <f t="shared" si="103"/>
        <v>#NUM!</v>
      </c>
    </row>
    <row r="532" spans="25:29">
      <c r="Y532" s="63" t="b">
        <v>1</v>
      </c>
      <c r="Z532" s="63" t="e">
        <f>#REF!&lt;&gt;$Z$1</f>
        <v>#REF!</v>
      </c>
      <c r="AA532" s="63">
        <f t="shared" si="102"/>
        <v>532</v>
      </c>
      <c r="AB532" s="63" t="e">
        <f t="shared" si="104"/>
        <v>#REF!</v>
      </c>
      <c r="AC532" s="63" t="e">
        <f t="shared" si="103"/>
        <v>#NUM!</v>
      </c>
    </row>
    <row r="533" spans="25:29">
      <c r="Y533" s="63" t="b">
        <v>1</v>
      </c>
      <c r="Z533" s="63" t="e">
        <f>#REF!&lt;&gt;$Z$1</f>
        <v>#REF!</v>
      </c>
      <c r="AA533" s="63">
        <f t="shared" si="102"/>
        <v>533</v>
      </c>
      <c r="AB533" s="63" t="e">
        <f t="shared" si="104"/>
        <v>#REF!</v>
      </c>
      <c r="AC533" s="63" t="e">
        <f t="shared" si="103"/>
        <v>#NUM!</v>
      </c>
    </row>
    <row r="534" spans="25:29">
      <c r="Y534" s="63" t="b">
        <v>1</v>
      </c>
      <c r="Z534" s="63" t="e">
        <f>#REF!&lt;&gt;$Z$1</f>
        <v>#REF!</v>
      </c>
      <c r="AA534" s="63">
        <f t="shared" ref="AA534:AA597" si="105">ROW(A534)</f>
        <v>534</v>
      </c>
      <c r="AB534" s="63" t="e">
        <f t="shared" si="104"/>
        <v>#REF!</v>
      </c>
      <c r="AC534" s="63" t="e">
        <f t="shared" si="103"/>
        <v>#NUM!</v>
      </c>
    </row>
    <row r="535" spans="25:29">
      <c r="Y535" s="63" t="b">
        <v>1</v>
      </c>
      <c r="Z535" s="63" t="e">
        <f>#REF!&lt;&gt;$Z$1</f>
        <v>#REF!</v>
      </c>
      <c r="AA535" s="63">
        <f t="shared" si="105"/>
        <v>535</v>
      </c>
      <c r="AB535" s="63" t="e">
        <f t="shared" si="104"/>
        <v>#REF!</v>
      </c>
      <c r="AC535" s="63" t="e">
        <f t="shared" si="103"/>
        <v>#NUM!</v>
      </c>
    </row>
    <row r="536" spans="25:29">
      <c r="Y536" s="63" t="b">
        <v>1</v>
      </c>
      <c r="Z536" s="63" t="e">
        <f>#REF!&lt;&gt;$Z$1</f>
        <v>#REF!</v>
      </c>
      <c r="AA536" s="63">
        <f t="shared" si="105"/>
        <v>536</v>
      </c>
      <c r="AB536" s="63" t="e">
        <f t="shared" si="104"/>
        <v>#REF!</v>
      </c>
      <c r="AC536" s="63" t="e">
        <f t="shared" si="103"/>
        <v>#NUM!</v>
      </c>
    </row>
    <row r="537" spans="25:29">
      <c r="Y537" s="63" t="b">
        <v>1</v>
      </c>
      <c r="Z537" s="63" t="e">
        <f>#REF!&lt;&gt;$Z$1</f>
        <v>#REF!</v>
      </c>
      <c r="AA537" s="63">
        <f t="shared" si="105"/>
        <v>537</v>
      </c>
      <c r="AB537" s="63" t="e">
        <f t="shared" si="104"/>
        <v>#REF!</v>
      </c>
      <c r="AC537" s="63" t="e">
        <f t="shared" si="103"/>
        <v>#NUM!</v>
      </c>
    </row>
    <row r="538" spans="25:29">
      <c r="Y538" s="63" t="b">
        <v>1</v>
      </c>
      <c r="Z538" s="63" t="e">
        <f>#REF!&lt;&gt;$Z$1</f>
        <v>#REF!</v>
      </c>
      <c r="AA538" s="63">
        <f t="shared" si="105"/>
        <v>538</v>
      </c>
      <c r="AB538" s="63" t="e">
        <f t="shared" si="104"/>
        <v>#REF!</v>
      </c>
      <c r="AC538" s="63" t="e">
        <f t="shared" si="103"/>
        <v>#NUM!</v>
      </c>
    </row>
    <row r="539" spans="25:29">
      <c r="Y539" s="63" t="b">
        <v>1</v>
      </c>
      <c r="Z539" s="63" t="e">
        <f>#REF!&lt;&gt;$Z$1</f>
        <v>#REF!</v>
      </c>
      <c r="AA539" s="63">
        <f t="shared" si="105"/>
        <v>539</v>
      </c>
      <c r="AB539" s="63" t="e">
        <f t="shared" si="104"/>
        <v>#REF!</v>
      </c>
      <c r="AC539" s="63" t="e">
        <f t="shared" si="103"/>
        <v>#NUM!</v>
      </c>
    </row>
    <row r="540" spans="25:29">
      <c r="Y540" s="63" t="b">
        <v>1</v>
      </c>
      <c r="Z540" s="63" t="e">
        <f>#REF!&lt;&gt;$Z$1</f>
        <v>#REF!</v>
      </c>
      <c r="AA540" s="63">
        <f t="shared" si="105"/>
        <v>540</v>
      </c>
      <c r="AB540" s="63" t="e">
        <f t="shared" si="104"/>
        <v>#REF!</v>
      </c>
      <c r="AC540" s="63" t="e">
        <f t="shared" si="103"/>
        <v>#NUM!</v>
      </c>
    </row>
    <row r="541" spans="25:29">
      <c r="Y541" s="63" t="b">
        <v>1</v>
      </c>
      <c r="Z541" s="63" t="e">
        <f>#REF!&lt;&gt;$Z$1</f>
        <v>#REF!</v>
      </c>
      <c r="AA541" s="63">
        <f t="shared" si="105"/>
        <v>541</v>
      </c>
      <c r="AB541" s="63" t="e">
        <f t="shared" si="104"/>
        <v>#REF!</v>
      </c>
      <c r="AC541" s="63" t="e">
        <f t="shared" ref="AC541:AC604" si="106">_xlfn.AGGREGATE(15,6,$AB$7:$AB$681,ROW(A534))</f>
        <v>#NUM!</v>
      </c>
    </row>
    <row r="542" spans="25:29">
      <c r="Y542" s="63" t="b">
        <v>1</v>
      </c>
      <c r="Z542" s="63" t="e">
        <f>#REF!&lt;&gt;$Z$1</f>
        <v>#REF!</v>
      </c>
      <c r="AA542" s="63">
        <f t="shared" si="105"/>
        <v>542</v>
      </c>
      <c r="AB542" s="63" t="e">
        <f t="shared" si="104"/>
        <v>#REF!</v>
      </c>
      <c r="AC542" s="63" t="e">
        <f t="shared" si="106"/>
        <v>#NUM!</v>
      </c>
    </row>
    <row r="543" spans="25:29">
      <c r="Y543" s="63" t="b">
        <v>1</v>
      </c>
      <c r="Z543" s="63" t="e">
        <f>#REF!&lt;&gt;$Z$1</f>
        <v>#REF!</v>
      </c>
      <c r="AA543" s="63">
        <f t="shared" si="105"/>
        <v>543</v>
      </c>
      <c r="AB543" s="63" t="e">
        <f t="shared" si="104"/>
        <v>#REF!</v>
      </c>
      <c r="AC543" s="63" t="e">
        <f t="shared" si="106"/>
        <v>#NUM!</v>
      </c>
    </row>
    <row r="544" spans="25:29">
      <c r="Y544" s="63" t="b">
        <v>1</v>
      </c>
      <c r="Z544" s="63" t="e">
        <f>#REF!&lt;&gt;$Z$1</f>
        <v>#REF!</v>
      </c>
      <c r="AA544" s="63">
        <f t="shared" si="105"/>
        <v>544</v>
      </c>
      <c r="AB544" s="63" t="e">
        <f t="shared" si="104"/>
        <v>#REF!</v>
      </c>
      <c r="AC544" s="63" t="e">
        <f t="shared" si="106"/>
        <v>#NUM!</v>
      </c>
    </row>
    <row r="545" spans="25:29">
      <c r="Y545" s="63" t="b">
        <v>1</v>
      </c>
      <c r="Z545" s="63" t="e">
        <f>#REF!&lt;&gt;$Z$1</f>
        <v>#REF!</v>
      </c>
      <c r="AA545" s="63">
        <f t="shared" si="105"/>
        <v>545</v>
      </c>
      <c r="AB545" s="63" t="e">
        <f t="shared" si="104"/>
        <v>#REF!</v>
      </c>
      <c r="AC545" s="63" t="e">
        <f t="shared" si="106"/>
        <v>#NUM!</v>
      </c>
    </row>
    <row r="546" spans="25:29">
      <c r="Y546" s="63" t="b">
        <v>1</v>
      </c>
      <c r="Z546" s="63" t="e">
        <f>#REF!&lt;&gt;$Z$1</f>
        <v>#REF!</v>
      </c>
      <c r="AA546" s="63">
        <f t="shared" si="105"/>
        <v>546</v>
      </c>
      <c r="AB546" s="63" t="e">
        <f t="shared" si="104"/>
        <v>#REF!</v>
      </c>
      <c r="AC546" s="63" t="e">
        <f t="shared" si="106"/>
        <v>#NUM!</v>
      </c>
    </row>
    <row r="547" spans="25:29">
      <c r="Y547" s="63" t="b">
        <v>1</v>
      </c>
      <c r="Z547" s="63" t="e">
        <f>#REF!&lt;&gt;$Z$1</f>
        <v>#REF!</v>
      </c>
      <c r="AA547" s="63">
        <f t="shared" si="105"/>
        <v>547</v>
      </c>
      <c r="AB547" s="63" t="e">
        <f t="shared" si="104"/>
        <v>#REF!</v>
      </c>
      <c r="AC547" s="63" t="e">
        <f t="shared" si="106"/>
        <v>#NUM!</v>
      </c>
    </row>
    <row r="548" spans="25:29">
      <c r="Y548" s="63" t="b">
        <v>1</v>
      </c>
      <c r="Z548" s="63" t="e">
        <f>#REF!&lt;&gt;$Z$1</f>
        <v>#REF!</v>
      </c>
      <c r="AA548" s="63">
        <f t="shared" si="105"/>
        <v>548</v>
      </c>
      <c r="AB548" s="63" t="e">
        <f t="shared" si="104"/>
        <v>#REF!</v>
      </c>
      <c r="AC548" s="63" t="e">
        <f t="shared" si="106"/>
        <v>#NUM!</v>
      </c>
    </row>
    <row r="549" spans="25:29">
      <c r="Y549" s="63" t="b">
        <v>1</v>
      </c>
      <c r="Z549" s="63" t="e">
        <f>#REF!&lt;&gt;$Z$1</f>
        <v>#REF!</v>
      </c>
      <c r="AA549" s="63">
        <f t="shared" si="105"/>
        <v>549</v>
      </c>
      <c r="AB549" s="63" t="e">
        <f t="shared" si="104"/>
        <v>#REF!</v>
      </c>
      <c r="AC549" s="63" t="e">
        <f t="shared" si="106"/>
        <v>#NUM!</v>
      </c>
    </row>
    <row r="550" spans="25:29">
      <c r="Y550" s="63" t="b">
        <v>1</v>
      </c>
      <c r="Z550" s="63" t="e">
        <f>#REF!&lt;&gt;$Z$1</f>
        <v>#REF!</v>
      </c>
      <c r="AA550" s="63">
        <f t="shared" si="105"/>
        <v>550</v>
      </c>
      <c r="AB550" s="63" t="e">
        <f t="shared" si="104"/>
        <v>#REF!</v>
      </c>
      <c r="AC550" s="63" t="e">
        <f t="shared" si="106"/>
        <v>#NUM!</v>
      </c>
    </row>
    <row r="551" spans="25:29">
      <c r="Y551" s="63" t="b">
        <v>1</v>
      </c>
      <c r="Z551" s="63" t="e">
        <f>#REF!&lt;&gt;$Z$1</f>
        <v>#REF!</v>
      </c>
      <c r="AA551" s="63">
        <f t="shared" si="105"/>
        <v>551</v>
      </c>
      <c r="AB551" s="63" t="e">
        <f t="shared" si="104"/>
        <v>#REF!</v>
      </c>
      <c r="AC551" s="63" t="e">
        <f t="shared" si="106"/>
        <v>#NUM!</v>
      </c>
    </row>
    <row r="552" spans="25:29">
      <c r="Y552" s="63" t="b">
        <v>1</v>
      </c>
      <c r="Z552" s="63" t="e">
        <f>#REF!&lt;&gt;$Z$1</f>
        <v>#REF!</v>
      </c>
      <c r="AA552" s="63">
        <f t="shared" si="105"/>
        <v>552</v>
      </c>
      <c r="AB552" s="63" t="e">
        <f t="shared" si="104"/>
        <v>#REF!</v>
      </c>
      <c r="AC552" s="63" t="e">
        <f t="shared" si="106"/>
        <v>#NUM!</v>
      </c>
    </row>
    <row r="553" spans="25:29">
      <c r="Y553" s="63" t="b">
        <v>1</v>
      </c>
      <c r="Z553" s="63" t="e">
        <f>#REF!&lt;&gt;$Z$1</f>
        <v>#REF!</v>
      </c>
      <c r="AA553" s="63">
        <f t="shared" si="105"/>
        <v>553</v>
      </c>
      <c r="AB553" s="63" t="e">
        <f t="shared" si="104"/>
        <v>#REF!</v>
      </c>
      <c r="AC553" s="63" t="e">
        <f t="shared" si="106"/>
        <v>#NUM!</v>
      </c>
    </row>
    <row r="554" spans="25:29">
      <c r="Y554" s="63" t="b">
        <v>1</v>
      </c>
      <c r="Z554" s="63" t="e">
        <f>#REF!&lt;&gt;$Z$1</f>
        <v>#REF!</v>
      </c>
      <c r="AA554" s="63">
        <f t="shared" si="105"/>
        <v>554</v>
      </c>
      <c r="AB554" s="63" t="e">
        <f t="shared" si="104"/>
        <v>#REF!</v>
      </c>
      <c r="AC554" s="63" t="e">
        <f t="shared" si="106"/>
        <v>#NUM!</v>
      </c>
    </row>
    <row r="555" spans="25:29">
      <c r="Y555" s="63" t="b">
        <v>1</v>
      </c>
      <c r="Z555" s="63" t="e">
        <f>#REF!&lt;&gt;$Z$1</f>
        <v>#REF!</v>
      </c>
      <c r="AA555" s="63">
        <f t="shared" si="105"/>
        <v>555</v>
      </c>
      <c r="AB555" s="63" t="e">
        <f t="shared" si="104"/>
        <v>#REF!</v>
      </c>
      <c r="AC555" s="63" t="e">
        <f t="shared" si="106"/>
        <v>#NUM!</v>
      </c>
    </row>
    <row r="556" spans="25:29">
      <c r="Y556" s="63" t="b">
        <v>1</v>
      </c>
      <c r="Z556" s="63" t="e">
        <f>#REF!&lt;&gt;$Z$1</f>
        <v>#REF!</v>
      </c>
      <c r="AA556" s="63">
        <f t="shared" si="105"/>
        <v>556</v>
      </c>
      <c r="AB556" s="63" t="e">
        <f t="shared" si="104"/>
        <v>#REF!</v>
      </c>
      <c r="AC556" s="63" t="e">
        <f t="shared" si="106"/>
        <v>#NUM!</v>
      </c>
    </row>
    <row r="557" spans="25:29">
      <c r="Y557" s="63" t="b">
        <v>1</v>
      </c>
      <c r="Z557" s="63" t="e">
        <f>#REF!&lt;&gt;$Z$1</f>
        <v>#REF!</v>
      </c>
      <c r="AA557" s="63">
        <f t="shared" si="105"/>
        <v>557</v>
      </c>
      <c r="AB557" s="63" t="e">
        <f t="shared" si="104"/>
        <v>#REF!</v>
      </c>
      <c r="AC557" s="63" t="e">
        <f t="shared" si="106"/>
        <v>#NUM!</v>
      </c>
    </row>
    <row r="558" spans="25:29">
      <c r="Y558" s="63" t="b">
        <v>1</v>
      </c>
      <c r="Z558" s="63" t="e">
        <f>#REF!&lt;&gt;$Z$1</f>
        <v>#REF!</v>
      </c>
      <c r="AA558" s="63">
        <f t="shared" si="105"/>
        <v>558</v>
      </c>
      <c r="AB558" s="63" t="e">
        <f t="shared" si="104"/>
        <v>#REF!</v>
      </c>
      <c r="AC558" s="63" t="e">
        <f t="shared" si="106"/>
        <v>#NUM!</v>
      </c>
    </row>
    <row r="559" spans="25:29">
      <c r="Y559" s="63" t="b">
        <v>1</v>
      </c>
      <c r="Z559" s="63" t="e">
        <f>#REF!&lt;&gt;$Z$1</f>
        <v>#REF!</v>
      </c>
      <c r="AA559" s="63">
        <f t="shared" si="105"/>
        <v>559</v>
      </c>
      <c r="AB559" s="63" t="e">
        <f t="shared" si="104"/>
        <v>#REF!</v>
      </c>
      <c r="AC559" s="63" t="e">
        <f t="shared" si="106"/>
        <v>#NUM!</v>
      </c>
    </row>
    <row r="560" spans="25:29">
      <c r="Y560" s="63" t="b">
        <v>1</v>
      </c>
      <c r="Z560" s="63" t="e">
        <f>#REF!&lt;&gt;$Z$1</f>
        <v>#REF!</v>
      </c>
      <c r="AA560" s="63">
        <f t="shared" si="105"/>
        <v>560</v>
      </c>
      <c r="AB560" s="63" t="e">
        <f t="shared" si="104"/>
        <v>#REF!</v>
      </c>
      <c r="AC560" s="63" t="e">
        <f t="shared" si="106"/>
        <v>#NUM!</v>
      </c>
    </row>
    <row r="561" spans="25:29">
      <c r="Y561" s="63" t="b">
        <v>1</v>
      </c>
      <c r="Z561" s="63" t="e">
        <f>#REF!&lt;&gt;$Z$1</f>
        <v>#REF!</v>
      </c>
      <c r="AA561" s="63">
        <f t="shared" si="105"/>
        <v>561</v>
      </c>
      <c r="AB561" s="63" t="e">
        <f t="shared" si="104"/>
        <v>#REF!</v>
      </c>
      <c r="AC561" s="63" t="e">
        <f t="shared" si="106"/>
        <v>#NUM!</v>
      </c>
    </row>
    <row r="562" spans="25:29">
      <c r="Y562" s="63" t="b">
        <v>1</v>
      </c>
      <c r="Z562" s="63" t="e">
        <f>#REF!&lt;&gt;$Z$1</f>
        <v>#REF!</v>
      </c>
      <c r="AA562" s="63">
        <f t="shared" si="105"/>
        <v>562</v>
      </c>
      <c r="AB562" s="63" t="e">
        <f t="shared" si="104"/>
        <v>#REF!</v>
      </c>
      <c r="AC562" s="63" t="e">
        <f t="shared" si="106"/>
        <v>#NUM!</v>
      </c>
    </row>
    <row r="563" spans="25:29">
      <c r="Y563" s="63" t="b">
        <v>1</v>
      </c>
      <c r="Z563" s="63" t="e">
        <f>#REF!&lt;&gt;$Z$1</f>
        <v>#REF!</v>
      </c>
      <c r="AA563" s="63">
        <f t="shared" si="105"/>
        <v>563</v>
      </c>
      <c r="AB563" s="63" t="e">
        <f t="shared" si="104"/>
        <v>#REF!</v>
      </c>
      <c r="AC563" s="63" t="e">
        <f t="shared" si="106"/>
        <v>#NUM!</v>
      </c>
    </row>
    <row r="564" spans="25:29">
      <c r="Y564" s="63" t="b">
        <v>1</v>
      </c>
      <c r="Z564" s="63" t="e">
        <f>#REF!&lt;&gt;$Z$1</f>
        <v>#REF!</v>
      </c>
      <c r="AA564" s="63">
        <f t="shared" si="105"/>
        <v>564</v>
      </c>
      <c r="AB564" s="63" t="e">
        <f t="shared" si="104"/>
        <v>#REF!</v>
      </c>
      <c r="AC564" s="63" t="e">
        <f t="shared" si="106"/>
        <v>#NUM!</v>
      </c>
    </row>
    <row r="565" spans="25:29">
      <c r="Y565" s="63" t="b">
        <v>1</v>
      </c>
      <c r="Z565" s="63" t="e">
        <f>#REF!&lt;&gt;$Z$1</f>
        <v>#REF!</v>
      </c>
      <c r="AA565" s="63">
        <f t="shared" si="105"/>
        <v>565</v>
      </c>
      <c r="AB565" s="63" t="e">
        <f t="shared" si="104"/>
        <v>#REF!</v>
      </c>
      <c r="AC565" s="63" t="e">
        <f t="shared" si="106"/>
        <v>#NUM!</v>
      </c>
    </row>
    <row r="566" spans="25:29">
      <c r="Y566" s="63" t="b">
        <v>1</v>
      </c>
      <c r="Z566" s="63" t="e">
        <f>#REF!&lt;&gt;$Z$1</f>
        <v>#REF!</v>
      </c>
      <c r="AA566" s="63">
        <f t="shared" si="105"/>
        <v>566</v>
      </c>
      <c r="AB566" s="63" t="e">
        <f t="shared" si="104"/>
        <v>#REF!</v>
      </c>
      <c r="AC566" s="63" t="e">
        <f t="shared" si="106"/>
        <v>#NUM!</v>
      </c>
    </row>
    <row r="567" spans="25:29">
      <c r="Y567" s="63" t="b">
        <v>1</v>
      </c>
      <c r="Z567" s="63" t="e">
        <f>#REF!&lt;&gt;$Z$1</f>
        <v>#REF!</v>
      </c>
      <c r="AA567" s="63">
        <f t="shared" si="105"/>
        <v>567</v>
      </c>
      <c r="AB567" s="63" t="e">
        <f t="shared" si="104"/>
        <v>#REF!</v>
      </c>
      <c r="AC567" s="63" t="e">
        <f t="shared" si="106"/>
        <v>#NUM!</v>
      </c>
    </row>
    <row r="568" spans="25:29">
      <c r="Y568" s="63" t="b">
        <v>1</v>
      </c>
      <c r="Z568" s="63" t="e">
        <f>#REF!&lt;&gt;$Z$1</f>
        <v>#REF!</v>
      </c>
      <c r="AA568" s="63">
        <f t="shared" si="105"/>
        <v>568</v>
      </c>
      <c r="AB568" s="63" t="e">
        <f t="shared" si="104"/>
        <v>#REF!</v>
      </c>
      <c r="AC568" s="63" t="e">
        <f t="shared" si="106"/>
        <v>#NUM!</v>
      </c>
    </row>
    <row r="569" spans="25:29">
      <c r="Y569" s="63" t="b">
        <v>1</v>
      </c>
      <c r="Z569" s="63" t="e">
        <f>#REF!&lt;&gt;$Z$1</f>
        <v>#REF!</v>
      </c>
      <c r="AA569" s="63">
        <f t="shared" si="105"/>
        <v>569</v>
      </c>
      <c r="AB569" s="63" t="e">
        <f t="shared" si="104"/>
        <v>#REF!</v>
      </c>
      <c r="AC569" s="63" t="e">
        <f t="shared" si="106"/>
        <v>#NUM!</v>
      </c>
    </row>
    <row r="570" spans="25:29">
      <c r="Y570" s="63" t="b">
        <v>1</v>
      </c>
      <c r="Z570" s="63" t="e">
        <f>#REF!&lt;&gt;$Z$1</f>
        <v>#REF!</v>
      </c>
      <c r="AA570" s="63">
        <f t="shared" si="105"/>
        <v>570</v>
      </c>
      <c r="AB570" s="63" t="e">
        <f t="shared" si="104"/>
        <v>#REF!</v>
      </c>
      <c r="AC570" s="63" t="e">
        <f t="shared" si="106"/>
        <v>#NUM!</v>
      </c>
    </row>
    <row r="571" spans="25:29">
      <c r="Y571" s="63" t="b">
        <v>1</v>
      </c>
      <c r="Z571" s="63" t="e">
        <f>#REF!&lt;&gt;$Z$1</f>
        <v>#REF!</v>
      </c>
      <c r="AA571" s="63">
        <f t="shared" si="105"/>
        <v>571</v>
      </c>
      <c r="AB571" s="63" t="e">
        <f t="shared" si="104"/>
        <v>#REF!</v>
      </c>
      <c r="AC571" s="63" t="e">
        <f t="shared" si="106"/>
        <v>#NUM!</v>
      </c>
    </row>
    <row r="572" spans="25:29">
      <c r="Y572" s="63" t="b">
        <v>1</v>
      </c>
      <c r="Z572" s="63" t="e">
        <f>#REF!&lt;&gt;$Z$1</f>
        <v>#REF!</v>
      </c>
      <c r="AA572" s="63">
        <f t="shared" si="105"/>
        <v>572</v>
      </c>
      <c r="AB572" s="63" t="e">
        <f t="shared" si="104"/>
        <v>#REF!</v>
      </c>
      <c r="AC572" s="63" t="e">
        <f t="shared" si="106"/>
        <v>#NUM!</v>
      </c>
    </row>
    <row r="573" spans="25:29">
      <c r="Y573" s="63" t="b">
        <v>1</v>
      </c>
      <c r="Z573" s="63" t="e">
        <f>#REF!&lt;&gt;$Z$1</f>
        <v>#REF!</v>
      </c>
      <c r="AA573" s="63">
        <f t="shared" si="105"/>
        <v>573</v>
      </c>
      <c r="AB573" s="63" t="e">
        <f t="shared" si="104"/>
        <v>#REF!</v>
      </c>
      <c r="AC573" s="63" t="e">
        <f t="shared" si="106"/>
        <v>#NUM!</v>
      </c>
    </row>
    <row r="574" spans="25:29">
      <c r="Y574" s="63" t="b">
        <v>1</v>
      </c>
      <c r="Z574" s="63" t="e">
        <f>#REF!&lt;&gt;$Z$1</f>
        <v>#REF!</v>
      </c>
      <c r="AA574" s="63">
        <f t="shared" si="105"/>
        <v>574</v>
      </c>
      <c r="AB574" s="63" t="e">
        <f t="shared" si="104"/>
        <v>#REF!</v>
      </c>
      <c r="AC574" s="63" t="e">
        <f t="shared" si="106"/>
        <v>#NUM!</v>
      </c>
    </row>
    <row r="575" spans="25:29">
      <c r="Y575" s="63" t="b">
        <v>1</v>
      </c>
      <c r="Z575" s="63" t="e">
        <f>#REF!&lt;&gt;$Z$1</f>
        <v>#REF!</v>
      </c>
      <c r="AA575" s="63">
        <f t="shared" si="105"/>
        <v>575</v>
      </c>
      <c r="AB575" s="63" t="e">
        <f t="shared" si="104"/>
        <v>#REF!</v>
      </c>
      <c r="AC575" s="63" t="e">
        <f t="shared" si="106"/>
        <v>#NUM!</v>
      </c>
    </row>
    <row r="576" spans="25:29">
      <c r="Y576" s="63" t="b">
        <v>1</v>
      </c>
      <c r="Z576" s="63" t="e">
        <f>#REF!&lt;&gt;$Z$1</f>
        <v>#REF!</v>
      </c>
      <c r="AA576" s="63">
        <f t="shared" si="105"/>
        <v>576</v>
      </c>
      <c r="AB576" s="63" t="e">
        <f t="shared" si="104"/>
        <v>#REF!</v>
      </c>
      <c r="AC576" s="63" t="e">
        <f t="shared" si="106"/>
        <v>#NUM!</v>
      </c>
    </row>
    <row r="577" spans="25:29">
      <c r="Y577" s="63" t="b">
        <v>1</v>
      </c>
      <c r="Z577" s="63" t="e">
        <f>#REF!&lt;&gt;$Z$1</f>
        <v>#REF!</v>
      </c>
      <c r="AA577" s="63">
        <f t="shared" si="105"/>
        <v>577</v>
      </c>
      <c r="AB577" s="63" t="e">
        <f t="shared" si="104"/>
        <v>#REF!</v>
      </c>
      <c r="AC577" s="63" t="e">
        <f t="shared" si="106"/>
        <v>#NUM!</v>
      </c>
    </row>
    <row r="578" spans="25:29">
      <c r="Y578" s="63" t="b">
        <v>1</v>
      </c>
      <c r="Z578" s="63" t="e">
        <f>#REF!&lt;&gt;$Z$1</f>
        <v>#REF!</v>
      </c>
      <c r="AA578" s="63">
        <f t="shared" si="105"/>
        <v>578</v>
      </c>
      <c r="AB578" s="63" t="e">
        <f t="shared" si="104"/>
        <v>#REF!</v>
      </c>
      <c r="AC578" s="63" t="e">
        <f t="shared" si="106"/>
        <v>#NUM!</v>
      </c>
    </row>
    <row r="579" spans="25:29">
      <c r="Y579" s="63" t="b">
        <v>1</v>
      </c>
      <c r="Z579" s="63" t="e">
        <f>#REF!&lt;&gt;$Z$1</f>
        <v>#REF!</v>
      </c>
      <c r="AA579" s="63">
        <f t="shared" si="105"/>
        <v>579</v>
      </c>
      <c r="AB579" s="63" t="e">
        <f t="shared" si="104"/>
        <v>#REF!</v>
      </c>
      <c r="AC579" s="63" t="e">
        <f t="shared" si="106"/>
        <v>#NUM!</v>
      </c>
    </row>
    <row r="580" spans="25:29">
      <c r="Y580" s="63" t="b">
        <v>1</v>
      </c>
      <c r="Z580" s="63" t="e">
        <f>#REF!&lt;&gt;$Z$1</f>
        <v>#REF!</v>
      </c>
      <c r="AA580" s="63">
        <f t="shared" si="105"/>
        <v>580</v>
      </c>
      <c r="AB580" s="63" t="e">
        <f t="shared" si="104"/>
        <v>#REF!</v>
      </c>
      <c r="AC580" s="63" t="e">
        <f t="shared" si="106"/>
        <v>#NUM!</v>
      </c>
    </row>
    <row r="581" spans="25:29">
      <c r="Y581" s="63" t="b">
        <v>1</v>
      </c>
      <c r="Z581" s="63" t="e">
        <f>#REF!&lt;&gt;$Z$1</f>
        <v>#REF!</v>
      </c>
      <c r="AA581" s="63">
        <f t="shared" si="105"/>
        <v>581</v>
      </c>
      <c r="AB581" s="63" t="e">
        <f t="shared" si="104"/>
        <v>#REF!</v>
      </c>
      <c r="AC581" s="63" t="e">
        <f t="shared" si="106"/>
        <v>#NUM!</v>
      </c>
    </row>
    <row r="582" spans="25:29">
      <c r="Y582" s="63" t="b">
        <v>1</v>
      </c>
      <c r="Z582" s="63" t="e">
        <f>#REF!&lt;&gt;$Z$1</f>
        <v>#REF!</v>
      </c>
      <c r="AA582" s="63">
        <f t="shared" si="105"/>
        <v>582</v>
      </c>
      <c r="AB582" s="63" t="e">
        <f t="shared" si="104"/>
        <v>#REF!</v>
      </c>
      <c r="AC582" s="63" t="e">
        <f t="shared" si="106"/>
        <v>#NUM!</v>
      </c>
    </row>
    <row r="583" spans="25:29">
      <c r="Y583" s="63" t="b">
        <v>1</v>
      </c>
      <c r="Z583" s="63" t="e">
        <f>#REF!&lt;&gt;$Z$1</f>
        <v>#REF!</v>
      </c>
      <c r="AA583" s="63">
        <f t="shared" si="105"/>
        <v>583</v>
      </c>
      <c r="AB583" s="63" t="e">
        <f t="shared" ref="AB583:AB646" si="107">AA583/Z583</f>
        <v>#REF!</v>
      </c>
      <c r="AC583" s="63" t="e">
        <f t="shared" si="106"/>
        <v>#NUM!</v>
      </c>
    </row>
    <row r="584" spans="25:29">
      <c r="Y584" s="63" t="b">
        <v>1</v>
      </c>
      <c r="Z584" s="63" t="e">
        <f>#REF!&lt;&gt;$Z$1</f>
        <v>#REF!</v>
      </c>
      <c r="AA584" s="63">
        <f t="shared" si="105"/>
        <v>584</v>
      </c>
      <c r="AB584" s="63" t="e">
        <f t="shared" si="107"/>
        <v>#REF!</v>
      </c>
      <c r="AC584" s="63" t="e">
        <f t="shared" si="106"/>
        <v>#NUM!</v>
      </c>
    </row>
    <row r="585" spans="25:29">
      <c r="Y585" s="63" t="b">
        <v>1</v>
      </c>
      <c r="Z585" s="63" t="e">
        <f>#REF!&lt;&gt;$Z$1</f>
        <v>#REF!</v>
      </c>
      <c r="AA585" s="63">
        <f t="shared" si="105"/>
        <v>585</v>
      </c>
      <c r="AB585" s="63" t="e">
        <f t="shared" si="107"/>
        <v>#REF!</v>
      </c>
      <c r="AC585" s="63" t="e">
        <f t="shared" si="106"/>
        <v>#NUM!</v>
      </c>
    </row>
    <row r="586" spans="25:29">
      <c r="Y586" s="63" t="b">
        <v>1</v>
      </c>
      <c r="Z586" s="63" t="e">
        <f>#REF!&lt;&gt;$Z$1</f>
        <v>#REF!</v>
      </c>
      <c r="AA586" s="63">
        <f t="shared" si="105"/>
        <v>586</v>
      </c>
      <c r="AB586" s="63" t="e">
        <f t="shared" si="107"/>
        <v>#REF!</v>
      </c>
      <c r="AC586" s="63" t="e">
        <f t="shared" si="106"/>
        <v>#NUM!</v>
      </c>
    </row>
    <row r="587" spans="25:29">
      <c r="Y587" s="63" t="b">
        <v>1</v>
      </c>
      <c r="Z587" s="63" t="e">
        <f>#REF!&lt;&gt;$Z$1</f>
        <v>#REF!</v>
      </c>
      <c r="AA587" s="63">
        <f t="shared" si="105"/>
        <v>587</v>
      </c>
      <c r="AB587" s="63" t="e">
        <f t="shared" si="107"/>
        <v>#REF!</v>
      </c>
      <c r="AC587" s="63" t="e">
        <f t="shared" si="106"/>
        <v>#NUM!</v>
      </c>
    </row>
    <row r="588" spans="25:29">
      <c r="Y588" s="63" t="b">
        <v>1</v>
      </c>
      <c r="Z588" s="63" t="e">
        <f>#REF!&lt;&gt;$Z$1</f>
        <v>#REF!</v>
      </c>
      <c r="AA588" s="63">
        <f t="shared" si="105"/>
        <v>588</v>
      </c>
      <c r="AB588" s="63" t="e">
        <f t="shared" si="107"/>
        <v>#REF!</v>
      </c>
      <c r="AC588" s="63" t="e">
        <f t="shared" si="106"/>
        <v>#NUM!</v>
      </c>
    </row>
    <row r="589" spans="25:29">
      <c r="Y589" s="63" t="b">
        <v>1</v>
      </c>
      <c r="Z589" s="63" t="e">
        <f>#REF!&lt;&gt;$Z$1</f>
        <v>#REF!</v>
      </c>
      <c r="AA589" s="63">
        <f t="shared" si="105"/>
        <v>589</v>
      </c>
      <c r="AB589" s="63" t="e">
        <f t="shared" si="107"/>
        <v>#REF!</v>
      </c>
      <c r="AC589" s="63" t="e">
        <f t="shared" si="106"/>
        <v>#NUM!</v>
      </c>
    </row>
    <row r="590" spans="25:29">
      <c r="Y590" s="63" t="b">
        <v>1</v>
      </c>
      <c r="Z590" s="63" t="e">
        <f>#REF!&lt;&gt;$Z$1</f>
        <v>#REF!</v>
      </c>
      <c r="AA590" s="63">
        <f t="shared" si="105"/>
        <v>590</v>
      </c>
      <c r="AB590" s="63" t="e">
        <f t="shared" si="107"/>
        <v>#REF!</v>
      </c>
      <c r="AC590" s="63" t="e">
        <f t="shared" si="106"/>
        <v>#NUM!</v>
      </c>
    </row>
    <row r="591" spans="25:29">
      <c r="Y591" s="63" t="b">
        <v>1</v>
      </c>
      <c r="Z591" s="63" t="e">
        <f>#REF!&lt;&gt;$Z$1</f>
        <v>#REF!</v>
      </c>
      <c r="AA591" s="63">
        <f t="shared" si="105"/>
        <v>591</v>
      </c>
      <c r="AB591" s="63" t="e">
        <f t="shared" si="107"/>
        <v>#REF!</v>
      </c>
      <c r="AC591" s="63" t="e">
        <f t="shared" si="106"/>
        <v>#NUM!</v>
      </c>
    </row>
    <row r="592" spans="25:29">
      <c r="Y592" s="63" t="b">
        <v>1</v>
      </c>
      <c r="Z592" s="63" t="e">
        <f>#REF!&lt;&gt;$Z$1</f>
        <v>#REF!</v>
      </c>
      <c r="AA592" s="63">
        <f t="shared" si="105"/>
        <v>592</v>
      </c>
      <c r="AB592" s="63" t="e">
        <f t="shared" si="107"/>
        <v>#REF!</v>
      </c>
      <c r="AC592" s="63" t="e">
        <f t="shared" si="106"/>
        <v>#NUM!</v>
      </c>
    </row>
    <row r="593" spans="25:29">
      <c r="Y593" s="63" t="b">
        <v>1</v>
      </c>
      <c r="Z593" s="63" t="e">
        <f>#REF!&lt;&gt;$Z$1</f>
        <v>#REF!</v>
      </c>
      <c r="AA593" s="63">
        <f t="shared" si="105"/>
        <v>593</v>
      </c>
      <c r="AB593" s="63" t="e">
        <f t="shared" si="107"/>
        <v>#REF!</v>
      </c>
      <c r="AC593" s="63" t="e">
        <f t="shared" si="106"/>
        <v>#NUM!</v>
      </c>
    </row>
    <row r="594" spans="25:29">
      <c r="Y594" s="63" t="b">
        <v>1</v>
      </c>
      <c r="Z594" s="63" t="e">
        <f>#REF!&lt;&gt;$Z$1</f>
        <v>#REF!</v>
      </c>
      <c r="AA594" s="63">
        <f t="shared" si="105"/>
        <v>594</v>
      </c>
      <c r="AB594" s="63" t="e">
        <f t="shared" si="107"/>
        <v>#REF!</v>
      </c>
      <c r="AC594" s="63" t="e">
        <f t="shared" si="106"/>
        <v>#NUM!</v>
      </c>
    </row>
    <row r="595" spans="25:29">
      <c r="Y595" s="63" t="b">
        <v>1</v>
      </c>
      <c r="Z595" s="63" t="e">
        <f>#REF!&lt;&gt;$Z$1</f>
        <v>#REF!</v>
      </c>
      <c r="AA595" s="63">
        <f t="shared" si="105"/>
        <v>595</v>
      </c>
      <c r="AB595" s="63" t="e">
        <f t="shared" si="107"/>
        <v>#REF!</v>
      </c>
      <c r="AC595" s="63" t="e">
        <f t="shared" si="106"/>
        <v>#NUM!</v>
      </c>
    </row>
    <row r="596" spans="25:29">
      <c r="Y596" s="63" t="b">
        <v>1</v>
      </c>
      <c r="Z596" s="63" t="e">
        <f>#REF!&lt;&gt;$Z$1</f>
        <v>#REF!</v>
      </c>
      <c r="AA596" s="63">
        <f t="shared" si="105"/>
        <v>596</v>
      </c>
      <c r="AB596" s="63" t="e">
        <f t="shared" si="107"/>
        <v>#REF!</v>
      </c>
      <c r="AC596" s="63" t="e">
        <f t="shared" si="106"/>
        <v>#NUM!</v>
      </c>
    </row>
    <row r="597" spans="25:29">
      <c r="Y597" s="63" t="b">
        <v>1</v>
      </c>
      <c r="Z597" s="63" t="e">
        <f>#REF!&lt;&gt;$Z$1</f>
        <v>#REF!</v>
      </c>
      <c r="AA597" s="63">
        <f t="shared" si="105"/>
        <v>597</v>
      </c>
      <c r="AB597" s="63" t="e">
        <f t="shared" si="107"/>
        <v>#REF!</v>
      </c>
      <c r="AC597" s="63" t="e">
        <f t="shared" si="106"/>
        <v>#NUM!</v>
      </c>
    </row>
    <row r="598" spans="25:29">
      <c r="Y598" s="63" t="b">
        <v>1</v>
      </c>
      <c r="Z598" s="63" t="e">
        <f>#REF!&lt;&gt;$Z$1</f>
        <v>#REF!</v>
      </c>
      <c r="AA598" s="63">
        <f t="shared" ref="AA598:AA661" si="108">ROW(A598)</f>
        <v>598</v>
      </c>
      <c r="AB598" s="63" t="e">
        <f t="shared" si="107"/>
        <v>#REF!</v>
      </c>
      <c r="AC598" s="63" t="e">
        <f t="shared" si="106"/>
        <v>#NUM!</v>
      </c>
    </row>
    <row r="599" spans="25:29">
      <c r="Y599" s="63" t="b">
        <v>1</v>
      </c>
      <c r="Z599" s="63" t="e">
        <f>#REF!&lt;&gt;$Z$1</f>
        <v>#REF!</v>
      </c>
      <c r="AA599" s="63">
        <f t="shared" si="108"/>
        <v>599</v>
      </c>
      <c r="AB599" s="63" t="e">
        <f t="shared" si="107"/>
        <v>#REF!</v>
      </c>
      <c r="AC599" s="63" t="e">
        <f t="shared" si="106"/>
        <v>#NUM!</v>
      </c>
    </row>
    <row r="600" spans="25:29">
      <c r="Y600" s="63" t="b">
        <v>1</v>
      </c>
      <c r="Z600" s="63" t="e">
        <f>#REF!&lt;&gt;$Z$1</f>
        <v>#REF!</v>
      </c>
      <c r="AA600" s="63">
        <f t="shared" si="108"/>
        <v>600</v>
      </c>
      <c r="AB600" s="63" t="e">
        <f t="shared" si="107"/>
        <v>#REF!</v>
      </c>
      <c r="AC600" s="63" t="e">
        <f t="shared" si="106"/>
        <v>#NUM!</v>
      </c>
    </row>
    <row r="601" spans="25:29">
      <c r="Y601" s="63" t="b">
        <v>1</v>
      </c>
      <c r="Z601" s="63" t="e">
        <f>#REF!&lt;&gt;$Z$1</f>
        <v>#REF!</v>
      </c>
      <c r="AA601" s="63">
        <f t="shared" si="108"/>
        <v>601</v>
      </c>
      <c r="AB601" s="63" t="e">
        <f t="shared" si="107"/>
        <v>#REF!</v>
      </c>
      <c r="AC601" s="63" t="e">
        <f t="shared" si="106"/>
        <v>#NUM!</v>
      </c>
    </row>
    <row r="602" spans="25:29">
      <c r="Y602" s="63" t="b">
        <v>1</v>
      </c>
      <c r="Z602" s="63" t="e">
        <f>#REF!&lt;&gt;$Z$1</f>
        <v>#REF!</v>
      </c>
      <c r="AA602" s="63">
        <f t="shared" si="108"/>
        <v>602</v>
      </c>
      <c r="AB602" s="63" t="e">
        <f t="shared" si="107"/>
        <v>#REF!</v>
      </c>
      <c r="AC602" s="63" t="e">
        <f t="shared" si="106"/>
        <v>#NUM!</v>
      </c>
    </row>
    <row r="603" spans="25:29">
      <c r="Y603" s="63" t="b">
        <v>1</v>
      </c>
      <c r="Z603" s="63" t="e">
        <f>#REF!&lt;&gt;$Z$1</f>
        <v>#REF!</v>
      </c>
      <c r="AA603" s="63">
        <f t="shared" si="108"/>
        <v>603</v>
      </c>
      <c r="AB603" s="63" t="e">
        <f t="shared" si="107"/>
        <v>#REF!</v>
      </c>
      <c r="AC603" s="63" t="e">
        <f t="shared" si="106"/>
        <v>#NUM!</v>
      </c>
    </row>
    <row r="604" spans="25:29">
      <c r="Y604" s="63" t="b">
        <v>1</v>
      </c>
      <c r="Z604" s="63" t="e">
        <f>#REF!&lt;&gt;$Z$1</f>
        <v>#REF!</v>
      </c>
      <c r="AA604" s="63">
        <f t="shared" si="108"/>
        <v>604</v>
      </c>
      <c r="AB604" s="63" t="e">
        <f t="shared" si="107"/>
        <v>#REF!</v>
      </c>
      <c r="AC604" s="63" t="e">
        <f t="shared" si="106"/>
        <v>#NUM!</v>
      </c>
    </row>
    <row r="605" spans="25:29">
      <c r="Y605" s="63" t="b">
        <v>1</v>
      </c>
      <c r="Z605" s="63" t="e">
        <f>#REF!&lt;&gt;$Z$1</f>
        <v>#REF!</v>
      </c>
      <c r="AA605" s="63">
        <f t="shared" si="108"/>
        <v>605</v>
      </c>
      <c r="AB605" s="63" t="e">
        <f t="shared" si="107"/>
        <v>#REF!</v>
      </c>
      <c r="AC605" s="63" t="e">
        <f t="shared" ref="AC605:AC668" si="109">_xlfn.AGGREGATE(15,6,$AB$7:$AB$681,ROW(A598))</f>
        <v>#NUM!</v>
      </c>
    </row>
    <row r="606" spans="25:29">
      <c r="Y606" s="63" t="b">
        <v>1</v>
      </c>
      <c r="Z606" s="63" t="e">
        <f>#REF!&lt;&gt;$Z$1</f>
        <v>#REF!</v>
      </c>
      <c r="AA606" s="63">
        <f t="shared" si="108"/>
        <v>606</v>
      </c>
      <c r="AB606" s="63" t="e">
        <f t="shared" si="107"/>
        <v>#REF!</v>
      </c>
      <c r="AC606" s="63" t="e">
        <f t="shared" si="109"/>
        <v>#NUM!</v>
      </c>
    </row>
    <row r="607" spans="25:29">
      <c r="Y607" s="63" t="b">
        <v>1</v>
      </c>
      <c r="Z607" s="63" t="e">
        <f>#REF!&lt;&gt;$Z$1</f>
        <v>#REF!</v>
      </c>
      <c r="AA607" s="63">
        <f t="shared" si="108"/>
        <v>607</v>
      </c>
      <c r="AB607" s="63" t="e">
        <f t="shared" si="107"/>
        <v>#REF!</v>
      </c>
      <c r="AC607" s="63" t="e">
        <f t="shared" si="109"/>
        <v>#NUM!</v>
      </c>
    </row>
    <row r="608" spans="25:29">
      <c r="Y608" s="63" t="b">
        <v>1</v>
      </c>
      <c r="Z608" s="63" t="e">
        <f>#REF!&lt;&gt;$Z$1</f>
        <v>#REF!</v>
      </c>
      <c r="AA608" s="63">
        <f t="shared" si="108"/>
        <v>608</v>
      </c>
      <c r="AB608" s="63" t="e">
        <f t="shared" si="107"/>
        <v>#REF!</v>
      </c>
      <c r="AC608" s="63" t="e">
        <f t="shared" si="109"/>
        <v>#NUM!</v>
      </c>
    </row>
    <row r="609" spans="25:29">
      <c r="Y609" s="63" t="b">
        <v>1</v>
      </c>
      <c r="Z609" s="63" t="e">
        <f>#REF!&lt;&gt;$Z$1</f>
        <v>#REF!</v>
      </c>
      <c r="AA609" s="63">
        <f t="shared" si="108"/>
        <v>609</v>
      </c>
      <c r="AB609" s="63" t="e">
        <f t="shared" si="107"/>
        <v>#REF!</v>
      </c>
      <c r="AC609" s="63" t="e">
        <f t="shared" si="109"/>
        <v>#NUM!</v>
      </c>
    </row>
    <row r="610" spans="25:29">
      <c r="Y610" s="63" t="b">
        <v>1</v>
      </c>
      <c r="Z610" s="63" t="e">
        <f>#REF!&lt;&gt;$Z$1</f>
        <v>#REF!</v>
      </c>
      <c r="AA610" s="63">
        <f t="shared" si="108"/>
        <v>610</v>
      </c>
      <c r="AB610" s="63" t="e">
        <f t="shared" si="107"/>
        <v>#REF!</v>
      </c>
      <c r="AC610" s="63" t="e">
        <f t="shared" si="109"/>
        <v>#NUM!</v>
      </c>
    </row>
    <row r="611" spans="25:29">
      <c r="Y611" s="63" t="b">
        <v>1</v>
      </c>
      <c r="Z611" s="63" t="e">
        <f>#REF!&lt;&gt;$Z$1</f>
        <v>#REF!</v>
      </c>
      <c r="AA611" s="63">
        <f t="shared" si="108"/>
        <v>611</v>
      </c>
      <c r="AB611" s="63" t="e">
        <f t="shared" si="107"/>
        <v>#REF!</v>
      </c>
      <c r="AC611" s="63" t="e">
        <f t="shared" si="109"/>
        <v>#NUM!</v>
      </c>
    </row>
    <row r="612" spans="25:29">
      <c r="Y612" s="63" t="b">
        <v>1</v>
      </c>
      <c r="Z612" s="63" t="e">
        <f>#REF!&lt;&gt;$Z$1</f>
        <v>#REF!</v>
      </c>
      <c r="AA612" s="63">
        <f t="shared" si="108"/>
        <v>612</v>
      </c>
      <c r="AB612" s="63" t="e">
        <f t="shared" si="107"/>
        <v>#REF!</v>
      </c>
      <c r="AC612" s="63" t="e">
        <f t="shared" si="109"/>
        <v>#NUM!</v>
      </c>
    </row>
    <row r="613" spans="25:29">
      <c r="Y613" s="63" t="b">
        <v>1</v>
      </c>
      <c r="Z613" s="63" t="e">
        <f>#REF!&lt;&gt;$Z$1</f>
        <v>#REF!</v>
      </c>
      <c r="AA613" s="63">
        <f t="shared" si="108"/>
        <v>613</v>
      </c>
      <c r="AB613" s="63" t="e">
        <f t="shared" si="107"/>
        <v>#REF!</v>
      </c>
      <c r="AC613" s="63" t="e">
        <f t="shared" si="109"/>
        <v>#NUM!</v>
      </c>
    </row>
    <row r="614" spans="25:29">
      <c r="Y614" s="63" t="b">
        <v>1</v>
      </c>
      <c r="Z614" s="63" t="e">
        <f>#REF!&lt;&gt;$Z$1</f>
        <v>#REF!</v>
      </c>
      <c r="AA614" s="63">
        <f t="shared" si="108"/>
        <v>614</v>
      </c>
      <c r="AB614" s="63" t="e">
        <f t="shared" si="107"/>
        <v>#REF!</v>
      </c>
      <c r="AC614" s="63" t="e">
        <f t="shared" si="109"/>
        <v>#NUM!</v>
      </c>
    </row>
    <row r="615" spans="25:29">
      <c r="Y615" s="63" t="b">
        <v>1</v>
      </c>
      <c r="Z615" s="63" t="e">
        <f>#REF!&lt;&gt;$Z$1</f>
        <v>#REF!</v>
      </c>
      <c r="AA615" s="63">
        <f t="shared" si="108"/>
        <v>615</v>
      </c>
      <c r="AB615" s="63" t="e">
        <f t="shared" si="107"/>
        <v>#REF!</v>
      </c>
      <c r="AC615" s="63" t="e">
        <f t="shared" si="109"/>
        <v>#NUM!</v>
      </c>
    </row>
    <row r="616" spans="25:29">
      <c r="Y616" s="63" t="b">
        <v>1</v>
      </c>
      <c r="Z616" s="63" t="e">
        <f>#REF!&lt;&gt;$Z$1</f>
        <v>#REF!</v>
      </c>
      <c r="AA616" s="63">
        <f t="shared" si="108"/>
        <v>616</v>
      </c>
      <c r="AB616" s="63" t="e">
        <f t="shared" si="107"/>
        <v>#REF!</v>
      </c>
      <c r="AC616" s="63" t="e">
        <f t="shared" si="109"/>
        <v>#NUM!</v>
      </c>
    </row>
    <row r="617" spans="25:29">
      <c r="Y617" s="63" t="b">
        <v>1</v>
      </c>
      <c r="Z617" s="63" t="e">
        <f>#REF!&lt;&gt;$Z$1</f>
        <v>#REF!</v>
      </c>
      <c r="AA617" s="63">
        <f t="shared" si="108"/>
        <v>617</v>
      </c>
      <c r="AB617" s="63" t="e">
        <f t="shared" si="107"/>
        <v>#REF!</v>
      </c>
      <c r="AC617" s="63" t="e">
        <f t="shared" si="109"/>
        <v>#NUM!</v>
      </c>
    </row>
    <row r="618" spans="25:29">
      <c r="Y618" s="63" t="b">
        <v>1</v>
      </c>
      <c r="Z618" s="63" t="e">
        <f>#REF!&lt;&gt;$Z$1</f>
        <v>#REF!</v>
      </c>
      <c r="AA618" s="63">
        <f t="shared" si="108"/>
        <v>618</v>
      </c>
      <c r="AB618" s="63" t="e">
        <f t="shared" si="107"/>
        <v>#REF!</v>
      </c>
      <c r="AC618" s="63" t="e">
        <f t="shared" si="109"/>
        <v>#NUM!</v>
      </c>
    </row>
    <row r="619" spans="25:29">
      <c r="Y619" s="63" t="b">
        <v>1</v>
      </c>
      <c r="Z619" s="63" t="e">
        <f>#REF!&lt;&gt;$Z$1</f>
        <v>#REF!</v>
      </c>
      <c r="AA619" s="63">
        <f t="shared" si="108"/>
        <v>619</v>
      </c>
      <c r="AB619" s="63" t="e">
        <f t="shared" si="107"/>
        <v>#REF!</v>
      </c>
      <c r="AC619" s="63" t="e">
        <f t="shared" si="109"/>
        <v>#NUM!</v>
      </c>
    </row>
    <row r="620" spans="25:29">
      <c r="Y620" s="63" t="b">
        <v>1</v>
      </c>
      <c r="Z620" s="63" t="e">
        <f>#REF!&lt;&gt;$Z$1</f>
        <v>#REF!</v>
      </c>
      <c r="AA620" s="63">
        <f t="shared" si="108"/>
        <v>620</v>
      </c>
      <c r="AB620" s="63" t="e">
        <f t="shared" si="107"/>
        <v>#REF!</v>
      </c>
      <c r="AC620" s="63" t="e">
        <f t="shared" si="109"/>
        <v>#NUM!</v>
      </c>
    </row>
    <row r="621" spans="25:29">
      <c r="Y621" s="63" t="b">
        <v>1</v>
      </c>
      <c r="Z621" s="63" t="e">
        <f>#REF!&lt;&gt;$Z$1</f>
        <v>#REF!</v>
      </c>
      <c r="AA621" s="63">
        <f t="shared" si="108"/>
        <v>621</v>
      </c>
      <c r="AB621" s="63" t="e">
        <f t="shared" si="107"/>
        <v>#REF!</v>
      </c>
      <c r="AC621" s="63" t="e">
        <f t="shared" si="109"/>
        <v>#NUM!</v>
      </c>
    </row>
    <row r="622" spans="25:29">
      <c r="Y622" s="63" t="b">
        <v>1</v>
      </c>
      <c r="Z622" s="63" t="e">
        <f>#REF!&lt;&gt;$Z$1</f>
        <v>#REF!</v>
      </c>
      <c r="AA622" s="63">
        <f t="shared" si="108"/>
        <v>622</v>
      </c>
      <c r="AB622" s="63" t="e">
        <f t="shared" si="107"/>
        <v>#REF!</v>
      </c>
      <c r="AC622" s="63" t="e">
        <f t="shared" si="109"/>
        <v>#NUM!</v>
      </c>
    </row>
    <row r="623" spans="25:29">
      <c r="Y623" s="63" t="b">
        <v>1</v>
      </c>
      <c r="Z623" s="63" t="e">
        <f>#REF!&lt;&gt;$Z$1</f>
        <v>#REF!</v>
      </c>
      <c r="AA623" s="63">
        <f t="shared" si="108"/>
        <v>623</v>
      </c>
      <c r="AB623" s="63" t="e">
        <f t="shared" si="107"/>
        <v>#REF!</v>
      </c>
      <c r="AC623" s="63" t="e">
        <f t="shared" si="109"/>
        <v>#NUM!</v>
      </c>
    </row>
    <row r="624" spans="25:29">
      <c r="Y624" s="63" t="b">
        <v>1</v>
      </c>
      <c r="Z624" s="63" t="e">
        <f>#REF!&lt;&gt;$Z$1</f>
        <v>#REF!</v>
      </c>
      <c r="AA624" s="63">
        <f t="shared" si="108"/>
        <v>624</v>
      </c>
      <c r="AB624" s="63" t="e">
        <f t="shared" si="107"/>
        <v>#REF!</v>
      </c>
      <c r="AC624" s="63" t="e">
        <f t="shared" si="109"/>
        <v>#NUM!</v>
      </c>
    </row>
    <row r="625" spans="25:29">
      <c r="Y625" s="63" t="b">
        <v>1</v>
      </c>
      <c r="Z625" s="63" t="e">
        <f>#REF!&lt;&gt;$Z$1</f>
        <v>#REF!</v>
      </c>
      <c r="AA625" s="63">
        <f t="shared" si="108"/>
        <v>625</v>
      </c>
      <c r="AB625" s="63" t="e">
        <f t="shared" si="107"/>
        <v>#REF!</v>
      </c>
      <c r="AC625" s="63" t="e">
        <f t="shared" si="109"/>
        <v>#NUM!</v>
      </c>
    </row>
    <row r="626" spans="25:29">
      <c r="Y626" s="63" t="b">
        <v>1</v>
      </c>
      <c r="Z626" s="63" t="e">
        <f>#REF!&lt;&gt;$Z$1</f>
        <v>#REF!</v>
      </c>
      <c r="AA626" s="63">
        <f t="shared" si="108"/>
        <v>626</v>
      </c>
      <c r="AB626" s="63" t="e">
        <f t="shared" si="107"/>
        <v>#REF!</v>
      </c>
      <c r="AC626" s="63" t="e">
        <f t="shared" si="109"/>
        <v>#NUM!</v>
      </c>
    </row>
    <row r="627" spans="25:29">
      <c r="Y627" s="63" t="b">
        <v>1</v>
      </c>
      <c r="Z627" s="63" t="e">
        <f>#REF!&lt;&gt;$Z$1</f>
        <v>#REF!</v>
      </c>
      <c r="AA627" s="63">
        <f t="shared" si="108"/>
        <v>627</v>
      </c>
      <c r="AB627" s="63" t="e">
        <f t="shared" si="107"/>
        <v>#REF!</v>
      </c>
      <c r="AC627" s="63" t="e">
        <f t="shared" si="109"/>
        <v>#NUM!</v>
      </c>
    </row>
    <row r="628" spans="25:29">
      <c r="Y628" s="63" t="b">
        <v>1</v>
      </c>
      <c r="Z628" s="63" t="e">
        <f>#REF!&lt;&gt;$Z$1</f>
        <v>#REF!</v>
      </c>
      <c r="AA628" s="63">
        <f t="shared" si="108"/>
        <v>628</v>
      </c>
      <c r="AB628" s="63" t="e">
        <f t="shared" si="107"/>
        <v>#REF!</v>
      </c>
      <c r="AC628" s="63" t="e">
        <f t="shared" si="109"/>
        <v>#NUM!</v>
      </c>
    </row>
    <row r="629" spans="25:29">
      <c r="Y629" s="63" t="b">
        <v>1</v>
      </c>
      <c r="Z629" s="63" t="e">
        <f>#REF!&lt;&gt;$Z$1</f>
        <v>#REF!</v>
      </c>
      <c r="AA629" s="63">
        <f t="shared" si="108"/>
        <v>629</v>
      </c>
      <c r="AB629" s="63" t="e">
        <f t="shared" si="107"/>
        <v>#REF!</v>
      </c>
      <c r="AC629" s="63" t="e">
        <f t="shared" si="109"/>
        <v>#NUM!</v>
      </c>
    </row>
    <row r="630" spans="25:29">
      <c r="Y630" s="63" t="b">
        <v>1</v>
      </c>
      <c r="Z630" s="63" t="e">
        <f>#REF!&lt;&gt;$Z$1</f>
        <v>#REF!</v>
      </c>
      <c r="AA630" s="63">
        <f t="shared" si="108"/>
        <v>630</v>
      </c>
      <c r="AB630" s="63" t="e">
        <f t="shared" si="107"/>
        <v>#REF!</v>
      </c>
      <c r="AC630" s="63" t="e">
        <f t="shared" si="109"/>
        <v>#NUM!</v>
      </c>
    </row>
    <row r="631" spans="25:29">
      <c r="Y631" s="63" t="b">
        <v>1</v>
      </c>
      <c r="Z631" s="63" t="e">
        <f>#REF!&lt;&gt;$Z$1</f>
        <v>#REF!</v>
      </c>
      <c r="AA631" s="63">
        <f t="shared" si="108"/>
        <v>631</v>
      </c>
      <c r="AB631" s="63" t="e">
        <f t="shared" si="107"/>
        <v>#REF!</v>
      </c>
      <c r="AC631" s="63" t="e">
        <f t="shared" si="109"/>
        <v>#NUM!</v>
      </c>
    </row>
    <row r="632" spans="25:29">
      <c r="Y632" s="63" t="b">
        <v>1</v>
      </c>
      <c r="Z632" s="63" t="e">
        <f>#REF!&lt;&gt;$Z$1</f>
        <v>#REF!</v>
      </c>
      <c r="AA632" s="63">
        <f t="shared" si="108"/>
        <v>632</v>
      </c>
      <c r="AB632" s="63" t="e">
        <f t="shared" si="107"/>
        <v>#REF!</v>
      </c>
      <c r="AC632" s="63" t="e">
        <f t="shared" si="109"/>
        <v>#NUM!</v>
      </c>
    </row>
    <row r="633" spans="25:29">
      <c r="Y633" s="63" t="b">
        <v>1</v>
      </c>
      <c r="Z633" s="63" t="e">
        <f>#REF!&lt;&gt;$Z$1</f>
        <v>#REF!</v>
      </c>
      <c r="AA633" s="63">
        <f t="shared" si="108"/>
        <v>633</v>
      </c>
      <c r="AB633" s="63" t="e">
        <f t="shared" si="107"/>
        <v>#REF!</v>
      </c>
      <c r="AC633" s="63" t="e">
        <f t="shared" si="109"/>
        <v>#NUM!</v>
      </c>
    </row>
    <row r="634" spans="25:29">
      <c r="Y634" s="63" t="b">
        <v>1</v>
      </c>
      <c r="Z634" s="63" t="e">
        <f>#REF!&lt;&gt;$Z$1</f>
        <v>#REF!</v>
      </c>
      <c r="AA634" s="63">
        <f t="shared" si="108"/>
        <v>634</v>
      </c>
      <c r="AB634" s="63" t="e">
        <f t="shared" si="107"/>
        <v>#REF!</v>
      </c>
      <c r="AC634" s="63" t="e">
        <f t="shared" si="109"/>
        <v>#NUM!</v>
      </c>
    </row>
    <row r="635" spans="25:29">
      <c r="Y635" s="63" t="b">
        <v>1</v>
      </c>
      <c r="Z635" s="63" t="e">
        <f>#REF!&lt;&gt;$Z$1</f>
        <v>#REF!</v>
      </c>
      <c r="AA635" s="63">
        <f t="shared" si="108"/>
        <v>635</v>
      </c>
      <c r="AB635" s="63" t="e">
        <f t="shared" si="107"/>
        <v>#REF!</v>
      </c>
      <c r="AC635" s="63" t="e">
        <f t="shared" si="109"/>
        <v>#NUM!</v>
      </c>
    </row>
    <row r="636" spans="25:29">
      <c r="Y636" s="63" t="b">
        <v>1</v>
      </c>
      <c r="Z636" s="63" t="e">
        <f>#REF!&lt;&gt;$Z$1</f>
        <v>#REF!</v>
      </c>
      <c r="AA636" s="63">
        <f t="shared" si="108"/>
        <v>636</v>
      </c>
      <c r="AB636" s="63" t="e">
        <f t="shared" si="107"/>
        <v>#REF!</v>
      </c>
      <c r="AC636" s="63" t="e">
        <f t="shared" si="109"/>
        <v>#NUM!</v>
      </c>
    </row>
    <row r="637" spans="25:29">
      <c r="Y637" s="63" t="b">
        <v>1</v>
      </c>
      <c r="Z637" s="63" t="e">
        <f>#REF!&lt;&gt;$Z$1</f>
        <v>#REF!</v>
      </c>
      <c r="AA637" s="63">
        <f t="shared" si="108"/>
        <v>637</v>
      </c>
      <c r="AB637" s="63" t="e">
        <f t="shared" si="107"/>
        <v>#REF!</v>
      </c>
      <c r="AC637" s="63" t="e">
        <f t="shared" si="109"/>
        <v>#NUM!</v>
      </c>
    </row>
    <row r="638" spans="25:29">
      <c r="Y638" s="63" t="b">
        <v>1</v>
      </c>
      <c r="Z638" s="63" t="e">
        <f>#REF!&lt;&gt;$Z$1</f>
        <v>#REF!</v>
      </c>
      <c r="AA638" s="63">
        <f t="shared" si="108"/>
        <v>638</v>
      </c>
      <c r="AB638" s="63" t="e">
        <f t="shared" si="107"/>
        <v>#REF!</v>
      </c>
      <c r="AC638" s="63" t="e">
        <f t="shared" si="109"/>
        <v>#NUM!</v>
      </c>
    </row>
    <row r="639" spans="25:29">
      <c r="Y639" s="63" t="b">
        <v>1</v>
      </c>
      <c r="Z639" s="63" t="e">
        <f>#REF!&lt;&gt;$Z$1</f>
        <v>#REF!</v>
      </c>
      <c r="AA639" s="63">
        <f t="shared" si="108"/>
        <v>639</v>
      </c>
      <c r="AB639" s="63" t="e">
        <f t="shared" si="107"/>
        <v>#REF!</v>
      </c>
      <c r="AC639" s="63" t="e">
        <f t="shared" si="109"/>
        <v>#NUM!</v>
      </c>
    </row>
    <row r="640" spans="25:29">
      <c r="Y640" s="63" t="b">
        <v>1</v>
      </c>
      <c r="Z640" s="63" t="e">
        <f>#REF!&lt;&gt;$Z$1</f>
        <v>#REF!</v>
      </c>
      <c r="AA640" s="63">
        <f t="shared" si="108"/>
        <v>640</v>
      </c>
      <c r="AB640" s="63" t="e">
        <f t="shared" si="107"/>
        <v>#REF!</v>
      </c>
      <c r="AC640" s="63" t="e">
        <f t="shared" si="109"/>
        <v>#NUM!</v>
      </c>
    </row>
    <row r="641" spans="25:29">
      <c r="Y641" s="63" t="b">
        <v>1</v>
      </c>
      <c r="Z641" s="63" t="e">
        <f>#REF!&lt;&gt;$Z$1</f>
        <v>#REF!</v>
      </c>
      <c r="AA641" s="63">
        <f t="shared" si="108"/>
        <v>641</v>
      </c>
      <c r="AB641" s="63" t="e">
        <f t="shared" si="107"/>
        <v>#REF!</v>
      </c>
      <c r="AC641" s="63" t="e">
        <f t="shared" si="109"/>
        <v>#NUM!</v>
      </c>
    </row>
    <row r="642" spans="25:29">
      <c r="Y642" s="63" t="b">
        <v>1</v>
      </c>
      <c r="Z642" s="63" t="e">
        <f>#REF!&lt;&gt;$Z$1</f>
        <v>#REF!</v>
      </c>
      <c r="AA642" s="63">
        <f t="shared" si="108"/>
        <v>642</v>
      </c>
      <c r="AB642" s="63" t="e">
        <f t="shared" si="107"/>
        <v>#REF!</v>
      </c>
      <c r="AC642" s="63" t="e">
        <f t="shared" si="109"/>
        <v>#NUM!</v>
      </c>
    </row>
    <row r="643" spans="25:29">
      <c r="Y643" s="63" t="b">
        <v>1</v>
      </c>
      <c r="Z643" s="63" t="e">
        <f>#REF!&lt;&gt;$Z$1</f>
        <v>#REF!</v>
      </c>
      <c r="AA643" s="63">
        <f t="shared" si="108"/>
        <v>643</v>
      </c>
      <c r="AB643" s="63" t="e">
        <f t="shared" si="107"/>
        <v>#REF!</v>
      </c>
      <c r="AC643" s="63" t="e">
        <f t="shared" si="109"/>
        <v>#NUM!</v>
      </c>
    </row>
    <row r="644" spans="25:29">
      <c r="Y644" s="63" t="b">
        <v>1</v>
      </c>
      <c r="Z644" s="63" t="e">
        <f>#REF!&lt;&gt;$Z$1</f>
        <v>#REF!</v>
      </c>
      <c r="AA644" s="63">
        <f t="shared" si="108"/>
        <v>644</v>
      </c>
      <c r="AB644" s="63" t="e">
        <f t="shared" si="107"/>
        <v>#REF!</v>
      </c>
      <c r="AC644" s="63" t="e">
        <f t="shared" si="109"/>
        <v>#NUM!</v>
      </c>
    </row>
    <row r="645" spans="25:29">
      <c r="Y645" s="63" t="b">
        <v>1</v>
      </c>
      <c r="Z645" s="63" t="e">
        <f>#REF!&lt;&gt;$Z$1</f>
        <v>#REF!</v>
      </c>
      <c r="AA645" s="63">
        <f t="shared" si="108"/>
        <v>645</v>
      </c>
      <c r="AB645" s="63" t="e">
        <f t="shared" si="107"/>
        <v>#REF!</v>
      </c>
      <c r="AC645" s="63" t="e">
        <f t="shared" si="109"/>
        <v>#NUM!</v>
      </c>
    </row>
    <row r="646" spans="25:29">
      <c r="Y646" s="63" t="b">
        <v>1</v>
      </c>
      <c r="Z646" s="63" t="e">
        <f>#REF!&lt;&gt;$Z$1</f>
        <v>#REF!</v>
      </c>
      <c r="AA646" s="63">
        <f t="shared" si="108"/>
        <v>646</v>
      </c>
      <c r="AB646" s="63" t="e">
        <f t="shared" si="107"/>
        <v>#REF!</v>
      </c>
      <c r="AC646" s="63" t="e">
        <f t="shared" si="109"/>
        <v>#NUM!</v>
      </c>
    </row>
    <row r="647" spans="25:29">
      <c r="Y647" s="63" t="b">
        <v>1</v>
      </c>
      <c r="Z647" s="63" t="e">
        <f>#REF!&lt;&gt;$Z$1</f>
        <v>#REF!</v>
      </c>
      <c r="AA647" s="63">
        <f t="shared" si="108"/>
        <v>647</v>
      </c>
      <c r="AB647" s="63" t="e">
        <f t="shared" ref="AB647:AB681" si="110">AA647/Z647</f>
        <v>#REF!</v>
      </c>
      <c r="AC647" s="63" t="e">
        <f t="shared" si="109"/>
        <v>#NUM!</v>
      </c>
    </row>
    <row r="648" spans="25:29">
      <c r="Y648" s="63" t="b">
        <v>1</v>
      </c>
      <c r="Z648" s="63" t="e">
        <f>#REF!&lt;&gt;$Z$1</f>
        <v>#REF!</v>
      </c>
      <c r="AA648" s="63">
        <f t="shared" si="108"/>
        <v>648</v>
      </c>
      <c r="AB648" s="63" t="e">
        <f t="shared" si="110"/>
        <v>#REF!</v>
      </c>
      <c r="AC648" s="63" t="e">
        <f t="shared" si="109"/>
        <v>#NUM!</v>
      </c>
    </row>
    <row r="649" spans="25:29">
      <c r="Y649" s="63" t="b">
        <v>1</v>
      </c>
      <c r="Z649" s="63" t="e">
        <f>#REF!&lt;&gt;$Z$1</f>
        <v>#REF!</v>
      </c>
      <c r="AA649" s="63">
        <f t="shared" si="108"/>
        <v>649</v>
      </c>
      <c r="AB649" s="63" t="e">
        <f t="shared" si="110"/>
        <v>#REF!</v>
      </c>
      <c r="AC649" s="63" t="e">
        <f t="shared" si="109"/>
        <v>#NUM!</v>
      </c>
    </row>
    <row r="650" spans="25:29">
      <c r="Y650" s="63" t="b">
        <v>1</v>
      </c>
      <c r="Z650" s="63" t="e">
        <f>#REF!&lt;&gt;$Z$1</f>
        <v>#REF!</v>
      </c>
      <c r="AA650" s="63">
        <f t="shared" si="108"/>
        <v>650</v>
      </c>
      <c r="AB650" s="63" t="e">
        <f t="shared" si="110"/>
        <v>#REF!</v>
      </c>
      <c r="AC650" s="63" t="e">
        <f t="shared" si="109"/>
        <v>#NUM!</v>
      </c>
    </row>
    <row r="651" spans="25:29">
      <c r="Y651" s="63" t="b">
        <v>1</v>
      </c>
      <c r="Z651" s="63" t="e">
        <f>#REF!&lt;&gt;$Z$1</f>
        <v>#REF!</v>
      </c>
      <c r="AA651" s="63">
        <f t="shared" si="108"/>
        <v>651</v>
      </c>
      <c r="AB651" s="63" t="e">
        <f t="shared" si="110"/>
        <v>#REF!</v>
      </c>
      <c r="AC651" s="63" t="e">
        <f t="shared" si="109"/>
        <v>#NUM!</v>
      </c>
    </row>
    <row r="652" spans="25:29">
      <c r="Y652" s="63" t="b">
        <v>1</v>
      </c>
      <c r="Z652" s="63" t="e">
        <f>#REF!&lt;&gt;$Z$1</f>
        <v>#REF!</v>
      </c>
      <c r="AA652" s="63">
        <f t="shared" si="108"/>
        <v>652</v>
      </c>
      <c r="AB652" s="63" t="e">
        <f t="shared" si="110"/>
        <v>#REF!</v>
      </c>
      <c r="AC652" s="63" t="e">
        <f t="shared" si="109"/>
        <v>#NUM!</v>
      </c>
    </row>
    <row r="653" spans="25:29">
      <c r="Y653" s="63" t="b">
        <v>1</v>
      </c>
      <c r="Z653" s="63" t="e">
        <f>#REF!&lt;&gt;$Z$1</f>
        <v>#REF!</v>
      </c>
      <c r="AA653" s="63">
        <f t="shared" si="108"/>
        <v>653</v>
      </c>
      <c r="AB653" s="63" t="e">
        <f t="shared" si="110"/>
        <v>#REF!</v>
      </c>
      <c r="AC653" s="63" t="e">
        <f t="shared" si="109"/>
        <v>#NUM!</v>
      </c>
    </row>
    <row r="654" spans="25:29">
      <c r="Y654" s="63" t="b">
        <v>1</v>
      </c>
      <c r="Z654" s="63" t="e">
        <f>#REF!&lt;&gt;$Z$1</f>
        <v>#REF!</v>
      </c>
      <c r="AA654" s="63">
        <f t="shared" si="108"/>
        <v>654</v>
      </c>
      <c r="AB654" s="63" t="e">
        <f t="shared" si="110"/>
        <v>#REF!</v>
      </c>
      <c r="AC654" s="63" t="e">
        <f t="shared" si="109"/>
        <v>#NUM!</v>
      </c>
    </row>
    <row r="655" spans="25:29" ht="15" customHeight="1">
      <c r="Y655" s="63" t="b">
        <v>1</v>
      </c>
      <c r="Z655" s="63" t="e">
        <f>#REF!&lt;&gt;$Z$1</f>
        <v>#REF!</v>
      </c>
      <c r="AA655" s="63">
        <f t="shared" si="108"/>
        <v>655</v>
      </c>
      <c r="AB655" s="63" t="e">
        <f t="shared" si="110"/>
        <v>#REF!</v>
      </c>
      <c r="AC655" s="63" t="e">
        <f t="shared" si="109"/>
        <v>#NUM!</v>
      </c>
    </row>
    <row r="656" spans="25:29">
      <c r="Y656" s="63" t="b">
        <v>1</v>
      </c>
      <c r="Z656" s="63" t="e">
        <f>#REF!&lt;&gt;$Z$1</f>
        <v>#REF!</v>
      </c>
      <c r="AA656" s="63">
        <f t="shared" si="108"/>
        <v>656</v>
      </c>
      <c r="AB656" s="63" t="e">
        <f t="shared" si="110"/>
        <v>#REF!</v>
      </c>
      <c r="AC656" s="63" t="e">
        <f t="shared" si="109"/>
        <v>#NUM!</v>
      </c>
    </row>
    <row r="657" spans="25:29">
      <c r="Y657" s="63" t="b">
        <v>1</v>
      </c>
      <c r="Z657" s="63" t="e">
        <f>#REF!&lt;&gt;$Z$1</f>
        <v>#REF!</v>
      </c>
      <c r="AA657" s="63">
        <f t="shared" si="108"/>
        <v>657</v>
      </c>
      <c r="AB657" s="63" t="e">
        <f t="shared" si="110"/>
        <v>#REF!</v>
      </c>
      <c r="AC657" s="63" t="e">
        <f t="shared" si="109"/>
        <v>#NUM!</v>
      </c>
    </row>
    <row r="658" spans="25:29" ht="15" customHeight="1">
      <c r="Y658" s="63" t="b">
        <v>1</v>
      </c>
      <c r="Z658" s="63" t="e">
        <f>#REF!&lt;&gt;$Z$1</f>
        <v>#REF!</v>
      </c>
      <c r="AA658" s="63">
        <f t="shared" si="108"/>
        <v>658</v>
      </c>
      <c r="AB658" s="63" t="e">
        <f t="shared" si="110"/>
        <v>#REF!</v>
      </c>
      <c r="AC658" s="63" t="e">
        <f t="shared" si="109"/>
        <v>#NUM!</v>
      </c>
    </row>
    <row r="659" spans="25:29">
      <c r="Y659" s="63" t="b">
        <v>1</v>
      </c>
      <c r="Z659" s="63" t="e">
        <f>#REF!&lt;&gt;$Z$1</f>
        <v>#REF!</v>
      </c>
      <c r="AA659" s="63">
        <f t="shared" si="108"/>
        <v>659</v>
      </c>
      <c r="AB659" s="63" t="e">
        <f t="shared" si="110"/>
        <v>#REF!</v>
      </c>
      <c r="AC659" s="63" t="e">
        <f t="shared" si="109"/>
        <v>#NUM!</v>
      </c>
    </row>
    <row r="660" spans="25:29">
      <c r="Y660" s="63" t="b">
        <v>1</v>
      </c>
      <c r="Z660" s="63" t="e">
        <f>#REF!&lt;&gt;$Z$1</f>
        <v>#REF!</v>
      </c>
      <c r="AA660" s="63">
        <f t="shared" si="108"/>
        <v>660</v>
      </c>
      <c r="AB660" s="63" t="e">
        <f t="shared" si="110"/>
        <v>#REF!</v>
      </c>
      <c r="AC660" s="63" t="e">
        <f t="shared" si="109"/>
        <v>#NUM!</v>
      </c>
    </row>
    <row r="661" spans="25:29">
      <c r="Y661" s="63" t="b">
        <v>1</v>
      </c>
      <c r="Z661" s="63" t="e">
        <f>#REF!&lt;&gt;$Z$1</f>
        <v>#REF!</v>
      </c>
      <c r="AA661" s="63">
        <f t="shared" si="108"/>
        <v>661</v>
      </c>
      <c r="AB661" s="63" t="e">
        <f t="shared" si="110"/>
        <v>#REF!</v>
      </c>
      <c r="AC661" s="63" t="e">
        <f t="shared" si="109"/>
        <v>#NUM!</v>
      </c>
    </row>
    <row r="662" spans="25:29">
      <c r="Y662" s="63" t="b">
        <v>1</v>
      </c>
      <c r="Z662" s="63" t="e">
        <f>#REF!&lt;&gt;$Z$1</f>
        <v>#REF!</v>
      </c>
      <c r="AA662" s="63">
        <f t="shared" ref="AA662:AA681" si="111">ROW(A662)</f>
        <v>662</v>
      </c>
      <c r="AB662" s="63" t="e">
        <f t="shared" si="110"/>
        <v>#REF!</v>
      </c>
      <c r="AC662" s="63" t="e">
        <f t="shared" si="109"/>
        <v>#NUM!</v>
      </c>
    </row>
    <row r="663" spans="25:29">
      <c r="Y663" s="63" t="b">
        <v>1</v>
      </c>
      <c r="Z663" s="63" t="e">
        <f>#REF!&lt;&gt;$Z$1</f>
        <v>#REF!</v>
      </c>
      <c r="AA663" s="63">
        <f t="shared" si="111"/>
        <v>663</v>
      </c>
      <c r="AB663" s="63" t="e">
        <f t="shared" si="110"/>
        <v>#REF!</v>
      </c>
      <c r="AC663" s="63" t="e">
        <f t="shared" si="109"/>
        <v>#NUM!</v>
      </c>
    </row>
    <row r="664" spans="25:29">
      <c r="Y664" s="63" t="b">
        <v>1</v>
      </c>
      <c r="Z664" s="63" t="e">
        <f>#REF!&lt;&gt;$Z$1</f>
        <v>#REF!</v>
      </c>
      <c r="AA664" s="63">
        <f t="shared" si="111"/>
        <v>664</v>
      </c>
      <c r="AB664" s="63" t="e">
        <f t="shared" si="110"/>
        <v>#REF!</v>
      </c>
      <c r="AC664" s="63" t="e">
        <f t="shared" si="109"/>
        <v>#NUM!</v>
      </c>
    </row>
    <row r="665" spans="25:29">
      <c r="Y665" s="63" t="b">
        <v>1</v>
      </c>
      <c r="Z665" s="63" t="e">
        <f>#REF!&lt;&gt;$Z$1</f>
        <v>#REF!</v>
      </c>
      <c r="AA665" s="63">
        <f t="shared" si="111"/>
        <v>665</v>
      </c>
      <c r="AB665" s="63" t="e">
        <f t="shared" si="110"/>
        <v>#REF!</v>
      </c>
      <c r="AC665" s="63" t="e">
        <f t="shared" si="109"/>
        <v>#NUM!</v>
      </c>
    </row>
    <row r="666" spans="25:29">
      <c r="Y666" s="63" t="b">
        <v>1</v>
      </c>
      <c r="Z666" s="63" t="e">
        <f>#REF!&lt;&gt;$Z$1</f>
        <v>#REF!</v>
      </c>
      <c r="AA666" s="63">
        <f t="shared" si="111"/>
        <v>666</v>
      </c>
      <c r="AB666" s="63" t="e">
        <f t="shared" si="110"/>
        <v>#REF!</v>
      </c>
      <c r="AC666" s="63" t="e">
        <f t="shared" si="109"/>
        <v>#NUM!</v>
      </c>
    </row>
    <row r="667" spans="25:29">
      <c r="Y667" s="63" t="b">
        <v>1</v>
      </c>
      <c r="Z667" s="63" t="e">
        <f>#REF!&lt;&gt;$Z$1</f>
        <v>#REF!</v>
      </c>
      <c r="AA667" s="63">
        <f t="shared" si="111"/>
        <v>667</v>
      </c>
      <c r="AB667" s="63" t="e">
        <f t="shared" si="110"/>
        <v>#REF!</v>
      </c>
      <c r="AC667" s="63" t="e">
        <f t="shared" si="109"/>
        <v>#NUM!</v>
      </c>
    </row>
    <row r="668" spans="25:29">
      <c r="Y668" s="63" t="b">
        <v>1</v>
      </c>
      <c r="Z668" s="63" t="e">
        <f>#REF!&lt;&gt;$Z$1</f>
        <v>#REF!</v>
      </c>
      <c r="AA668" s="63">
        <f t="shared" si="111"/>
        <v>668</v>
      </c>
      <c r="AB668" s="63" t="e">
        <f t="shared" si="110"/>
        <v>#REF!</v>
      </c>
      <c r="AC668" s="63" t="e">
        <f t="shared" si="109"/>
        <v>#NUM!</v>
      </c>
    </row>
    <row r="669" spans="25:29">
      <c r="Y669" s="63" t="b">
        <v>1</v>
      </c>
      <c r="Z669" s="63" t="e">
        <f>#REF!&lt;&gt;$Z$1</f>
        <v>#REF!</v>
      </c>
      <c r="AA669" s="63">
        <f t="shared" si="111"/>
        <v>669</v>
      </c>
      <c r="AB669" s="63" t="e">
        <f t="shared" si="110"/>
        <v>#REF!</v>
      </c>
      <c r="AC669" s="63" t="e">
        <f t="shared" ref="AC669:AC681" si="112">_xlfn.AGGREGATE(15,6,$AB$7:$AB$681,ROW(A662))</f>
        <v>#NUM!</v>
      </c>
    </row>
    <row r="670" spans="25:29">
      <c r="Y670" s="63" t="b">
        <v>1</v>
      </c>
      <c r="Z670" s="63" t="e">
        <f>#REF!&lt;&gt;$Z$1</f>
        <v>#REF!</v>
      </c>
      <c r="AA670" s="63">
        <f t="shared" si="111"/>
        <v>670</v>
      </c>
      <c r="AB670" s="63" t="e">
        <f t="shared" si="110"/>
        <v>#REF!</v>
      </c>
      <c r="AC670" s="63" t="e">
        <f t="shared" si="112"/>
        <v>#NUM!</v>
      </c>
    </row>
    <row r="671" spans="25:29">
      <c r="Y671" s="63" t="b">
        <v>1</v>
      </c>
      <c r="Z671" s="63" t="e">
        <f>#REF!&lt;&gt;$Z$1</f>
        <v>#REF!</v>
      </c>
      <c r="AA671" s="63">
        <f t="shared" si="111"/>
        <v>671</v>
      </c>
      <c r="AB671" s="63" t="e">
        <f t="shared" si="110"/>
        <v>#REF!</v>
      </c>
      <c r="AC671" s="63" t="e">
        <f t="shared" si="112"/>
        <v>#NUM!</v>
      </c>
    </row>
    <row r="672" spans="25:29">
      <c r="Y672" s="63" t="b">
        <v>1</v>
      </c>
      <c r="Z672" s="63" t="e">
        <f>#REF!&lt;&gt;$Z$1</f>
        <v>#REF!</v>
      </c>
      <c r="AA672" s="63">
        <f t="shared" si="111"/>
        <v>672</v>
      </c>
      <c r="AB672" s="63" t="e">
        <f t="shared" si="110"/>
        <v>#REF!</v>
      </c>
      <c r="AC672" s="63" t="e">
        <f t="shared" si="112"/>
        <v>#NUM!</v>
      </c>
    </row>
    <row r="673" spans="25:29">
      <c r="Y673" s="63" t="b">
        <v>1</v>
      </c>
      <c r="Z673" s="63" t="e">
        <f>#REF!&lt;&gt;$Z$1</f>
        <v>#REF!</v>
      </c>
      <c r="AA673" s="63">
        <f t="shared" si="111"/>
        <v>673</v>
      </c>
      <c r="AB673" s="63" t="e">
        <f t="shared" si="110"/>
        <v>#REF!</v>
      </c>
      <c r="AC673" s="63" t="e">
        <f t="shared" si="112"/>
        <v>#NUM!</v>
      </c>
    </row>
    <row r="674" spans="25:29">
      <c r="Y674" s="63" t="b">
        <v>1</v>
      </c>
      <c r="Z674" s="63" t="e">
        <f>#REF!&lt;&gt;$Z$1</f>
        <v>#REF!</v>
      </c>
      <c r="AA674" s="63">
        <f t="shared" si="111"/>
        <v>674</v>
      </c>
      <c r="AB674" s="63" t="e">
        <f t="shared" si="110"/>
        <v>#REF!</v>
      </c>
      <c r="AC674" s="63" t="e">
        <f t="shared" si="112"/>
        <v>#NUM!</v>
      </c>
    </row>
    <row r="675" spans="25:29">
      <c r="Y675" s="63" t="b">
        <v>1</v>
      </c>
      <c r="Z675" s="63" t="e">
        <f>#REF!&lt;&gt;$Z$1</f>
        <v>#REF!</v>
      </c>
      <c r="AA675" s="63">
        <f t="shared" si="111"/>
        <v>675</v>
      </c>
      <c r="AB675" s="63" t="e">
        <f t="shared" si="110"/>
        <v>#REF!</v>
      </c>
      <c r="AC675" s="63" t="e">
        <f t="shared" si="112"/>
        <v>#NUM!</v>
      </c>
    </row>
    <row r="676" spans="25:29">
      <c r="Y676" s="63" t="b">
        <v>1</v>
      </c>
      <c r="Z676" s="63" t="e">
        <f>#REF!&lt;&gt;$Z$1</f>
        <v>#REF!</v>
      </c>
      <c r="AA676" s="63">
        <f t="shared" si="111"/>
        <v>676</v>
      </c>
      <c r="AB676" s="63" t="e">
        <f t="shared" si="110"/>
        <v>#REF!</v>
      </c>
      <c r="AC676" s="63" t="e">
        <f t="shared" si="112"/>
        <v>#NUM!</v>
      </c>
    </row>
    <row r="677" spans="25:29">
      <c r="Y677" s="63" t="b">
        <v>1</v>
      </c>
      <c r="Z677" s="63" t="e">
        <f>#REF!&lt;&gt;$Z$1</f>
        <v>#REF!</v>
      </c>
      <c r="AA677" s="63">
        <f t="shared" si="111"/>
        <v>677</v>
      </c>
      <c r="AB677" s="63" t="e">
        <f t="shared" si="110"/>
        <v>#REF!</v>
      </c>
      <c r="AC677" s="63" t="e">
        <f t="shared" si="112"/>
        <v>#NUM!</v>
      </c>
    </row>
    <row r="678" spans="25:29">
      <c r="Y678" s="63" t="b">
        <v>1</v>
      </c>
      <c r="Z678" s="63" t="e">
        <f>#REF!&lt;&gt;$Z$1</f>
        <v>#REF!</v>
      </c>
      <c r="AA678" s="63">
        <f t="shared" si="111"/>
        <v>678</v>
      </c>
      <c r="AB678" s="63" t="e">
        <f t="shared" si="110"/>
        <v>#REF!</v>
      </c>
      <c r="AC678" s="63" t="e">
        <f t="shared" si="112"/>
        <v>#NUM!</v>
      </c>
    </row>
    <row r="679" spans="25:29">
      <c r="Y679" s="63" t="b">
        <v>1</v>
      </c>
      <c r="Z679" s="63" t="e">
        <f>#REF!&lt;&gt;$Z$1</f>
        <v>#REF!</v>
      </c>
      <c r="AA679" s="63">
        <f t="shared" si="111"/>
        <v>679</v>
      </c>
      <c r="AB679" s="63" t="e">
        <f t="shared" si="110"/>
        <v>#REF!</v>
      </c>
      <c r="AC679" s="63" t="e">
        <f t="shared" si="112"/>
        <v>#NUM!</v>
      </c>
    </row>
    <row r="680" spans="25:29">
      <c r="Y680" s="63" t="b">
        <v>1</v>
      </c>
      <c r="Z680" s="63" t="e">
        <f>#REF!&lt;&gt;$Z$1</f>
        <v>#REF!</v>
      </c>
      <c r="AA680" s="63">
        <f t="shared" si="111"/>
        <v>680</v>
      </c>
      <c r="AB680" s="63" t="e">
        <f t="shared" si="110"/>
        <v>#REF!</v>
      </c>
      <c r="AC680" s="63" t="e">
        <f t="shared" si="112"/>
        <v>#NUM!</v>
      </c>
    </row>
    <row r="681" spans="25:29">
      <c r="Y681" s="63" t="b">
        <v>1</v>
      </c>
      <c r="Z681" s="63" t="e">
        <f>#REF!&lt;&gt;$Z$1</f>
        <v>#REF!</v>
      </c>
      <c r="AA681" s="63">
        <f t="shared" si="111"/>
        <v>681</v>
      </c>
      <c r="AB681" s="63" t="e">
        <f t="shared" si="110"/>
        <v>#REF!</v>
      </c>
      <c r="AC681" s="63" t="e">
        <f t="shared" si="112"/>
        <v>#NUM!</v>
      </c>
    </row>
  </sheetData>
  <sheetProtection algorithmName="SHA-512" hashValue="fgskTlWZfOb79L6nP7EJZhrIW00P65CjDbqPkIYBUtezn9t8SyDeG2YlHRueyhJ9NUiD6hkSkOMEQkQYJDGY4A==" saltValue="OnOEhJlDhijSguJbwo2zBA==" spinCount="100000" sheet="1" objects="1" scenarios="1"/>
  <mergeCells count="22">
    <mergeCell ref="S5:S6"/>
    <mergeCell ref="T5:T6"/>
    <mergeCell ref="U5:U6"/>
    <mergeCell ref="V5:V6"/>
    <mergeCell ref="W5:W6"/>
    <mergeCell ref="R5:R6"/>
    <mergeCell ref="G5:G6"/>
    <mergeCell ref="H5:H6"/>
    <mergeCell ref="I5:I6"/>
    <mergeCell ref="J5:J6"/>
    <mergeCell ref="K5:K6"/>
    <mergeCell ref="L5:L6"/>
    <mergeCell ref="M5:M6"/>
    <mergeCell ref="N5:N6"/>
    <mergeCell ref="O5:O6"/>
    <mergeCell ref="P5:P6"/>
    <mergeCell ref="Q5:Q6"/>
    <mergeCell ref="B5:B6"/>
    <mergeCell ref="C5:C6"/>
    <mergeCell ref="D5:D6"/>
    <mergeCell ref="E5:E6"/>
    <mergeCell ref="F5:F6"/>
  </mergeCells>
  <conditionalFormatting sqref="B232">
    <cfRule type="duplicateValues" dxfId="1" priority="1"/>
  </conditionalFormatting>
  <conditionalFormatting sqref="B353:B355">
    <cfRule type="duplicateValues" dxfId="0" priority="2"/>
  </conditionalFormatting>
  <pageMargins left="0.7" right="0.7" top="0.78740157499999996" bottom="0.78740157499999996" header="0.3" footer="0.3"/>
  <pageSetup paperSize="9" scale="78" fitToWidth="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2" r:id="rId4" name="Drop Down 4">
              <controlPr defaultSize="0" autoLine="0" autoPict="0">
                <anchor moveWithCells="1">
                  <from>
                    <xdr:col>1</xdr:col>
                    <xdr:colOff>828675</xdr:colOff>
                    <xdr:row>2</xdr:row>
                    <xdr:rowOff>19050</xdr:rowOff>
                  </from>
                  <to>
                    <xdr:col>2</xdr:col>
                    <xdr:colOff>504825</xdr:colOff>
                    <xdr:row>2</xdr:row>
                    <xdr:rowOff>238125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7537-6E4F-470C-80BD-6A8C6F6A911E}">
  <sheetPr codeName="Tabelle6">
    <tabColor rgb="FFD6EADE"/>
  </sheetPr>
  <dimension ref="B2:H83"/>
  <sheetViews>
    <sheetView showGridLines="0" zoomScaleNormal="100" workbookViewId="0">
      <pane ySplit="5" topLeftCell="A6" activePane="bottomLeft" state="frozen"/>
      <selection activeCell="G17" sqref="G17"/>
      <selection pane="bottomLeft" activeCell="G17" sqref="G17"/>
    </sheetView>
  </sheetViews>
  <sheetFormatPr baseColWidth="10" defaultColWidth="9" defaultRowHeight="14.25"/>
  <cols>
    <col min="1" max="1" width="2.375" style="57" customWidth="1"/>
    <col min="2" max="2" width="15.625" style="57" customWidth="1"/>
    <col min="3" max="3" width="45.625" style="57" customWidth="1"/>
    <col min="4" max="4" width="35.625" style="57" customWidth="1"/>
    <col min="5" max="6" width="12.625" style="102" customWidth="1"/>
    <col min="7" max="7" width="15.625" style="61" customWidth="1"/>
    <col min="8" max="8" width="15.625" style="93" customWidth="1"/>
    <col min="9" max="16384" width="9" style="57"/>
  </cols>
  <sheetData>
    <row r="2" spans="2:8" ht="26.25">
      <c r="B2" s="53" t="str">
        <f>'Language Layout'!$B$65</f>
        <v>Price list for quantity buyers</v>
      </c>
      <c r="C2" s="85"/>
      <c r="D2" s="86"/>
      <c r="E2" s="100"/>
      <c r="F2" s="100"/>
      <c r="G2" s="87"/>
      <c r="H2" s="56"/>
    </row>
    <row r="3" spans="2:8" ht="21.95" customHeight="1">
      <c r="B3" s="58" t="str">
        <f>'Language Layout'!$B$76</f>
        <v xml:space="preserve">Language: </v>
      </c>
      <c r="C3" s="59"/>
      <c r="D3" s="94"/>
      <c r="E3" s="101"/>
      <c r="F3" s="101"/>
      <c r="H3" s="62"/>
    </row>
    <row r="4" spans="2:8">
      <c r="B4" s="88" t="str">
        <f>'Language Layout'!$B$45</f>
        <v>Valid from 02.12.2024 (subject to modifications)</v>
      </c>
      <c r="C4" s="63"/>
      <c r="D4" s="63"/>
      <c r="E4" s="272"/>
      <c r="F4" s="272"/>
      <c r="G4" s="272"/>
      <c r="H4" s="273"/>
    </row>
    <row r="5" spans="2:8" s="89" customFormat="1" ht="42" customHeight="1">
      <c r="B5" s="95" t="str">
        <f>'Language Layout'!$B$17</f>
        <v>Item No.</v>
      </c>
      <c r="C5" s="96" t="str">
        <f>'Language Layout'!$B$14</f>
        <v>Material short text</v>
      </c>
      <c r="D5" s="95" t="str">
        <f>'Language Layout'!$B$98</f>
        <v>Product family</v>
      </c>
      <c r="E5" s="215" t="str">
        <f>'Language Layout'!$B$105</f>
        <v>Number of pallets</v>
      </c>
      <c r="F5" s="97" t="str">
        <f>'Language Layout'!$B$107</f>
        <v>Lot size</v>
      </c>
      <c r="G5" s="98" t="str">
        <f>'Language Layout'!$B$104</f>
        <v>Price (€) per piece</v>
      </c>
      <c r="H5" s="99" t="str">
        <f>'Language Layout'!$B$97</f>
        <v>Pieces per pallet</v>
      </c>
    </row>
    <row r="6" spans="2:8">
      <c r="B6" s="106" t="s">
        <v>13</v>
      </c>
      <c r="C6" s="107" t="str">
        <f>VLOOKUP(B6,'Language Articles'!A:B,2,0)</f>
        <v>Universal Roof hook</v>
      </c>
      <c r="D6" s="117" t="str">
        <f>VLOOKUP(B6,'Language Portfolio'!A:B,2,0)</f>
        <v>Roof hooks</v>
      </c>
      <c r="E6" s="114">
        <f>_xlfn.XLOOKUP(B6,Basis_Preisliste!B:B,Basis_Preisliste!J:J)</f>
        <v>2</v>
      </c>
      <c r="F6" s="108">
        <f>H6*E6</f>
        <v>960</v>
      </c>
      <c r="G6" s="109">
        <f>_xlfn.XLOOKUP(B6,Basis_Preisliste!B:B,Basis_Preisliste!K:K)</f>
        <v>10.029999999999999</v>
      </c>
      <c r="H6" s="110">
        <f>_xlfn.XLOOKUP(B6,Basis_Preisliste!B:B,Basis_Preisliste!L:L)</f>
        <v>480</v>
      </c>
    </row>
    <row r="7" spans="2:8">
      <c r="B7" s="76" t="s">
        <v>18</v>
      </c>
      <c r="C7" s="52" t="str">
        <f>VLOOKUP(B7,'Language Articles'!A:B,2,0)</f>
        <v>Roof hook Eco S 135</v>
      </c>
      <c r="D7" s="77" t="str">
        <f>VLOOKUP(B7,'Language Portfolio'!A:B,2,0)</f>
        <v>Roof hooks</v>
      </c>
      <c r="E7" s="115">
        <f>_xlfn.XLOOKUP(B7,Basis_Preisliste!B:B,Basis_Preisliste!J:J)</f>
        <v>2</v>
      </c>
      <c r="F7" s="111">
        <f t="shared" ref="F7:F76" si="0">H7*E7</f>
        <v>960</v>
      </c>
      <c r="G7" s="90">
        <f>_xlfn.XLOOKUP(B7,Basis_Preisliste!B:B,Basis_Preisliste!K:K)</f>
        <v>6.8</v>
      </c>
      <c r="H7" s="91">
        <f>_xlfn.XLOOKUP(B7,Basis_Preisliste!B:B,Basis_Preisliste!L:L)</f>
        <v>480</v>
      </c>
    </row>
    <row r="8" spans="2:8">
      <c r="B8" s="76" t="s">
        <v>20</v>
      </c>
      <c r="C8" s="52" t="str">
        <f>VLOOKUP(B8,'Language Articles'!A:B,2,0)</f>
        <v>Roof hook EcoA 45 Max</v>
      </c>
      <c r="D8" s="77" t="str">
        <f>VLOOKUP(B8,'Language Portfolio'!A:B,2,0)</f>
        <v>Roof hooks</v>
      </c>
      <c r="E8" s="115">
        <f>_xlfn.XLOOKUP(B8,Basis_Preisliste!B:B,Basis_Preisliste!J:J)</f>
        <v>1</v>
      </c>
      <c r="F8" s="111">
        <f t="shared" si="0"/>
        <v>1280</v>
      </c>
      <c r="G8" s="90">
        <f>_xlfn.XLOOKUP(B8,Basis_Preisliste!B:B,Basis_Preisliste!K:K)</f>
        <v>4.37</v>
      </c>
      <c r="H8" s="91">
        <f>_xlfn.XLOOKUP(B8,Basis_Preisliste!B:B,Basis_Preisliste!L:L)</f>
        <v>1280</v>
      </c>
    </row>
    <row r="9" spans="2:8">
      <c r="B9" s="76" t="s">
        <v>22</v>
      </c>
      <c r="C9" s="52" t="str">
        <f>VLOOKUP(B9,'Language Articles'!A:B,2,0)</f>
        <v>Roof hook Rapid2+Pro 45</v>
      </c>
      <c r="D9" s="78" t="str">
        <f>VLOOKUP(B9,'Language Portfolio'!A:B,2,0)</f>
        <v>Roof hooks</v>
      </c>
      <c r="E9" s="115">
        <f>_xlfn.XLOOKUP(B9,Basis_Preisliste!B:B,Basis_Preisliste!J:J)</f>
        <v>10</v>
      </c>
      <c r="F9" s="111">
        <f t="shared" si="0"/>
        <v>4800</v>
      </c>
      <c r="G9" s="90">
        <f>_xlfn.XLOOKUP(B9,Basis_Preisliste!B:B,Basis_Preisliste!K:K)</f>
        <v>9.23</v>
      </c>
      <c r="H9" s="91">
        <f>_xlfn.XLOOKUP(B9,Basis_Preisliste!B:B,Basis_Preisliste!L:L)</f>
        <v>480</v>
      </c>
    </row>
    <row r="10" spans="2:8">
      <c r="B10" s="76" t="s">
        <v>24</v>
      </c>
      <c r="C10" s="52" t="str">
        <f>VLOOKUP(B10,'Language Articles'!A:B,2,0)</f>
        <v>Roof hook Rapid2+Pro 45 HSL</v>
      </c>
      <c r="D10" s="77" t="str">
        <f>VLOOKUP(B10,'Language Portfolio'!A:B,2,0)</f>
        <v>Roof hooks</v>
      </c>
      <c r="E10" s="115">
        <f>_xlfn.XLOOKUP(B10,Basis_Preisliste!B:B,Basis_Preisliste!J:J)</f>
        <v>2</v>
      </c>
      <c r="F10" s="111">
        <f t="shared" si="0"/>
        <v>960</v>
      </c>
      <c r="G10" s="90">
        <f>_xlfn.XLOOKUP(B10,Basis_Preisliste!B:B,Basis_Preisliste!K:K)</f>
        <v>8.4600000000000009</v>
      </c>
      <c r="H10" s="91">
        <f>_xlfn.XLOOKUP(B10,Basis_Preisliste!B:B,Basis_Preisliste!L:L)</f>
        <v>480</v>
      </c>
    </row>
    <row r="11" spans="2:8">
      <c r="B11" s="76" t="s">
        <v>26</v>
      </c>
      <c r="C11" s="52" t="str">
        <f>VLOOKUP(B11,'Language Articles'!A:B,2,0)</f>
        <v>Roof hook Rapid2+Pro 35</v>
      </c>
      <c r="D11" s="77" t="str">
        <f>VLOOKUP(B11,'Language Portfolio'!A:B,2,0)</f>
        <v>Roof hooks</v>
      </c>
      <c r="E11" s="115">
        <f>_xlfn.XLOOKUP(B11,Basis_Preisliste!B:B,Basis_Preisliste!J:J)</f>
        <v>2</v>
      </c>
      <c r="F11" s="111">
        <f t="shared" si="0"/>
        <v>960</v>
      </c>
      <c r="G11" s="90">
        <f>_xlfn.XLOOKUP(B11,Basis_Preisliste!B:B,Basis_Preisliste!K:K)</f>
        <v>9.09</v>
      </c>
      <c r="H11" s="91">
        <f>_xlfn.XLOOKUP(B11,Basis_Preisliste!B:B,Basis_Preisliste!L:L)</f>
        <v>480</v>
      </c>
    </row>
    <row r="12" spans="2:8">
      <c r="B12" s="76" t="s">
        <v>28</v>
      </c>
      <c r="C12" s="52" t="str">
        <f>VLOOKUP(B12,'Language Articles'!A:B,2,0)</f>
        <v>Roof hook Rapid 2+Pro Universal</v>
      </c>
      <c r="D12" s="77" t="str">
        <f>VLOOKUP(B12,'Language Portfolio'!A:B,2,0)</f>
        <v>Roof hooks</v>
      </c>
      <c r="E12" s="115">
        <f>_xlfn.XLOOKUP(B12,Basis_Preisliste!B:B,Basis_Preisliste!J:J)</f>
        <v>4</v>
      </c>
      <c r="F12" s="111">
        <f t="shared" si="0"/>
        <v>960</v>
      </c>
      <c r="G12" s="90">
        <f>_xlfn.XLOOKUP(B12,Basis_Preisliste!B:B,Basis_Preisliste!K:K)</f>
        <v>14.74</v>
      </c>
      <c r="H12" s="91">
        <f>_xlfn.XLOOKUP(B12,Basis_Preisliste!B:B,Basis_Preisliste!L:L)</f>
        <v>240</v>
      </c>
    </row>
    <row r="13" spans="2:8">
      <c r="B13" s="76" t="s">
        <v>30</v>
      </c>
      <c r="C13" s="52" t="str">
        <f>VLOOKUP(B13,'Language Articles'!A:B,2,0)</f>
        <v>Roof hook Rapid2+Pro Max</v>
      </c>
      <c r="D13" s="77" t="str">
        <f>VLOOKUP(B13,'Language Portfolio'!A:B,2,0)</f>
        <v>Roof hooks</v>
      </c>
      <c r="E13" s="115">
        <f>_xlfn.XLOOKUP(B13,Basis_Preisliste!B:B,Basis_Preisliste!J:J)</f>
        <v>4</v>
      </c>
      <c r="F13" s="111">
        <f t="shared" si="0"/>
        <v>960</v>
      </c>
      <c r="G13" s="90">
        <f>_xlfn.XLOOKUP(B13,Basis_Preisliste!B:B,Basis_Preisliste!K:K)</f>
        <v>14.23</v>
      </c>
      <c r="H13" s="91">
        <f>_xlfn.XLOOKUP(B13,Basis_Preisliste!B:B,Basis_Preisliste!L:L)</f>
        <v>240</v>
      </c>
    </row>
    <row r="14" spans="2:8">
      <c r="B14" s="76" t="s">
        <v>34</v>
      </c>
      <c r="C14" s="52" t="str">
        <f>VLOOKUP(B14,'Language Articles'!A:B,2,0)</f>
        <v>Roof hook Rapid2+Pro Max HSL</v>
      </c>
      <c r="D14" s="77" t="str">
        <f>VLOOKUP(B14,'Language Portfolio'!A:B,2,0)</f>
        <v>Roof hooks</v>
      </c>
      <c r="E14" s="115">
        <f>_xlfn.XLOOKUP(B14,Basis_Preisliste!B:B,Basis_Preisliste!J:J)</f>
        <v>4</v>
      </c>
      <c r="F14" s="111">
        <f t="shared" si="0"/>
        <v>960</v>
      </c>
      <c r="G14" s="90">
        <f>_xlfn.XLOOKUP(B14,Basis_Preisliste!B:B,Basis_Preisliste!K:K)</f>
        <v>11.87</v>
      </c>
      <c r="H14" s="91">
        <f>_xlfn.XLOOKUP(B14,Basis_Preisliste!B:B,Basis_Preisliste!L:L)</f>
        <v>240</v>
      </c>
    </row>
    <row r="15" spans="2:8">
      <c r="B15" s="76" t="s">
        <v>38</v>
      </c>
      <c r="C15" s="52" t="str">
        <f>VLOOKUP(B15,'Language Articles'!A:B,2,0)</f>
        <v>Roof hook RapidA 45 Pro Max</v>
      </c>
      <c r="D15" s="77" t="str">
        <f>VLOOKUP(B15,'Language Portfolio'!A:B,2,0)</f>
        <v>Roof hooks</v>
      </c>
      <c r="E15" s="115">
        <f>_xlfn.XLOOKUP(B15,Basis_Preisliste!B:B,Basis_Preisliste!J:J)</f>
        <v>1</v>
      </c>
      <c r="F15" s="111">
        <f t="shared" si="0"/>
        <v>960</v>
      </c>
      <c r="G15" s="90">
        <f>_xlfn.XLOOKUP(B15,Basis_Preisliste!B:B,Basis_Preisliste!K:K)</f>
        <v>6.54</v>
      </c>
      <c r="H15" s="91">
        <f>_xlfn.XLOOKUP(B15,Basis_Preisliste!B:B,Basis_Preisliste!L:L)</f>
        <v>960</v>
      </c>
    </row>
    <row r="16" spans="2:8">
      <c r="B16" s="76" t="s">
        <v>48</v>
      </c>
      <c r="C16" s="52" t="str">
        <f>VLOOKUP(B16,'Language Articles'!A:B,2,0)</f>
        <v>Alu-Tile BEZ f. Braas Frankfurter Pfanne</v>
      </c>
      <c r="D16" s="77" t="str">
        <f>VLOOKUP(B16,'Language Portfolio'!A:B,2,0)</f>
        <v>Roof hooks</v>
      </c>
      <c r="E16" s="115">
        <f>_xlfn.XLOOKUP(B16,Basis_Preisliste!B:B,Basis_Preisliste!J:J)</f>
        <v>4</v>
      </c>
      <c r="F16" s="111">
        <f t="shared" si="0"/>
        <v>1000</v>
      </c>
      <c r="G16" s="90">
        <f>_xlfn.XLOOKUP(B16,Basis_Preisliste!B:B,Basis_Preisliste!K:K)</f>
        <v>15.27</v>
      </c>
      <c r="H16" s="91">
        <f>_xlfn.XLOOKUP(B16,Basis_Preisliste!B:B,Basis_Preisliste!L:L)</f>
        <v>250</v>
      </c>
    </row>
    <row r="17" spans="2:8">
      <c r="B17" s="76" t="s">
        <v>78</v>
      </c>
      <c r="C17" s="52" t="str">
        <f>VLOOKUP(B17,'Language Articles'!A:B,2,0)</f>
        <v>Alu-Tile Pro Roof hook Kit</v>
      </c>
      <c r="D17" s="77" t="str">
        <f>VLOOKUP(B17,'Language Portfolio'!A:B,2,0)</f>
        <v>Roof hooks</v>
      </c>
      <c r="E17" s="115">
        <f>_xlfn.XLOOKUP(B17,Basis_Preisliste!B:B,Basis_Preisliste!J:J)</f>
        <v>2</v>
      </c>
      <c r="F17" s="111">
        <f t="shared" si="0"/>
        <v>960</v>
      </c>
      <c r="G17" s="90">
        <f>_xlfn.XLOOKUP(B17,Basis_Preisliste!B:B,Basis_Preisliste!K:K)</f>
        <v>8.4</v>
      </c>
      <c r="H17" s="91">
        <f>_xlfn.XLOOKUP(B17,Basis_Preisliste!B:B,Basis_Preisliste!L:L)</f>
        <v>480</v>
      </c>
    </row>
    <row r="18" spans="2:8">
      <c r="B18" s="76" t="s">
        <v>118</v>
      </c>
      <c r="C18" s="52" t="str">
        <f>VLOOKUP(B18,'Language Articles'!A:B,2,0)</f>
        <v>Hanger bolt kit 12x200 assembled</v>
      </c>
      <c r="D18" s="77" t="str">
        <f>VLOOKUP(B18,'Language Portfolio'!A:B,2,0)</f>
        <v>Special fastenings</v>
      </c>
      <c r="E18" s="115">
        <f>_xlfn.XLOOKUP(B18,Basis_Preisliste!B:B,Basis_Preisliste!J:J)</f>
        <v>0.25</v>
      </c>
      <c r="F18" s="111">
        <f t="shared" si="0"/>
        <v>1400</v>
      </c>
      <c r="G18" s="90">
        <f>_xlfn.XLOOKUP(B18,Basis_Preisliste!B:B,Basis_Preisliste!K:K)</f>
        <v>2.8</v>
      </c>
      <c r="H18" s="91">
        <f>_xlfn.XLOOKUP(B18,Basis_Preisliste!B:B,Basis_Preisliste!L:L)</f>
        <v>5600</v>
      </c>
    </row>
    <row r="19" spans="2:8">
      <c r="B19" s="76" t="s">
        <v>120</v>
      </c>
      <c r="C19" s="52" t="str">
        <f>VLOOKUP(B19,'Language Articles'!A:B,2,0)</f>
        <v>Hanger bolt kit 12x300 assembled</v>
      </c>
      <c r="D19" s="77" t="str">
        <f>VLOOKUP(B19,'Language Portfolio'!A:B,2,0)</f>
        <v>Special fastenings</v>
      </c>
      <c r="E19" s="115">
        <f>_xlfn.XLOOKUP(B19,Basis_Preisliste!B:B,Basis_Preisliste!J:J)</f>
        <v>0.5</v>
      </c>
      <c r="F19" s="111">
        <f t="shared" si="0"/>
        <v>1000</v>
      </c>
      <c r="G19" s="90">
        <f>_xlfn.XLOOKUP(B19,Basis_Preisliste!B:B,Basis_Preisliste!K:K)</f>
        <v>3.27</v>
      </c>
      <c r="H19" s="91">
        <f>_xlfn.XLOOKUP(B19,Basis_Preisliste!B:B,Basis_Preisliste!L:L)</f>
        <v>2000</v>
      </c>
    </row>
    <row r="20" spans="2:8">
      <c r="B20" s="76" t="s">
        <v>157</v>
      </c>
      <c r="C20" s="52" t="str">
        <f>VLOOKUP(B20,'Language Articles'!A:B,2,0)</f>
        <v>SingleFix Pro</v>
      </c>
      <c r="D20" s="77" t="str">
        <f>VLOOKUP(B20,'Language Portfolio'!A:B,2,0)</f>
        <v>Special fastenings</v>
      </c>
      <c r="E20" s="115">
        <f>_xlfn.XLOOKUP(B20,Basis_Preisliste!B:B,Basis_Preisliste!J:J)</f>
        <v>0.25</v>
      </c>
      <c r="F20" s="111">
        <f t="shared" si="0"/>
        <v>2800</v>
      </c>
      <c r="G20" s="90">
        <f>_xlfn.XLOOKUP(B20,Basis_Preisliste!B:B,Basis_Preisliste!K:K)</f>
        <v>1.06</v>
      </c>
      <c r="H20" s="91">
        <f>_xlfn.XLOOKUP(B20,Basis_Preisliste!B:B,Basis_Preisliste!L:L)</f>
        <v>11200</v>
      </c>
    </row>
    <row r="21" spans="2:8">
      <c r="B21" s="76" t="s">
        <v>165</v>
      </c>
      <c r="C21" s="52" t="str">
        <f>VLOOKUP(B21,'Language Articles'!A:B,2,0)</f>
        <v>KlickTopPro attachment for hanger bolt</v>
      </c>
      <c r="D21" s="77" t="str">
        <f>VLOOKUP(B21,'Language Portfolio'!A:B,2,0)</f>
        <v>Screws and accessories</v>
      </c>
      <c r="E21" s="115">
        <f>_xlfn.XLOOKUP(B21,Basis_Preisliste!B:B,Basis_Preisliste!J:J)</f>
        <v>0.5</v>
      </c>
      <c r="F21" s="111">
        <f t="shared" si="0"/>
        <v>1200</v>
      </c>
      <c r="G21" s="90">
        <f>_xlfn.XLOOKUP(B21,Basis_Preisliste!B:B,Basis_Preisliste!K:K)</f>
        <v>2.2400000000000002</v>
      </c>
      <c r="H21" s="91">
        <f>_xlfn.XLOOKUP(B21,Basis_Preisliste!B:B,Basis_Preisliste!L:L)</f>
        <v>2400</v>
      </c>
    </row>
    <row r="22" spans="2:8">
      <c r="B22" s="76" t="s">
        <v>191</v>
      </c>
      <c r="C22" s="52" t="str">
        <f>VLOOKUP(B22,'Language Articles'!A:B,2,0)</f>
        <v>Universal-Adapter M10/M12</v>
      </c>
      <c r="D22" s="77" t="str">
        <f>VLOOKUP(B22,'Language Portfolio'!A:B,2,0)</f>
        <v>Special fastenings</v>
      </c>
      <c r="E22" s="115">
        <f>_xlfn.XLOOKUP(B22,Basis_Preisliste!B:B,Basis_Preisliste!J:J)</f>
        <v>0.5</v>
      </c>
      <c r="F22" s="111">
        <f t="shared" si="0"/>
        <v>1200</v>
      </c>
      <c r="G22" s="90">
        <f>_xlfn.XLOOKUP(B22,Basis_Preisliste!B:B,Basis_Preisliste!K:K)</f>
        <v>1.46</v>
      </c>
      <c r="H22" s="91">
        <f>_xlfn.XLOOKUP(B22,Basis_Preisliste!B:B,Basis_Preisliste!L:L)</f>
        <v>2400</v>
      </c>
    </row>
    <row r="23" spans="2:8">
      <c r="B23" s="76" t="s">
        <v>200</v>
      </c>
      <c r="C23" s="52" t="str">
        <f>VLOOKUP(B23,'Language Articles'!A:B,2,0)</f>
        <v>Module bearing rail Eco05 4750mm</v>
      </c>
      <c r="D23" s="77" t="str">
        <f>VLOOKUP(B23,'Language Portfolio'!A:B,2,0)</f>
        <v>Profiles</v>
      </c>
      <c r="E23" s="115">
        <f>_xlfn.XLOOKUP(B23,Basis_Preisliste!B:B,Basis_Preisliste!J:J)</f>
        <v>1</v>
      </c>
      <c r="F23" s="111">
        <f t="shared" si="0"/>
        <v>250</v>
      </c>
      <c r="G23" s="90">
        <f>_xlfn.XLOOKUP(B23,Basis_Preisliste!B:B,Basis_Preisliste!K:K)</f>
        <v>22.28</v>
      </c>
      <c r="H23" s="91">
        <f>_xlfn.XLOOKUP(B23,Basis_Preisliste!B:B,Basis_Preisliste!L:L)</f>
        <v>250</v>
      </c>
    </row>
    <row r="24" spans="2:8">
      <c r="B24" s="76" t="s">
        <v>206</v>
      </c>
      <c r="C24" s="52" t="str">
        <f>VLOOKUP(B24,'Language Articles'!A:B,2,0)</f>
        <v>Module bearing rail Solo 3550mm</v>
      </c>
      <c r="D24" s="77" t="str">
        <f>VLOOKUP(B24,'Language Portfolio'!A:B,2,0)</f>
        <v>Profiles</v>
      </c>
      <c r="E24" s="115">
        <f>_xlfn.XLOOKUP(B24,Basis_Preisliste!B:B,Basis_Preisliste!J:J)</f>
        <v>1</v>
      </c>
      <c r="F24" s="111">
        <f t="shared" si="0"/>
        <v>150</v>
      </c>
      <c r="G24" s="90">
        <f>_xlfn.XLOOKUP(B24,Basis_Preisliste!B:B,Basis_Preisliste!K:K)</f>
        <v>22.8</v>
      </c>
      <c r="H24" s="91">
        <f>_xlfn.XLOOKUP(B24,Basis_Preisliste!B:B,Basis_Preisliste!L:L)</f>
        <v>150</v>
      </c>
    </row>
    <row r="25" spans="2:8">
      <c r="B25" s="76" t="s">
        <v>208</v>
      </c>
      <c r="C25" s="52" t="str">
        <f>VLOOKUP(B25,'Language Articles'!A:B,2,0)</f>
        <v>Module bearing rail Solo 4400mm</v>
      </c>
      <c r="D25" s="77" t="str">
        <f>VLOOKUP(B25,'Language Portfolio'!A:B,2,0)</f>
        <v>Profiles</v>
      </c>
      <c r="E25" s="115">
        <f>_xlfn.XLOOKUP(B25,Basis_Preisliste!B:B,Basis_Preisliste!J:J)</f>
        <v>1</v>
      </c>
      <c r="F25" s="111">
        <f t="shared" si="0"/>
        <v>150</v>
      </c>
      <c r="G25" s="90">
        <f>_xlfn.XLOOKUP(B25,Basis_Preisliste!B:B,Basis_Preisliste!K:K)</f>
        <v>28.26</v>
      </c>
      <c r="H25" s="91">
        <f>_xlfn.XLOOKUP(B25,Basis_Preisliste!B:B,Basis_Preisliste!L:L)</f>
        <v>150</v>
      </c>
    </row>
    <row r="26" spans="2:8">
      <c r="B26" s="76" t="s">
        <v>210</v>
      </c>
      <c r="C26" s="52" t="str">
        <f>VLOOKUP(B26,'Language Articles'!A:B,2,0)</f>
        <v>Module bearing rail Solo 4750mm</v>
      </c>
      <c r="D26" s="77" t="str">
        <f>VLOOKUP(B26,'Language Portfolio'!A:B,2,0)</f>
        <v>Profiles</v>
      </c>
      <c r="E26" s="115">
        <f>_xlfn.XLOOKUP(B26,Basis_Preisliste!B:B,Basis_Preisliste!J:J)</f>
        <v>1</v>
      </c>
      <c r="F26" s="111">
        <f t="shared" si="0"/>
        <v>150</v>
      </c>
      <c r="G26" s="90">
        <f>_xlfn.XLOOKUP(B26,Basis_Preisliste!B:B,Basis_Preisliste!K:K)</f>
        <v>30.5</v>
      </c>
      <c r="H26" s="91">
        <f>_xlfn.XLOOKUP(B26,Basis_Preisliste!B:B,Basis_Preisliste!L:L)</f>
        <v>150</v>
      </c>
    </row>
    <row r="27" spans="2:8">
      <c r="B27" s="76" t="s">
        <v>212</v>
      </c>
      <c r="C27" s="52" t="str">
        <f>VLOOKUP(B27,'Language Articles'!A:B,2,0)</f>
        <v>Module bearing rail Solo 5900mm</v>
      </c>
      <c r="D27" s="77" t="str">
        <f>VLOOKUP(B27,'Language Portfolio'!A:B,2,0)</f>
        <v>Profiles</v>
      </c>
      <c r="E27" s="115">
        <f>_xlfn.XLOOKUP(B27,Basis_Preisliste!B:B,Basis_Preisliste!J:J)</f>
        <v>1</v>
      </c>
      <c r="F27" s="111">
        <f t="shared" si="0"/>
        <v>150</v>
      </c>
      <c r="G27" s="90">
        <f>_xlfn.XLOOKUP(B27,Basis_Preisliste!B:B,Basis_Preisliste!K:K)</f>
        <v>37.89</v>
      </c>
      <c r="H27" s="91">
        <f>_xlfn.XLOOKUP(B27,Basis_Preisliste!B:B,Basis_Preisliste!L:L)</f>
        <v>150</v>
      </c>
    </row>
    <row r="28" spans="2:8">
      <c r="B28" s="76" t="s">
        <v>214</v>
      </c>
      <c r="C28" s="52" t="str">
        <f>VLOOKUP(B28,'Language Articles'!A:B,2,0)</f>
        <v>Module bearing rail Solo 6200mm</v>
      </c>
      <c r="D28" s="77" t="str">
        <f>VLOOKUP(B28,'Language Portfolio'!A:B,2,0)</f>
        <v>Profiles</v>
      </c>
      <c r="E28" s="115">
        <f>_xlfn.XLOOKUP(B28,Basis_Preisliste!B:B,Basis_Preisliste!J:J)</f>
        <v>3</v>
      </c>
      <c r="F28" s="111">
        <f t="shared" si="0"/>
        <v>450</v>
      </c>
      <c r="G28" s="90">
        <f>_xlfn.XLOOKUP(B28,Basis_Preisliste!B:B,Basis_Preisliste!K:K)</f>
        <v>39.450000000000003</v>
      </c>
      <c r="H28" s="91">
        <f>_xlfn.XLOOKUP(B28,Basis_Preisliste!B:B,Basis_Preisliste!L:L)</f>
        <v>150</v>
      </c>
    </row>
    <row r="29" spans="2:8">
      <c r="B29" s="76" t="s">
        <v>223</v>
      </c>
      <c r="C29" s="52" t="str">
        <f>VLOOKUP(B29,'Language Articles'!A:B,2,0)</f>
        <v>Module-bearing rail EcoLight 450mm</v>
      </c>
      <c r="D29" s="77" t="str">
        <f>VLOOKUP(B29,'Language Portfolio'!A:B,2,0)</f>
        <v>Profiles</v>
      </c>
      <c r="E29" s="116">
        <f>_xlfn.XLOOKUP(B29,Basis_Preisliste!B:B,Basis_Preisliste!J:J)</f>
        <v>1</v>
      </c>
      <c r="F29" s="113">
        <f t="shared" si="0"/>
        <v>1200</v>
      </c>
      <c r="G29" s="90">
        <f>_xlfn.XLOOKUP(B29,Basis_Preisliste!B:B,Basis_Preisliste!K:K)</f>
        <v>2.2999999999999998</v>
      </c>
      <c r="H29" s="105">
        <f>_xlfn.XLOOKUP(B29,Basis_Preisliste!B:B,Basis_Preisliste!L:L)</f>
        <v>1200</v>
      </c>
    </row>
    <row r="30" spans="2:8">
      <c r="B30" s="76" t="s">
        <v>235</v>
      </c>
      <c r="C30" s="52" t="str">
        <f>VLOOKUP(B30,'Language Articles'!A:B,2,0)</f>
        <v>Module bearing rail Pro35 4750mm</v>
      </c>
      <c r="D30" s="77" t="str">
        <f>VLOOKUP(B30,'Language Portfolio'!A:B,2,0)</f>
        <v>Profiles</v>
      </c>
      <c r="E30" s="115">
        <f>_xlfn.XLOOKUP(B30,Basis_Preisliste!B:B,Basis_Preisliste!J:J)</f>
        <v>1</v>
      </c>
      <c r="F30" s="111">
        <f t="shared" si="0"/>
        <v>200</v>
      </c>
      <c r="G30" s="90">
        <f>_xlfn.XLOOKUP(B30,Basis_Preisliste!B:B,Basis_Preisliste!K:K)</f>
        <v>24.18</v>
      </c>
      <c r="H30" s="91">
        <f>_xlfn.XLOOKUP(B30,Basis_Preisliste!B:B,Basis_Preisliste!L:L)</f>
        <v>200</v>
      </c>
    </row>
    <row r="31" spans="2:8">
      <c r="B31" s="76" t="s">
        <v>233</v>
      </c>
      <c r="C31" s="52" t="str">
        <f>VLOOKUP(B31,'Language Articles'!A:B,2,0)</f>
        <v>Module bearing rail Pro35 4400mm</v>
      </c>
      <c r="D31" s="77" t="str">
        <f>VLOOKUP(B31,'Language Portfolio'!A:B,2,0)</f>
        <v>Profiles</v>
      </c>
      <c r="E31" s="115">
        <f>_xlfn.XLOOKUP(B31,Basis_Preisliste!B:B,Basis_Preisliste!J:J)</f>
        <v>1</v>
      </c>
      <c r="F31" s="111">
        <f t="shared" ref="F31" si="1">H31*E31</f>
        <v>200</v>
      </c>
      <c r="G31" s="90">
        <f>_xlfn.XLOOKUP(B31,Basis_Preisliste!B:B,Basis_Preisliste!K:K)</f>
        <v>22.4</v>
      </c>
      <c r="H31" s="91">
        <f>_xlfn.XLOOKUP(B31,Basis_Preisliste!B:B,Basis_Preisliste!L:L)</f>
        <v>200</v>
      </c>
    </row>
    <row r="32" spans="2:8">
      <c r="B32" s="76" t="s">
        <v>239</v>
      </c>
      <c r="C32" s="52" t="str">
        <f>VLOOKUP(B32,'Language Articles'!A:B,2,0)</f>
        <v>Module bearing rail Pro35 5900mm</v>
      </c>
      <c r="D32" s="77" t="str">
        <f>VLOOKUP(B32,'Language Portfolio'!A:B,2,0)</f>
        <v>Profiles</v>
      </c>
      <c r="E32" s="115">
        <f>_xlfn.XLOOKUP(B32,Basis_Preisliste!B:B,Basis_Preisliste!J:J)</f>
        <v>1</v>
      </c>
      <c r="F32" s="111">
        <f t="shared" si="0"/>
        <v>200</v>
      </c>
      <c r="G32" s="90">
        <f>_xlfn.XLOOKUP(B32,Basis_Preisliste!B:B,Basis_Preisliste!K:K)</f>
        <v>30.03</v>
      </c>
      <c r="H32" s="91">
        <f>_xlfn.XLOOKUP(B32,Basis_Preisliste!B:B,Basis_Preisliste!L:L)</f>
        <v>200</v>
      </c>
    </row>
    <row r="33" spans="2:8">
      <c r="B33" s="76" t="s">
        <v>249</v>
      </c>
      <c r="C33" s="52" t="str">
        <f>VLOOKUP(B33,'Language Articles'!A:B,2,0)</f>
        <v>Module bearing rail Pro50 4400mm</v>
      </c>
      <c r="D33" s="77" t="str">
        <f>VLOOKUP(B33,'Language Portfolio'!A:B,2,0)</f>
        <v>Profiles</v>
      </c>
      <c r="E33" s="115">
        <f>_xlfn.XLOOKUP(B33,Basis_Preisliste!B:B,Basis_Preisliste!J:J)</f>
        <v>1</v>
      </c>
      <c r="F33" s="111">
        <f t="shared" si="0"/>
        <v>150</v>
      </c>
      <c r="G33" s="90">
        <f>_xlfn.XLOOKUP(B33,Basis_Preisliste!B:B,Basis_Preisliste!K:K)</f>
        <v>26.31</v>
      </c>
      <c r="H33" s="91">
        <f>_xlfn.XLOOKUP(B33,Basis_Preisliste!B:B,Basis_Preisliste!L:L)</f>
        <v>150</v>
      </c>
    </row>
    <row r="34" spans="2:8">
      <c r="B34" s="76" t="s">
        <v>251</v>
      </c>
      <c r="C34" s="52" t="str">
        <f>VLOOKUP(B34,'Language Articles'!A:B,2,0)</f>
        <v>Module bearing rail Pro50 4750mm</v>
      </c>
      <c r="D34" s="77" t="str">
        <f>VLOOKUP(B34,'Language Portfolio'!A:B,2,0)</f>
        <v>Profiles</v>
      </c>
      <c r="E34" s="115">
        <f>_xlfn.XLOOKUP(B34,Basis_Preisliste!B:B,Basis_Preisliste!J:J)</f>
        <v>1</v>
      </c>
      <c r="F34" s="111">
        <f t="shared" si="0"/>
        <v>150</v>
      </c>
      <c r="G34" s="90">
        <f>_xlfn.XLOOKUP(B34,Basis_Preisliste!B:B,Basis_Preisliste!K:K)</f>
        <v>28.41</v>
      </c>
      <c r="H34" s="91">
        <f>_xlfn.XLOOKUP(B34,Basis_Preisliste!B:B,Basis_Preisliste!L:L)</f>
        <v>150</v>
      </c>
    </row>
    <row r="35" spans="2:8">
      <c r="B35" s="76" t="s">
        <v>271</v>
      </c>
      <c r="C35" s="52" t="str">
        <f>VLOOKUP(B35,'Language Articles'!A:B,2,0)</f>
        <v>Module bearing rail Solo Pro 4400 mm</v>
      </c>
      <c r="D35" s="77" t="str">
        <f>VLOOKUP(B35,'Language Portfolio'!A:B,2,0)</f>
        <v>Profiles</v>
      </c>
      <c r="E35" s="115">
        <f>_xlfn.XLOOKUP(B35,Basis_Preisliste!B:B,Basis_Preisliste!J:J)</f>
        <v>1</v>
      </c>
      <c r="F35" s="111">
        <f t="shared" ref="F35:F38" si="2">H35*E35</f>
        <v>150</v>
      </c>
      <c r="G35" s="90">
        <f>_xlfn.XLOOKUP(B35,Basis_Preisliste!B:B,Basis_Preisliste!K:K)</f>
        <v>26.58</v>
      </c>
      <c r="H35" s="91">
        <f>_xlfn.XLOOKUP(B35,Basis_Preisliste!B:B,Basis_Preisliste!L:L)</f>
        <v>150</v>
      </c>
    </row>
    <row r="36" spans="2:8">
      <c r="B36" s="76" t="s">
        <v>273</v>
      </c>
      <c r="C36" s="52" t="str">
        <f>VLOOKUP(B36,'Language Articles'!A:B,2,0)</f>
        <v>Module bearing rail Solo Pro 4750 mm</v>
      </c>
      <c r="D36" s="77" t="str">
        <f>VLOOKUP(B36,'Language Portfolio'!A:B,2,0)</f>
        <v>Profiles</v>
      </c>
      <c r="E36" s="115">
        <f>_xlfn.XLOOKUP(B36,Basis_Preisliste!B:B,Basis_Preisliste!J:J)</f>
        <v>1</v>
      </c>
      <c r="F36" s="111">
        <f t="shared" si="2"/>
        <v>150</v>
      </c>
      <c r="G36" s="90">
        <f>_xlfn.XLOOKUP(B36,Basis_Preisliste!B:B,Basis_Preisliste!K:K)</f>
        <v>28.69</v>
      </c>
      <c r="H36" s="91">
        <f>_xlfn.XLOOKUP(B36,Basis_Preisliste!B:B,Basis_Preisliste!L:L)</f>
        <v>150</v>
      </c>
    </row>
    <row r="37" spans="2:8">
      <c r="B37" s="76" t="s">
        <v>275</v>
      </c>
      <c r="C37" s="52" t="str">
        <f>VLOOKUP(B37,'Language Articles'!A:B,2,0)</f>
        <v>Module bearing rail Solo Pro 5900 mm</v>
      </c>
      <c r="D37" s="77" t="str">
        <f>VLOOKUP(B37,'Language Portfolio'!A:B,2,0)</f>
        <v>Profiles</v>
      </c>
      <c r="E37" s="115">
        <f>_xlfn.XLOOKUP(B37,Basis_Preisliste!B:B,Basis_Preisliste!J:J)</f>
        <v>1</v>
      </c>
      <c r="F37" s="111">
        <f t="shared" si="2"/>
        <v>150</v>
      </c>
      <c r="G37" s="90">
        <f>_xlfn.XLOOKUP(B37,Basis_Preisliste!B:B,Basis_Preisliste!K:K)</f>
        <v>35.64</v>
      </c>
      <c r="H37" s="91">
        <f>_xlfn.XLOOKUP(B37,Basis_Preisliste!B:B,Basis_Preisliste!L:L)</f>
        <v>150</v>
      </c>
    </row>
    <row r="38" spans="2:8">
      <c r="B38" s="76" t="s">
        <v>277</v>
      </c>
      <c r="C38" s="52" t="str">
        <f>VLOOKUP(B38,'Language Articles'!A:B,2,0)</f>
        <v>Module bearing rail Solo Pro 6200 mm</v>
      </c>
      <c r="D38" s="77" t="str">
        <f>VLOOKUP(B38,'Language Portfolio'!A:B,2,0)</f>
        <v>Profiles</v>
      </c>
      <c r="E38" s="115">
        <f>_xlfn.XLOOKUP(B38,Basis_Preisliste!B:B,Basis_Preisliste!J:J)</f>
        <v>3</v>
      </c>
      <c r="F38" s="111">
        <f t="shared" si="2"/>
        <v>450</v>
      </c>
      <c r="G38" s="90">
        <f>_xlfn.XLOOKUP(B38,Basis_Preisliste!B:B,Basis_Preisliste!K:K)</f>
        <v>37.47</v>
      </c>
      <c r="H38" s="91">
        <f>_xlfn.XLOOKUP(B38,Basis_Preisliste!B:B,Basis_Preisliste!L:L)</f>
        <v>150</v>
      </c>
    </row>
    <row r="39" spans="2:8">
      <c r="B39" s="76" t="s">
        <v>304</v>
      </c>
      <c r="C39" s="52" t="str">
        <f>VLOOKUP(B39,'Language Articles'!A:B,2,0)</f>
        <v>Base rail for Flat Grid 6000mm</v>
      </c>
      <c r="D39" s="77" t="str">
        <f>VLOOKUP(B39,'Language Portfolio'!A:B,2,0)</f>
        <v>Ballastoptimized flat roof systems</v>
      </c>
      <c r="E39" s="115">
        <f>_xlfn.XLOOKUP(B39,Basis_Preisliste!B:B,Basis_Preisliste!J:J)</f>
        <v>1</v>
      </c>
      <c r="F39" s="111">
        <f t="shared" si="0"/>
        <v>100</v>
      </c>
      <c r="G39" s="90">
        <f>_xlfn.XLOOKUP(B39,Basis_Preisliste!B:B,Basis_Preisliste!K:K)</f>
        <v>44.22</v>
      </c>
      <c r="H39" s="91">
        <f>_xlfn.XLOOKUP(B39,Basis_Preisliste!B:B,Basis_Preisliste!L:L)</f>
        <v>100</v>
      </c>
    </row>
    <row r="40" spans="2:8">
      <c r="B40" s="76" t="s">
        <v>308</v>
      </c>
      <c r="C40" s="52" t="str">
        <f>VLOOKUP(B40,'Language Articles'!A:B,2,0)</f>
        <v>Base rail for Flat Grid 4200mm</v>
      </c>
      <c r="D40" s="77" t="str">
        <f>VLOOKUP(B40,'Language Portfolio'!A:B,2,0)</f>
        <v>Ballastoptimized flat roof systems</v>
      </c>
      <c r="E40" s="115">
        <f>_xlfn.XLOOKUP(B40,Basis_Preisliste!B:B,Basis_Preisliste!J:J)</f>
        <v>1</v>
      </c>
      <c r="F40" s="111">
        <f t="shared" si="0"/>
        <v>100</v>
      </c>
      <c r="G40" s="90">
        <f>_xlfn.XLOOKUP(B40,Basis_Preisliste!B:B,Basis_Preisliste!K:K)</f>
        <v>30.67</v>
      </c>
      <c r="H40" s="91">
        <f>_xlfn.XLOOKUP(B40,Basis_Preisliste!B:B,Basis_Preisliste!L:L)</f>
        <v>100</v>
      </c>
    </row>
    <row r="41" spans="2:8">
      <c r="B41" s="76" t="s">
        <v>322</v>
      </c>
      <c r="C41" s="52" t="str">
        <f>VLOOKUP(B41,'Language Articles'!A:B,2,0)</f>
        <v>Connector E Solo5 ProfiPlus pre-assy</v>
      </c>
      <c r="D41" s="77" t="str">
        <f>VLOOKUP(B41,'Language Portfolio'!A:B,2,0)</f>
        <v>Screws and accessories</v>
      </c>
      <c r="E41" s="115">
        <f>_xlfn.XLOOKUP(B41,Basis_Preisliste!B:B,Basis_Preisliste!J:J)</f>
        <v>0.5</v>
      </c>
      <c r="F41" s="111">
        <f t="shared" si="0"/>
        <v>1200</v>
      </c>
      <c r="G41" s="90">
        <f>_xlfn.XLOOKUP(B41,Basis_Preisliste!B:B,Basis_Preisliste!K:K)</f>
        <v>2.52</v>
      </c>
      <c r="H41" s="91">
        <f>_xlfn.XLOOKUP(B41,Basis_Preisliste!B:B,Basis_Preisliste!L:L)</f>
        <v>2400</v>
      </c>
    </row>
    <row r="42" spans="2:8">
      <c r="B42" s="76" t="s">
        <v>328</v>
      </c>
      <c r="C42" s="52" t="str">
        <f>VLOOKUP(B42,'Language Articles'!A:B,2,0)</f>
        <v>Plastic end cap Solo</v>
      </c>
      <c r="D42" s="77" t="str">
        <f>VLOOKUP(B42,'Language Portfolio'!A:B,2,0)</f>
        <v>Screws and accessories</v>
      </c>
      <c r="E42" s="115">
        <f>_xlfn.XLOOKUP(B42,Basis_Preisliste!B:B,Basis_Preisliste!J:J)</f>
        <v>0.5</v>
      </c>
      <c r="F42" s="111">
        <f t="shared" si="0"/>
        <v>5600</v>
      </c>
      <c r="G42" s="90">
        <f>_xlfn.XLOOKUP(B42,Basis_Preisliste!B:B,Basis_Preisliste!K:K)</f>
        <v>0.25</v>
      </c>
      <c r="H42" s="91">
        <f>_xlfn.XLOOKUP(B42,Basis_Preisliste!B:B,Basis_Preisliste!L:L)</f>
        <v>11200</v>
      </c>
    </row>
    <row r="43" spans="2:8">
      <c r="B43" s="76" t="s">
        <v>330</v>
      </c>
      <c r="C43" s="52" t="str">
        <f>VLOOKUP(B43,'Language Articles'!A:B,2,0)</f>
        <v>Plastic end cap Solo black</v>
      </c>
      <c r="D43" s="77" t="str">
        <f>VLOOKUP(B43,'Language Portfolio'!A:B,2,0)</f>
        <v>Screws and accessories</v>
      </c>
      <c r="E43" s="115">
        <f>_xlfn.XLOOKUP(B43,Basis_Preisliste!B:B,Basis_Preisliste!J:J)</f>
        <v>0.5</v>
      </c>
      <c r="F43" s="111">
        <f t="shared" si="0"/>
        <v>5600</v>
      </c>
      <c r="G43" s="90">
        <f>_xlfn.XLOOKUP(B43,Basis_Preisliste!B:B,Basis_Preisliste!K:K)</f>
        <v>0.37</v>
      </c>
      <c r="H43" s="91">
        <f>_xlfn.XLOOKUP(B43,Basis_Preisliste!B:B,Basis_Preisliste!L:L)</f>
        <v>11200</v>
      </c>
    </row>
    <row r="44" spans="2:8">
      <c r="B44" s="76" t="s">
        <v>334</v>
      </c>
      <c r="C44" s="52" t="str">
        <f>VLOOKUP(B44,'Language Articles'!A:B,2,0)</f>
        <v>Slide-in connector Solo</v>
      </c>
      <c r="D44" s="77" t="str">
        <f>VLOOKUP(B44,'Language Portfolio'!A:B,2,0)</f>
        <v>Screws and accessories</v>
      </c>
      <c r="E44" s="115">
        <f>_xlfn.XLOOKUP(B44,Basis_Preisliste!B:B,Basis_Preisliste!J:J)</f>
        <v>0.25</v>
      </c>
      <c r="F44" s="111">
        <f t="shared" si="0"/>
        <v>800</v>
      </c>
      <c r="G44" s="90">
        <f>_xlfn.XLOOKUP(B44,Basis_Preisliste!B:B,Basis_Preisliste!K:K)</f>
        <v>2.78</v>
      </c>
      <c r="H44" s="91">
        <f>_xlfn.XLOOKUP(B44,Basis_Preisliste!B:B,Basis_Preisliste!L:L)</f>
        <v>3200</v>
      </c>
    </row>
    <row r="45" spans="2:8">
      <c r="B45" s="76" t="s">
        <v>343</v>
      </c>
      <c r="C45" s="52" t="str">
        <f>VLOOKUP(B45,'Language Articles'!A:B,2,0)</f>
        <v>Rapid cross connector</v>
      </c>
      <c r="D45" s="77" t="str">
        <f>VLOOKUP(B45,'Language Portfolio'!A:B,2,0)</f>
        <v>Screws and accessories</v>
      </c>
      <c r="E45" s="115">
        <f>_xlfn.XLOOKUP(B45,Basis_Preisliste!B:B,Basis_Preisliste!J:J)</f>
        <v>1</v>
      </c>
      <c r="F45" s="111">
        <f t="shared" si="0"/>
        <v>4800</v>
      </c>
      <c r="G45" s="90">
        <f>_xlfn.XLOOKUP(B45,Basis_Preisliste!B:B,Basis_Preisliste!K:K)</f>
        <v>2.58</v>
      </c>
      <c r="H45" s="91">
        <f>_xlfn.XLOOKUP(B45,Basis_Preisliste!B:B,Basis_Preisliste!L:L)</f>
        <v>4800</v>
      </c>
    </row>
    <row r="46" spans="2:8">
      <c r="B46" s="76" t="s">
        <v>345</v>
      </c>
      <c r="C46" s="52" t="str">
        <f>VLOOKUP(B46,'Language Articles'!A:B,2,0)</f>
        <v>RapidCon90</v>
      </c>
      <c r="D46" s="77" t="str">
        <f>VLOOKUP(B46,'Language Portfolio'!A:B,2,0)</f>
        <v>Screws and accessories</v>
      </c>
      <c r="E46" s="115">
        <f>_xlfn.XLOOKUP(B46,Basis_Preisliste!B:B,Basis_Preisliste!J:J)</f>
        <v>1</v>
      </c>
      <c r="F46" s="111">
        <f t="shared" si="0"/>
        <v>5200</v>
      </c>
      <c r="G46" s="90">
        <f>_xlfn.XLOOKUP(B46,Basis_Preisliste!B:B,Basis_Preisliste!K:K)</f>
        <v>0.51</v>
      </c>
      <c r="H46" s="91">
        <f>_xlfn.XLOOKUP(B46,Basis_Preisliste!B:B,Basis_Preisliste!L:L)</f>
        <v>5200</v>
      </c>
    </row>
    <row r="47" spans="2:8">
      <c r="B47" s="76" t="s">
        <v>361</v>
      </c>
      <c r="C47" s="52" t="str">
        <f>VLOOKUP(B47,'Language Articles'!A:B,2,0)</f>
        <v>Slide-in connector Pro</v>
      </c>
      <c r="D47" s="77" t="str">
        <f>VLOOKUP(B47,'Language Portfolio'!A:B,2,0)</f>
        <v>Screws and accessories</v>
      </c>
      <c r="E47" s="115">
        <f>_xlfn.XLOOKUP(B47,Basis_Preisliste!B:B,Basis_Preisliste!J:J)</f>
        <v>0.25</v>
      </c>
      <c r="F47" s="111">
        <f t="shared" si="0"/>
        <v>800</v>
      </c>
      <c r="G47" s="90">
        <f>_xlfn.XLOOKUP(B47,Basis_Preisliste!B:B,Basis_Preisliste!K:K)</f>
        <v>1.97</v>
      </c>
      <c r="H47" s="91">
        <f>_xlfn.XLOOKUP(B47,Basis_Preisliste!B:B,Basis_Preisliste!L:L)</f>
        <v>3200</v>
      </c>
    </row>
    <row r="48" spans="2:8">
      <c r="B48" s="76" t="s">
        <v>363</v>
      </c>
      <c r="C48" s="52" t="str">
        <f>VLOOKUP(B48,'Language Articles'!A:B,2,0)</f>
        <v>Base Rail Pro Connector</v>
      </c>
      <c r="D48" s="77" t="str">
        <f>VLOOKUP(B48,'Language Portfolio'!A:B,2,0)</f>
        <v>Ballastoptimized flat roof systems</v>
      </c>
      <c r="E48" s="115">
        <f>_xlfn.XLOOKUP(B48,Basis_Preisliste!B:B,Basis_Preisliste!J:J)</f>
        <v>0.25</v>
      </c>
      <c r="F48" s="111">
        <f t="shared" si="0"/>
        <v>1400</v>
      </c>
      <c r="G48" s="90">
        <f>_xlfn.XLOOKUP(B48,Basis_Preisliste!B:B,Basis_Preisliste!K:K)</f>
        <v>1.1399999999999999</v>
      </c>
      <c r="H48" s="91">
        <f>_xlfn.XLOOKUP(B48,Basis_Preisliste!B:B,Basis_Preisliste!L:L)</f>
        <v>5600</v>
      </c>
    </row>
    <row r="49" spans="2:8">
      <c r="B49" s="76" t="s">
        <v>365</v>
      </c>
      <c r="C49" s="52" t="str">
        <f>VLOOKUP(B49,'Language Articles'!A:B,2,0)</f>
        <v>Ballast Rail Pro Connector</v>
      </c>
      <c r="D49" s="77" t="str">
        <f>VLOOKUP(B49,'Language Portfolio'!A:B,2,0)</f>
        <v>Ballastoptimized flat roof systems</v>
      </c>
      <c r="E49" s="115">
        <f>_xlfn.XLOOKUP(B49,Basis_Preisliste!B:B,Basis_Preisliste!J:J)</f>
        <v>0.25</v>
      </c>
      <c r="F49" s="111">
        <f t="shared" si="0"/>
        <v>800</v>
      </c>
      <c r="G49" s="90">
        <f>_xlfn.XLOOKUP(B49,Basis_Preisliste!B:B,Basis_Preisliste!K:K)</f>
        <v>1.63</v>
      </c>
      <c r="H49" s="91">
        <f>_xlfn.XLOOKUP(B49,Basis_Preisliste!B:B,Basis_Preisliste!L:L)</f>
        <v>3200</v>
      </c>
    </row>
    <row r="50" spans="2:8">
      <c r="B50" s="76" t="s">
        <v>367</v>
      </c>
      <c r="C50" s="52" t="str">
        <f>VLOOKUP(B50,'Language Articles'!A:B,2,0)</f>
        <v>Plastic end cap Pro</v>
      </c>
      <c r="D50" s="77" t="str">
        <f>VLOOKUP(B50,'Language Portfolio'!A:B,2,0)</f>
        <v>Screws and accessories</v>
      </c>
      <c r="E50" s="115">
        <f>_xlfn.XLOOKUP(B50,Basis_Preisliste!B:B,Basis_Preisliste!J:J)</f>
        <v>0.5</v>
      </c>
      <c r="F50" s="111">
        <f t="shared" si="0"/>
        <v>5600</v>
      </c>
      <c r="G50" s="90">
        <f>_xlfn.XLOOKUP(B50,Basis_Preisliste!B:B,Basis_Preisliste!K:K)</f>
        <v>0.4</v>
      </c>
      <c r="H50" s="91">
        <f>_xlfn.XLOOKUP(B50,Basis_Preisliste!B:B,Basis_Preisliste!L:L)</f>
        <v>11200</v>
      </c>
    </row>
    <row r="51" spans="2:8">
      <c r="B51" s="76" t="s">
        <v>371</v>
      </c>
      <c r="C51" s="52" t="str">
        <f>VLOOKUP(B51,'Language Articles'!A:B,2,0)</f>
        <v>ClampFit</v>
      </c>
      <c r="D51" s="77" t="str">
        <f>VLOOKUP(B51,'Language Portfolio'!A:B,2,0)</f>
        <v>Special fastenings</v>
      </c>
      <c r="E51" s="115">
        <f>_xlfn.XLOOKUP(B51,Basis_Preisliste!B:B,Basis_Preisliste!J:J)</f>
        <v>1</v>
      </c>
      <c r="F51" s="111">
        <f t="shared" si="0"/>
        <v>2400</v>
      </c>
      <c r="G51" s="90">
        <f>_xlfn.XLOOKUP(B51,Basis_Preisliste!B:B,Basis_Preisliste!K:K)</f>
        <v>2.44</v>
      </c>
      <c r="H51" s="91">
        <f>_xlfn.XLOOKUP(B51,Basis_Preisliste!B:B,Basis_Preisliste!L:L)</f>
        <v>2400</v>
      </c>
    </row>
    <row r="52" spans="2:8">
      <c r="B52" s="76" t="s">
        <v>373</v>
      </c>
      <c r="C52" s="52" t="str">
        <f>VLOOKUP(B52,'Language Articles'!A:B,2,0)</f>
        <v>ClampFit Pro</v>
      </c>
      <c r="D52" s="77" t="str">
        <f>VLOOKUP(B52,'Language Portfolio'!A:B,2,0)</f>
        <v>Special fastenings</v>
      </c>
      <c r="E52" s="115">
        <f>_xlfn.XLOOKUP(B52,Basis_Preisliste!B:B,Basis_Preisliste!J:J)</f>
        <v>1</v>
      </c>
      <c r="F52" s="111">
        <f t="shared" si="0"/>
        <v>2400</v>
      </c>
      <c r="G52" s="90">
        <f>_xlfn.XLOOKUP(B52,Basis_Preisliste!B:B,Basis_Preisliste!K:K)</f>
        <v>2.44</v>
      </c>
      <c r="H52" s="91">
        <f>_xlfn.XLOOKUP(B52,Basis_Preisliste!B:B,Basis_Preisliste!L:L)</f>
        <v>2400</v>
      </c>
    </row>
    <row r="53" spans="2:8">
      <c r="B53" s="76" t="s">
        <v>375</v>
      </c>
      <c r="C53" s="52" t="str">
        <f>VLOOKUP(B53,'Language Articles'!A:B,2,0)</f>
        <v>End clamp RapidPro 30-47mm</v>
      </c>
      <c r="D53" s="77" t="str">
        <f>VLOOKUP(B53,'Language Portfolio'!A:B,2,0)</f>
        <v>Module clamps</v>
      </c>
      <c r="E53" s="115">
        <f>_xlfn.XLOOKUP(B53,Basis_Preisliste!B:B,Basis_Preisliste!J:J)</f>
        <v>2</v>
      </c>
      <c r="F53" s="111">
        <f t="shared" si="0"/>
        <v>12800</v>
      </c>
      <c r="G53" s="90">
        <f>_xlfn.XLOOKUP(B53,Basis_Preisliste!B:B,Basis_Preisliste!K:K)</f>
        <v>0.91</v>
      </c>
      <c r="H53" s="91">
        <f>_xlfn.XLOOKUP(B53,Basis_Preisliste!B:B,Basis_Preisliste!L:L)</f>
        <v>6400</v>
      </c>
    </row>
    <row r="54" spans="2:8">
      <c r="B54" s="76" t="s">
        <v>378</v>
      </c>
      <c r="C54" s="52" t="str">
        <f>VLOOKUP(B54,'Language Articles'!A:B,2,0)</f>
        <v>Middle clamp RapidPro 30-47mm</v>
      </c>
      <c r="D54" s="77" t="str">
        <f>VLOOKUP(B54,'Language Portfolio'!A:B,2,0)</f>
        <v>Module clamps</v>
      </c>
      <c r="E54" s="115">
        <f>_xlfn.XLOOKUP(B54,Basis_Preisliste!B:B,Basis_Preisliste!J:J)</f>
        <v>2</v>
      </c>
      <c r="F54" s="111">
        <f t="shared" si="0"/>
        <v>12800</v>
      </c>
      <c r="G54" s="90">
        <f>_xlfn.XLOOKUP(B54,Basis_Preisliste!B:B,Basis_Preisliste!K:K)</f>
        <v>0.91</v>
      </c>
      <c r="H54" s="91">
        <f>_xlfn.XLOOKUP(B54,Basis_Preisliste!B:B,Basis_Preisliste!L:L)</f>
        <v>6400</v>
      </c>
    </row>
    <row r="55" spans="2:8">
      <c r="B55" s="76" t="s">
        <v>380</v>
      </c>
      <c r="C55" s="52" t="str">
        <f>VLOOKUP(B55,'Language Articles'!A:B,2,0)</f>
        <v>End clamp RapidPro 30-47mm bl. anod.</v>
      </c>
      <c r="D55" s="77" t="str">
        <f>VLOOKUP(B55,'Language Portfolio'!A:B,2,0)</f>
        <v>Module clamps</v>
      </c>
      <c r="E55" s="115">
        <f>_xlfn.XLOOKUP(B55,Basis_Preisliste!B:B,Basis_Preisliste!J:J)</f>
        <v>2</v>
      </c>
      <c r="F55" s="111">
        <f t="shared" si="0"/>
        <v>12800</v>
      </c>
      <c r="G55" s="90">
        <f>_xlfn.XLOOKUP(B55,Basis_Preisliste!B:B,Basis_Preisliste!K:K)</f>
        <v>1.47</v>
      </c>
      <c r="H55" s="91">
        <f>_xlfn.XLOOKUP(B55,Basis_Preisliste!B:B,Basis_Preisliste!L:L)</f>
        <v>6400</v>
      </c>
    </row>
    <row r="56" spans="2:8">
      <c r="B56" s="76" t="s">
        <v>382</v>
      </c>
      <c r="C56" s="52" t="str">
        <f>VLOOKUP(B56,'Language Articles'!A:B,2,0)</f>
        <v>Middle clamp RapidPro 30-47mm bl. anod.</v>
      </c>
      <c r="D56" s="77" t="str">
        <f>VLOOKUP(B56,'Language Portfolio'!A:B,2,0)</f>
        <v>Module clamps</v>
      </c>
      <c r="E56" s="115">
        <f>_xlfn.XLOOKUP(B56,Basis_Preisliste!B:B,Basis_Preisliste!J:J)</f>
        <v>2</v>
      </c>
      <c r="F56" s="111">
        <f t="shared" si="0"/>
        <v>12800</v>
      </c>
      <c r="G56" s="90">
        <f>_xlfn.XLOOKUP(B56,Basis_Preisliste!B:B,Basis_Preisliste!K:K)</f>
        <v>1.47</v>
      </c>
      <c r="H56" s="91">
        <f>_xlfn.XLOOKUP(B56,Basis_Preisliste!B:B,Basis_Preisliste!L:L)</f>
        <v>6400</v>
      </c>
    </row>
    <row r="57" spans="2:8">
      <c r="B57" s="76" t="s">
        <v>393</v>
      </c>
      <c r="C57" s="52" t="str">
        <f>VLOOKUP(B57,'Language Articles'!A:B,2,0)</f>
        <v>End clamp Rapid16 30 - 40</v>
      </c>
      <c r="D57" s="77" t="str">
        <f>VLOOKUP(B57,'Language Portfolio'!A:B,2,0)</f>
        <v>Module clamps</v>
      </c>
      <c r="E57" s="115">
        <f>_xlfn.XLOOKUP(B57,Basis_Preisliste!B:B,Basis_Preisliste!J:J)</f>
        <v>1</v>
      </c>
      <c r="F57" s="111">
        <f t="shared" si="0"/>
        <v>6400</v>
      </c>
      <c r="G57" s="90">
        <f>_xlfn.XLOOKUP(B57,Basis_Preisliste!B:B,Basis_Preisliste!K:K)</f>
        <v>0.93</v>
      </c>
      <c r="H57" s="91">
        <f>_xlfn.XLOOKUP(B57,Basis_Preisliste!B:B,Basis_Preisliste!L:L)</f>
        <v>6400</v>
      </c>
    </row>
    <row r="58" spans="2:8">
      <c r="B58" s="76" t="s">
        <v>401</v>
      </c>
      <c r="C58" s="52" t="str">
        <f>VLOOKUP(B58,'Language Articles'!A:B,2,0)</f>
        <v>End clamp Rapid16 30 - 40 bl. anod.</v>
      </c>
      <c r="D58" s="77" t="str">
        <f>VLOOKUP(B58,'Language Portfolio'!A:B,2,0)</f>
        <v>Module clamps</v>
      </c>
      <c r="E58" s="115">
        <f>_xlfn.XLOOKUP(B58,Basis_Preisliste!B:B,Basis_Preisliste!J:J)</f>
        <v>1</v>
      </c>
      <c r="F58" s="111">
        <f t="shared" si="0"/>
        <v>6400</v>
      </c>
      <c r="G58" s="90">
        <f>_xlfn.XLOOKUP(B58,Basis_Preisliste!B:B,Basis_Preisliste!K:K)</f>
        <v>1.48</v>
      </c>
      <c r="H58" s="91">
        <f>_xlfn.XLOOKUP(B58,Basis_Preisliste!B:B,Basis_Preisliste!L:L)</f>
        <v>6400</v>
      </c>
    </row>
    <row r="59" spans="2:8">
      <c r="B59" s="76" t="s">
        <v>407</v>
      </c>
      <c r="C59" s="52" t="str">
        <f>VLOOKUP(B59,'Language Articles'!A:B,2,0)</f>
        <v>Middle clamp Rapid16 30 - 40</v>
      </c>
      <c r="D59" s="77" t="str">
        <f>VLOOKUP(B59,'Language Portfolio'!A:B,2,0)</f>
        <v>Module clamps</v>
      </c>
      <c r="E59" s="115">
        <f>_xlfn.XLOOKUP(B59,Basis_Preisliste!B:B,Basis_Preisliste!J:J)</f>
        <v>1</v>
      </c>
      <c r="F59" s="111">
        <f t="shared" si="0"/>
        <v>6400</v>
      </c>
      <c r="G59" s="90">
        <f>_xlfn.XLOOKUP(B59,Basis_Preisliste!B:B,Basis_Preisliste!K:K)</f>
        <v>0.93</v>
      </c>
      <c r="H59" s="91">
        <f>_xlfn.XLOOKUP(B59,Basis_Preisliste!B:B,Basis_Preisliste!L:L)</f>
        <v>6400</v>
      </c>
    </row>
    <row r="60" spans="2:8">
      <c r="B60" s="76" t="s">
        <v>413</v>
      </c>
      <c r="C60" s="52" t="str">
        <f>VLOOKUP(B60,'Language Articles'!A:B,2,0)</f>
        <v>Middle clamp Rapid16 30-40 bl. anod.</v>
      </c>
      <c r="D60" s="77" t="str">
        <f>VLOOKUP(B60,'Language Portfolio'!A:B,2,0)</f>
        <v>Module clamps</v>
      </c>
      <c r="E60" s="115">
        <f>_xlfn.XLOOKUP(B60,Basis_Preisliste!B:B,Basis_Preisliste!J:J)</f>
        <v>1</v>
      </c>
      <c r="F60" s="111">
        <f t="shared" si="0"/>
        <v>6400</v>
      </c>
      <c r="G60" s="90">
        <f>_xlfn.XLOOKUP(B60,Basis_Preisliste!B:B,Basis_Preisliste!K:K)</f>
        <v>1.48</v>
      </c>
      <c r="H60" s="91">
        <f>_xlfn.XLOOKUP(B60,Basis_Preisliste!B:B,Basis_Preisliste!L:L)</f>
        <v>6400</v>
      </c>
    </row>
    <row r="61" spans="2:8">
      <c r="B61" s="76" t="s">
        <v>441</v>
      </c>
      <c r="C61" s="52" t="str">
        <f>VLOOKUP(B61,'Language Articles'!A:B,2,0)</f>
        <v>Lightning protection clamp for 8 mm</v>
      </c>
      <c r="D61" s="77" t="str">
        <f>VLOOKUP(B61,'Language Portfolio'!A:B,2,0)</f>
        <v>Module clamps</v>
      </c>
      <c r="E61" s="115">
        <f>_xlfn.XLOOKUP(B61,Basis_Preisliste!B:B,Basis_Preisliste!J:J)</f>
        <v>1</v>
      </c>
      <c r="F61" s="111">
        <f t="shared" si="0"/>
        <v>9600</v>
      </c>
      <c r="G61" s="90">
        <f>_xlfn.XLOOKUP(B61,Basis_Preisliste!B:B,Basis_Preisliste!K:K)</f>
        <v>1.66</v>
      </c>
      <c r="H61" s="91">
        <f>_xlfn.XLOOKUP(B61,Basis_Preisliste!B:B,Basis_Preisliste!L:L)</f>
        <v>9600</v>
      </c>
    </row>
    <row r="62" spans="2:8">
      <c r="B62" s="76" t="s">
        <v>492</v>
      </c>
      <c r="C62" s="52" t="str">
        <f>VLOOKUP(B62,'Language Articles'!A:B,2,0)</f>
        <v>FixZ-15 lower system rail 18-96mm w.conn.</v>
      </c>
      <c r="D62" s="77" t="str">
        <f>VLOOKUP(B62,'Language Portfolio'!A:B,2,0)</f>
        <v>Ballastoptimized flat roof systems</v>
      </c>
      <c r="E62" s="115">
        <f>_xlfn.XLOOKUP(B62,Basis_Preisliste!B:B,Basis_Preisliste!J:J)</f>
        <v>0.5</v>
      </c>
      <c r="F62" s="111">
        <f t="shared" si="0"/>
        <v>600</v>
      </c>
      <c r="G62" s="90">
        <f>_xlfn.XLOOKUP(B62,Basis_Preisliste!B:B,Basis_Preisliste!K:K)</f>
        <v>2.65</v>
      </c>
      <c r="H62" s="91">
        <f>_xlfn.XLOOKUP(B62,Basis_Preisliste!B:B,Basis_Preisliste!L:L)</f>
        <v>1200</v>
      </c>
    </row>
    <row r="63" spans="2:8">
      <c r="B63" s="76" t="s">
        <v>494</v>
      </c>
      <c r="C63" s="52" t="str">
        <f>VLOOKUP(B63,'Language Articles'!A:B,2,0)</f>
        <v>FixZ-15 syst.center rail 18 -96mm w.conn.</v>
      </c>
      <c r="D63" s="77" t="str">
        <f>VLOOKUP(B63,'Language Portfolio'!A:B,2,0)</f>
        <v>Ballastoptimized flat roof systems</v>
      </c>
      <c r="E63" s="115">
        <f>_xlfn.XLOOKUP(B63,Basis_Preisliste!B:B,Basis_Preisliste!J:J)</f>
        <v>3</v>
      </c>
      <c r="F63" s="111">
        <f t="shared" si="0"/>
        <v>600</v>
      </c>
      <c r="G63" s="90">
        <f>_xlfn.XLOOKUP(B63,Basis_Preisliste!B:B,Basis_Preisliste!K:K)</f>
        <v>6.34</v>
      </c>
      <c r="H63" s="91">
        <f>_xlfn.XLOOKUP(B63,Basis_Preisliste!B:B,Basis_Preisliste!L:L)</f>
        <v>200</v>
      </c>
    </row>
    <row r="64" spans="2:8">
      <c r="B64" s="76" t="s">
        <v>514</v>
      </c>
      <c r="C64" s="52" t="str">
        <f>VLOOKUP(B64,'Language Articles'!A:B,2,0)</f>
        <v>Base Rail Pro 2500mm</v>
      </c>
      <c r="D64" s="77" t="str">
        <f>VLOOKUP(B64,'Language Portfolio'!A:B,2,0)</f>
        <v>Ballastoptimized flat roof systems</v>
      </c>
      <c r="E64" s="115">
        <f>_xlfn.XLOOKUP(B64,Basis_Preisliste!B:B,Basis_Preisliste!J:J)</f>
        <v>1</v>
      </c>
      <c r="F64" s="111">
        <f t="shared" si="0"/>
        <v>100</v>
      </c>
      <c r="G64" s="90">
        <f>_xlfn.XLOOKUP(B64,Basis_Preisliste!B:B,Basis_Preisliste!K:K)</f>
        <v>19.59</v>
      </c>
      <c r="H64" s="91">
        <f>_xlfn.XLOOKUP(B64,Basis_Preisliste!B:B,Basis_Preisliste!L:L)</f>
        <v>100</v>
      </c>
    </row>
    <row r="65" spans="2:8">
      <c r="B65" s="76" t="s">
        <v>518</v>
      </c>
      <c r="C65" s="52" t="str">
        <f>VLOOKUP(B65,'Language Articles'!A:B,2,0)</f>
        <v>Base Rail Pro 4500mm</v>
      </c>
      <c r="D65" s="77" t="str">
        <f>VLOOKUP(B65,'Language Portfolio'!A:B,2,0)</f>
        <v>Ballastoptimized flat roof systems</v>
      </c>
      <c r="E65" s="115">
        <f>_xlfn.XLOOKUP(B65,Basis_Preisliste!B:B,Basis_Preisliste!J:J)</f>
        <v>1</v>
      </c>
      <c r="F65" s="111">
        <f t="shared" si="0"/>
        <v>100</v>
      </c>
      <c r="G65" s="90">
        <f>_xlfn.XLOOKUP(B65,Basis_Preisliste!B:B,Basis_Preisliste!K:K)</f>
        <v>30.14</v>
      </c>
      <c r="H65" s="91">
        <f>_xlfn.XLOOKUP(B65,Basis_Preisliste!B:B,Basis_Preisliste!L:L)</f>
        <v>100</v>
      </c>
    </row>
    <row r="66" spans="2:8">
      <c r="B66" s="76" t="s">
        <v>520</v>
      </c>
      <c r="C66" s="52" t="str">
        <f>VLOOKUP(B66,'Language Articles'!A:B,2,0)</f>
        <v>Base Rail Pro 6000mm</v>
      </c>
      <c r="D66" s="77" t="str">
        <f>VLOOKUP(B66,'Language Portfolio'!A:B,2,0)</f>
        <v>Ballastoptimized flat roof systems</v>
      </c>
      <c r="E66" s="115">
        <f>_xlfn.XLOOKUP(B66,Basis_Preisliste!B:B,Basis_Preisliste!J:J)</f>
        <v>1</v>
      </c>
      <c r="F66" s="111">
        <f t="shared" si="0"/>
        <v>100</v>
      </c>
      <c r="G66" s="90">
        <f>_xlfn.XLOOKUP(B66,Basis_Preisliste!B:B,Basis_Preisliste!K:K)</f>
        <v>32.32</v>
      </c>
      <c r="H66" s="91">
        <f>_xlfn.XLOOKUP(B66,Basis_Preisliste!B:B,Basis_Preisliste!L:L)</f>
        <v>100</v>
      </c>
    </row>
    <row r="67" spans="2:8">
      <c r="B67" s="76" t="s">
        <v>524</v>
      </c>
      <c r="C67" s="52" t="str">
        <f>VLOOKUP(B67,'Language Articles'!A:B,2,0)</f>
        <v>Ballast+Connection Rail Pro 2000mm</v>
      </c>
      <c r="D67" s="77" t="str">
        <f>VLOOKUP(B67,'Language Portfolio'!A:B,2,0)</f>
        <v>Ballastoptimized flat roof systems</v>
      </c>
      <c r="E67" s="115">
        <f>_xlfn.XLOOKUP(B67,Basis_Preisliste!B:B,Basis_Preisliste!J:J)</f>
        <v>1</v>
      </c>
      <c r="F67" s="111">
        <f t="shared" si="0"/>
        <v>133</v>
      </c>
      <c r="G67" s="90">
        <f>_xlfn.XLOOKUP(B67,Basis_Preisliste!B:B,Basis_Preisliste!K:K)</f>
        <v>12.31</v>
      </c>
      <c r="H67" s="91">
        <f>_xlfn.XLOOKUP(B67,Basis_Preisliste!B:B,Basis_Preisliste!L:L)</f>
        <v>133</v>
      </c>
    </row>
    <row r="68" spans="2:8">
      <c r="B68" s="76" t="s">
        <v>532</v>
      </c>
      <c r="C68" s="52" t="str">
        <f>VLOOKUP(B68,'Language Articles'!A:B,2,0)</f>
        <v>Screw-In Module Support Pro</v>
      </c>
      <c r="D68" s="77" t="str">
        <f>VLOOKUP(B68,'Language Portfolio'!A:B,2,0)</f>
        <v>Ballastoptimized flat roof systems</v>
      </c>
      <c r="E68" s="115">
        <f>_xlfn.XLOOKUP(B68,Basis_Preisliste!B:B,Basis_Preisliste!J:J)</f>
        <v>0.5</v>
      </c>
      <c r="F68" s="111">
        <f t="shared" si="0"/>
        <v>1400</v>
      </c>
      <c r="G68" s="90">
        <f>_xlfn.XLOOKUP(B68,Basis_Preisliste!B:B,Basis_Preisliste!K:K)</f>
        <v>2.63</v>
      </c>
      <c r="H68" s="91">
        <f>_xlfn.XLOOKUP(B68,Basis_Preisliste!B:B,Basis_Preisliste!L:L)</f>
        <v>2800</v>
      </c>
    </row>
    <row r="69" spans="2:8">
      <c r="B69" s="76" t="s">
        <v>534</v>
      </c>
      <c r="C69" s="52" t="str">
        <f>VLOOKUP(B69,'Language Articles'!A:B,2,0)</f>
        <v>Screw-In Elevation Pro</v>
      </c>
      <c r="D69" s="77" t="str">
        <f>VLOOKUP(B69,'Language Portfolio'!A:B,2,0)</f>
        <v>Ballastoptimized flat roof systems</v>
      </c>
      <c r="E69" s="115">
        <f>_xlfn.XLOOKUP(B69,Basis_Preisliste!B:B,Basis_Preisliste!J:J)</f>
        <v>1</v>
      </c>
      <c r="F69" s="111">
        <f t="shared" si="0"/>
        <v>2800</v>
      </c>
      <c r="G69" s="90">
        <f>_xlfn.XLOOKUP(B69,Basis_Preisliste!B:B,Basis_Preisliste!K:K)</f>
        <v>2.16</v>
      </c>
      <c r="H69" s="91">
        <f>_xlfn.XLOOKUP(B69,Basis_Preisliste!B:B,Basis_Preisliste!L:L)</f>
        <v>2800</v>
      </c>
    </row>
    <row r="70" spans="2:8">
      <c r="B70" s="76" t="s">
        <v>540</v>
      </c>
      <c r="C70" s="52" t="str">
        <f>VLOOKUP(B70,'Language Articles'!A:B,2,0)</f>
        <v>Elevation Pro</v>
      </c>
      <c r="D70" s="77" t="str">
        <f>VLOOKUP(B70,'Language Portfolio'!A:B,2,0)</f>
        <v>Ballastoptimized flat roof systems</v>
      </c>
      <c r="E70" s="115">
        <f>_xlfn.XLOOKUP(B70,Basis_Preisliste!B:B,Basis_Preisliste!J:J)</f>
        <v>0.5</v>
      </c>
      <c r="F70" s="111">
        <f t="shared" si="0"/>
        <v>1400</v>
      </c>
      <c r="G70" s="90">
        <f>_xlfn.XLOOKUP(B70,Basis_Preisliste!B:B,Basis_Preisliste!K:K)</f>
        <v>1.1200000000000001</v>
      </c>
      <c r="H70" s="91">
        <f>_xlfn.XLOOKUP(B70,Basis_Preisliste!B:B,Basis_Preisliste!L:L)</f>
        <v>2800</v>
      </c>
    </row>
    <row r="71" spans="2:8">
      <c r="B71" s="76" t="s">
        <v>538</v>
      </c>
      <c r="C71" s="52" t="str">
        <f>VLOOKUP(B71,'Language Articles'!A:B,2,0)</f>
        <v>FixGrid 100 Pro Screw-in Center Base</v>
      </c>
      <c r="D71" s="77" t="str">
        <f>VLOOKUP(B71,'Language Portfolio'!A:B,2,0)</f>
        <v>Ballastoptimized flat roof systems</v>
      </c>
      <c r="E71" s="115">
        <f>_xlfn.XLOOKUP(B71,Basis_Preisliste!B:B,Basis_Preisliste!J:J)</f>
        <v>1</v>
      </c>
      <c r="F71" s="111">
        <f t="shared" ref="F71" si="3">H71*E71</f>
        <v>1200</v>
      </c>
      <c r="G71" s="90">
        <f>_xlfn.XLOOKUP(B71,Basis_Preisliste!B:B,Basis_Preisliste!K:K)</f>
        <v>4.17</v>
      </c>
      <c r="H71" s="91">
        <f>_xlfn.XLOOKUP(B71,Basis_Preisliste!B:B,Basis_Preisliste!L:L)</f>
        <v>1200</v>
      </c>
    </row>
    <row r="72" spans="2:8">
      <c r="B72" s="76" t="s">
        <v>542</v>
      </c>
      <c r="C72" s="52" t="str">
        <f>VLOOKUP(B72,'Language Articles'!A:B,2,0)</f>
        <v>Module Support Pro</v>
      </c>
      <c r="D72" s="77" t="str">
        <f>VLOOKUP(B72,'Language Portfolio'!A:B,2,0)</f>
        <v>Ballastoptimized flat roof systems</v>
      </c>
      <c r="E72" s="115">
        <f>_xlfn.XLOOKUP(B72,Basis_Preisliste!B:B,Basis_Preisliste!J:J)</f>
        <v>1</v>
      </c>
      <c r="F72" s="111">
        <f t="shared" si="0"/>
        <v>2800</v>
      </c>
      <c r="G72" s="90">
        <f>_xlfn.XLOOKUP(B72,Basis_Preisliste!B:B,Basis_Preisliste!K:K)</f>
        <v>2.09</v>
      </c>
      <c r="H72" s="91">
        <f>_xlfn.XLOOKUP(B72,Basis_Preisliste!B:B,Basis_Preisliste!L:L)</f>
        <v>2800</v>
      </c>
    </row>
    <row r="73" spans="2:8">
      <c r="B73" s="76" t="s">
        <v>544</v>
      </c>
      <c r="C73" s="52" t="str">
        <f>VLOOKUP(B73,'Language Articles'!A:B,2,0)</f>
        <v>Surface protection mat 300x110x20mm SK cut</v>
      </c>
      <c r="D73" s="77" t="str">
        <f>VLOOKUP(B73,'Language Portfolio'!A:B,2,0)</f>
        <v>Screws and accessories</v>
      </c>
      <c r="E73" s="115">
        <f>_xlfn.XLOOKUP(B73,Basis_Preisliste!B:B,Basis_Preisliste!J:J)</f>
        <v>0.5</v>
      </c>
      <c r="F73" s="111">
        <f t="shared" si="0"/>
        <v>450</v>
      </c>
      <c r="G73" s="90">
        <f>_xlfn.XLOOKUP(B73,Basis_Preisliste!B:B,Basis_Preisliste!K:K)</f>
        <v>2.02</v>
      </c>
      <c r="H73" s="91">
        <f>_xlfn.XLOOKUP(B73,Basis_Preisliste!B:B,Basis_Preisliste!L:L)</f>
        <v>900</v>
      </c>
    </row>
    <row r="74" spans="2:8">
      <c r="B74" s="76" t="s">
        <v>578</v>
      </c>
      <c r="C74" s="52" t="str">
        <f>VLOOKUP(B74,'Language Articles'!A:B,2,0)</f>
        <v>FixGrid  ballast tray 18 - 2067 mm</v>
      </c>
      <c r="D74" s="77" t="str">
        <f>VLOOKUP(B74,'Language Portfolio'!A:B,2,0)</f>
        <v>Ballastoptimized flat roof systems</v>
      </c>
      <c r="E74" s="115">
        <f>_xlfn.XLOOKUP(B74,Basis_Preisliste!B:B,Basis_Preisliste!J:J)</f>
        <v>1</v>
      </c>
      <c r="F74" s="111">
        <f t="shared" si="0"/>
        <v>50</v>
      </c>
      <c r="G74" s="90">
        <f>_xlfn.XLOOKUP(B74,Basis_Preisliste!B:B,Basis_Preisliste!K:K)</f>
        <v>28.08</v>
      </c>
      <c r="H74" s="91">
        <f>_xlfn.XLOOKUP(B74,Basis_Preisliste!B:B,Basis_Preisliste!L:L)</f>
        <v>50</v>
      </c>
    </row>
    <row r="75" spans="2:8">
      <c r="B75" s="76" t="s">
        <v>630</v>
      </c>
      <c r="C75" s="52" t="str">
        <f>VLOOKUP(B75,'Language Articles'!A:B,2,0)</f>
        <v>ProLine hammerhead nut</v>
      </c>
      <c r="D75" s="77" t="str">
        <f>VLOOKUP(B75,'Language Portfolio'!A:B,2,0)</f>
        <v>Screws and accessories</v>
      </c>
      <c r="E75" s="115">
        <f>_xlfn.XLOOKUP(B75,Basis_Preisliste!B:B,Basis_Preisliste!J:J)</f>
        <v>0.25</v>
      </c>
      <c r="F75" s="111">
        <f t="shared" si="0"/>
        <v>2400</v>
      </c>
      <c r="G75" s="90">
        <f>_xlfn.XLOOKUP(B75,Basis_Preisliste!B:B,Basis_Preisliste!K:K)</f>
        <v>0.23</v>
      </c>
      <c r="H75" s="91">
        <f>_xlfn.XLOOKUP(B75,Basis_Preisliste!B:B,Basis_Preisliste!L:L)</f>
        <v>9600</v>
      </c>
    </row>
    <row r="76" spans="2:8">
      <c r="B76" s="76" t="s">
        <v>656</v>
      </c>
      <c r="C76" s="52" t="str">
        <f>VLOOKUP(B76,'Language Articles'!A:B,2,0)</f>
        <v>EJOT fastener JF3-2-6x25 E16 A2 galv.</v>
      </c>
      <c r="D76" s="77" t="str">
        <f>VLOOKUP(B76,'Language Portfolio'!A:B,2,0)</f>
        <v>Screws and accessories</v>
      </c>
      <c r="E76" s="115">
        <f>_xlfn.XLOOKUP(B76,Basis_Preisliste!B:B,Basis_Preisliste!J:J)</f>
        <v>1</v>
      </c>
      <c r="F76" s="111">
        <f t="shared" si="0"/>
        <v>100</v>
      </c>
      <c r="G76" s="90">
        <f>_xlfn.XLOOKUP(B76,Basis_Preisliste!B:B,Basis_Preisliste!K:K)</f>
        <v>0.24</v>
      </c>
      <c r="H76" s="91">
        <f>_xlfn.XLOOKUP(B76,Basis_Preisliste!B:B,Basis_Preisliste!L:L)</f>
        <v>100</v>
      </c>
    </row>
    <row r="77" spans="2:8">
      <c r="B77" s="76" t="s">
        <v>658</v>
      </c>
      <c r="C77" s="52" t="str">
        <f>VLOOKUP(B77,'Language Articles'!A:B,2,0)</f>
        <v>EJOT fastener JF3-2-5.5x25 E16 A2 galv.</v>
      </c>
      <c r="D77" s="77" t="str">
        <f>VLOOKUP(B77,'Language Portfolio'!A:B,2,0)</f>
        <v>Screws and accessories</v>
      </c>
      <c r="E77" s="115">
        <f>_xlfn.XLOOKUP(B77,Basis_Preisliste!B:B,Basis_Preisliste!J:J)</f>
        <v>1</v>
      </c>
      <c r="F77" s="111">
        <f t="shared" ref="F77:F78" si="4">H77*E77</f>
        <v>100</v>
      </c>
      <c r="G77" s="90">
        <f>_xlfn.XLOOKUP(B77,Basis_Preisliste!B:B,Basis_Preisliste!K:K)</f>
        <v>0.23</v>
      </c>
      <c r="H77" s="91">
        <f>_xlfn.XLOOKUP(B77,Basis_Preisliste!B:B,Basis_Preisliste!L:L)</f>
        <v>100</v>
      </c>
    </row>
    <row r="78" spans="2:8">
      <c r="B78" s="79" t="s">
        <v>706</v>
      </c>
      <c r="C78" s="80" t="str">
        <f>VLOOKUP(B78,'Language Articles'!A:B,2,0)</f>
        <v>Spacer plate roof hook 2,5/5 mm</v>
      </c>
      <c r="D78" s="81" t="str">
        <f>VLOOKUP(B78,'Language Portfolio'!A:B,2,0)</f>
        <v>Screws and accessories</v>
      </c>
      <c r="E78" s="118">
        <f>_xlfn.XLOOKUP(B78,Basis_Preisliste!B:B,Basis_Preisliste!J:J)</f>
        <v>0.5</v>
      </c>
      <c r="F78" s="119">
        <f t="shared" si="4"/>
        <v>5600</v>
      </c>
      <c r="G78" s="92">
        <f>_xlfn.XLOOKUP(B78,Basis_Preisliste!B:B,Basis_Preisliste!K:K)</f>
        <v>0.41</v>
      </c>
      <c r="H78" s="120">
        <f>_xlfn.XLOOKUP(B78,Basis_Preisliste!B:B,Basis_Preisliste!L:L)</f>
        <v>11200</v>
      </c>
    </row>
    <row r="80" spans="2:8">
      <c r="B80" s="57" t="s">
        <v>713</v>
      </c>
    </row>
    <row r="81" spans="2:2">
      <c r="B81" s="57" t="str">
        <f>'Language Layout'!$B$13</f>
        <v>Subject to change</v>
      </c>
    </row>
    <row r="82" spans="2:2">
      <c r="B82" s="57" t="str">
        <f>'Language Layout'!$B$22</f>
        <v>Please note that the shown discounted prices are rounded to 2 decimal places.</v>
      </c>
    </row>
    <row r="83" spans="2:2">
      <c r="B83" s="57" t="str">
        <f>'Language Layout'!$B$9</f>
        <v>All offers are subject to approval and are valid only within the scope of the given lot sizes, for profiles only for whole bundles.</v>
      </c>
    </row>
  </sheetData>
  <autoFilter ref="B5:H78" xr:uid="{EBFD7537-6E4F-470C-80BD-6A8C6F6A911E}"/>
  <mergeCells count="1">
    <mergeCell ref="E4:H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Drop Down 1">
              <controlPr defaultSize="0" autoLine="0" autoPict="0">
                <anchor moveWithCells="1">
                  <from>
                    <xdr:col>1</xdr:col>
                    <xdr:colOff>828675</xdr:colOff>
                    <xdr:row>2</xdr:row>
                    <xdr:rowOff>19050</xdr:rowOff>
                  </from>
                  <to>
                    <xdr:col>2</xdr:col>
                    <xdr:colOff>533400</xdr:colOff>
                    <xdr:row>2</xdr:row>
                    <xdr:rowOff>238125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96D09-8D80-4BD1-A801-BDF74AA04802}">
  <sheetPr codeName="Tabelle7">
    <tabColor rgb="FFD6EADE"/>
  </sheetPr>
  <dimension ref="B2:H93"/>
  <sheetViews>
    <sheetView showGridLines="0" zoomScaleNormal="100" workbookViewId="0">
      <pane ySplit="5" topLeftCell="A57" activePane="bottomLeft" state="frozen"/>
      <selection activeCell="G17" sqref="G17"/>
      <selection pane="bottomLeft" activeCell="G17" sqref="G17"/>
    </sheetView>
  </sheetViews>
  <sheetFormatPr baseColWidth="10" defaultColWidth="9" defaultRowHeight="14.25"/>
  <cols>
    <col min="1" max="1" width="2.375" style="57" customWidth="1"/>
    <col min="2" max="2" width="15.625" style="57" customWidth="1"/>
    <col min="3" max="3" width="45.625" style="57" customWidth="1"/>
    <col min="4" max="4" width="35.625" style="57" customWidth="1"/>
    <col min="5" max="6" width="12.625" style="102" customWidth="1"/>
    <col min="7" max="7" width="15.625" style="61" customWidth="1"/>
    <col min="8" max="8" width="15.625" style="93" customWidth="1"/>
    <col min="9" max="16384" width="9" style="57"/>
  </cols>
  <sheetData>
    <row r="2" spans="2:8" ht="26.25">
      <c r="B2" s="53" t="str">
        <f>'Language Layout'!$B$65</f>
        <v>Price list for quantity buyers</v>
      </c>
      <c r="C2" s="85"/>
      <c r="D2" s="86"/>
      <c r="E2" s="100"/>
      <c r="F2" s="100"/>
      <c r="G2" s="87"/>
      <c r="H2" s="56"/>
    </row>
    <row r="3" spans="2:8" ht="21.95" customHeight="1">
      <c r="B3" s="58" t="str">
        <f>'Language Layout'!$B$76</f>
        <v xml:space="preserve">Language: </v>
      </c>
      <c r="C3" s="59"/>
      <c r="D3" s="94"/>
      <c r="E3" s="101"/>
      <c r="F3" s="101"/>
      <c r="H3" s="62"/>
    </row>
    <row r="4" spans="2:8">
      <c r="B4" s="88" t="str">
        <f>'Language Layout'!$B$45</f>
        <v>Valid from 02.12.2024 (subject to modifications)</v>
      </c>
      <c r="C4" s="63"/>
      <c r="D4" s="63"/>
      <c r="E4" s="272"/>
      <c r="F4" s="272"/>
      <c r="G4" s="272"/>
      <c r="H4" s="273"/>
    </row>
    <row r="5" spans="2:8" s="89" customFormat="1" ht="42" customHeight="1">
      <c r="B5" s="95" t="str">
        <f>'Language Layout'!$B$17</f>
        <v>Item No.</v>
      </c>
      <c r="C5" s="96" t="str">
        <f>'Language Layout'!$B$14</f>
        <v>Material short text</v>
      </c>
      <c r="D5" s="95" t="str">
        <f>'Language Layout'!$B$98</f>
        <v>Product family</v>
      </c>
      <c r="E5" s="215" t="str">
        <f>'Language Layout'!$B$105</f>
        <v>Number of pallets</v>
      </c>
      <c r="F5" s="97" t="str">
        <f>'Language Layout'!$B$107</f>
        <v>Lot size</v>
      </c>
      <c r="G5" s="98" t="str">
        <f>'Language Layout'!$B$104</f>
        <v>Price (€) per piece</v>
      </c>
      <c r="H5" s="99" t="str">
        <f>'Language Layout'!$B$97</f>
        <v>Pieces per pallet</v>
      </c>
    </row>
    <row r="6" spans="2:8">
      <c r="B6" s="106" t="s">
        <v>13</v>
      </c>
      <c r="C6" s="107" t="str">
        <f>VLOOKUP(B6,'Language Articles'!A:B,2,0)</f>
        <v>Universal Roof hook</v>
      </c>
      <c r="D6" s="117" t="str">
        <f>VLOOKUP(B6,'Language Portfolio'!A:B,2,0)</f>
        <v>Roof hooks</v>
      </c>
      <c r="E6" s="114">
        <f>_xlfn.XLOOKUP(B6,Basis_Preisliste!B:B,Basis_Preisliste!J:J)</f>
        <v>2</v>
      </c>
      <c r="F6" s="108">
        <f>H6*E6</f>
        <v>960</v>
      </c>
      <c r="G6" s="109">
        <f>_xlfn.XLOOKUP(B6,Basis_Preisliste!B:B,Basis_Preisliste!K:K)</f>
        <v>10.029999999999999</v>
      </c>
      <c r="H6" s="110">
        <f>_xlfn.XLOOKUP(B6,Basis_Preisliste!B:B,Basis_Preisliste!L:L)</f>
        <v>480</v>
      </c>
    </row>
    <row r="7" spans="2:8">
      <c r="B7" s="76" t="s">
        <v>18</v>
      </c>
      <c r="C7" s="52" t="str">
        <f>VLOOKUP(B7,'Language Articles'!A:B,2,0)</f>
        <v>Roof hook Eco S 135</v>
      </c>
      <c r="D7" s="77" t="str">
        <f>VLOOKUP(B7,'Language Portfolio'!A:B,2,0)</f>
        <v>Roof hooks</v>
      </c>
      <c r="E7" s="115">
        <f>_xlfn.XLOOKUP(B7,Basis_Preisliste!B:B,Basis_Preisliste!J:J)</f>
        <v>2</v>
      </c>
      <c r="F7" s="111">
        <f t="shared" ref="F7:F86" si="0">H7*E7</f>
        <v>960</v>
      </c>
      <c r="G7" s="90">
        <f>_xlfn.XLOOKUP(B7,Basis_Preisliste!B:B,Basis_Preisliste!K:K)</f>
        <v>6.8</v>
      </c>
      <c r="H7" s="91">
        <f>_xlfn.XLOOKUP(B7,Basis_Preisliste!B:B,Basis_Preisliste!L:L)</f>
        <v>480</v>
      </c>
    </row>
    <row r="8" spans="2:8">
      <c r="B8" s="76" t="s">
        <v>20</v>
      </c>
      <c r="C8" s="52" t="str">
        <f>VLOOKUP(B8,'Language Articles'!A:B,2,0)</f>
        <v>Roof hook EcoA 45 Max</v>
      </c>
      <c r="D8" s="77" t="str">
        <f>VLOOKUP(B8,'Language Portfolio'!A:B,2,0)</f>
        <v>Roof hooks</v>
      </c>
      <c r="E8" s="115">
        <f>_xlfn.XLOOKUP(B8,Basis_Preisliste!B:B,Basis_Preisliste!J:J)</f>
        <v>1</v>
      </c>
      <c r="F8" s="111">
        <f t="shared" si="0"/>
        <v>1280</v>
      </c>
      <c r="G8" s="90">
        <f>_xlfn.XLOOKUP(B8,Basis_Preisliste!B:B,Basis_Preisliste!K:K)</f>
        <v>4.37</v>
      </c>
      <c r="H8" s="91">
        <f>_xlfn.XLOOKUP(B8,Basis_Preisliste!B:B,Basis_Preisliste!L:L)</f>
        <v>1280</v>
      </c>
    </row>
    <row r="9" spans="2:8">
      <c r="B9" s="76" t="s">
        <v>22</v>
      </c>
      <c r="C9" s="52" t="str">
        <f>VLOOKUP(B9,'Language Articles'!A:B,2,0)</f>
        <v>Roof hook Rapid2+Pro 45</v>
      </c>
      <c r="D9" s="78" t="str">
        <f>VLOOKUP(B9,'Language Portfolio'!A:B,2,0)</f>
        <v>Roof hooks</v>
      </c>
      <c r="E9" s="115">
        <f>_xlfn.XLOOKUP(B9,Basis_Preisliste!B:B,Basis_Preisliste!J:J)</f>
        <v>10</v>
      </c>
      <c r="F9" s="111">
        <f t="shared" si="0"/>
        <v>4800</v>
      </c>
      <c r="G9" s="90">
        <f>_xlfn.XLOOKUP(B9,Basis_Preisliste!B:B,Basis_Preisliste!K:K)</f>
        <v>9.23</v>
      </c>
      <c r="H9" s="91">
        <f>_xlfn.XLOOKUP(B9,Basis_Preisliste!B:B,Basis_Preisliste!L:L)</f>
        <v>480</v>
      </c>
    </row>
    <row r="10" spans="2:8">
      <c r="B10" s="76" t="s">
        <v>24</v>
      </c>
      <c r="C10" s="52" t="str">
        <f>VLOOKUP(B10,'Language Articles'!A:B,2,0)</f>
        <v>Roof hook Rapid2+Pro 45 HSL</v>
      </c>
      <c r="D10" s="77" t="str">
        <f>VLOOKUP(B10,'Language Portfolio'!A:B,2,0)</f>
        <v>Roof hooks</v>
      </c>
      <c r="E10" s="115">
        <f>_xlfn.XLOOKUP(B10,Basis_Preisliste!B:B,Basis_Preisliste!J:J)</f>
        <v>2</v>
      </c>
      <c r="F10" s="111">
        <f t="shared" si="0"/>
        <v>960</v>
      </c>
      <c r="G10" s="90">
        <f>_xlfn.XLOOKUP(B10,Basis_Preisliste!B:B,Basis_Preisliste!K:K)</f>
        <v>8.4600000000000009</v>
      </c>
      <c r="H10" s="91">
        <f>_xlfn.XLOOKUP(B10,Basis_Preisliste!B:B,Basis_Preisliste!L:L)</f>
        <v>480</v>
      </c>
    </row>
    <row r="11" spans="2:8">
      <c r="B11" s="76" t="s">
        <v>26</v>
      </c>
      <c r="C11" s="52" t="str">
        <f>VLOOKUP(B11,'Language Articles'!A:B,2,0)</f>
        <v>Roof hook Rapid2+Pro 35</v>
      </c>
      <c r="D11" s="77" t="str">
        <f>VLOOKUP(B11,'Language Portfolio'!A:B,2,0)</f>
        <v>Roof hooks</v>
      </c>
      <c r="E11" s="115">
        <f>_xlfn.XLOOKUP(B11,Basis_Preisliste!B:B,Basis_Preisliste!J:J)</f>
        <v>2</v>
      </c>
      <c r="F11" s="111">
        <f t="shared" si="0"/>
        <v>960</v>
      </c>
      <c r="G11" s="90">
        <f>_xlfn.XLOOKUP(B11,Basis_Preisliste!B:B,Basis_Preisliste!K:K)</f>
        <v>9.09</v>
      </c>
      <c r="H11" s="91">
        <f>_xlfn.XLOOKUP(B11,Basis_Preisliste!B:B,Basis_Preisliste!L:L)</f>
        <v>480</v>
      </c>
    </row>
    <row r="12" spans="2:8">
      <c r="B12" s="76" t="s">
        <v>28</v>
      </c>
      <c r="C12" s="52" t="str">
        <f>VLOOKUP(B12,'Language Articles'!A:B,2,0)</f>
        <v>Roof hook Rapid 2+Pro Universal</v>
      </c>
      <c r="D12" s="77" t="str">
        <f>VLOOKUP(B12,'Language Portfolio'!A:B,2,0)</f>
        <v>Roof hooks</v>
      </c>
      <c r="E12" s="115">
        <f>_xlfn.XLOOKUP(B12,Basis_Preisliste!B:B,Basis_Preisliste!J:J)</f>
        <v>4</v>
      </c>
      <c r="F12" s="111">
        <f t="shared" si="0"/>
        <v>960</v>
      </c>
      <c r="G12" s="90">
        <f>_xlfn.XLOOKUP(B12,Basis_Preisliste!B:B,Basis_Preisliste!K:K)</f>
        <v>14.74</v>
      </c>
      <c r="H12" s="91">
        <f>_xlfn.XLOOKUP(B12,Basis_Preisliste!B:B,Basis_Preisliste!L:L)</f>
        <v>240</v>
      </c>
    </row>
    <row r="13" spans="2:8">
      <c r="B13" s="76" t="s">
        <v>30</v>
      </c>
      <c r="C13" s="52" t="str">
        <f>VLOOKUP(B13,'Language Articles'!A:B,2,0)</f>
        <v>Roof hook Rapid2+Pro Max</v>
      </c>
      <c r="D13" s="77" t="str">
        <f>VLOOKUP(B13,'Language Portfolio'!A:B,2,0)</f>
        <v>Roof hooks</v>
      </c>
      <c r="E13" s="115">
        <f>_xlfn.XLOOKUP(B13,Basis_Preisliste!B:B,Basis_Preisliste!J:J)</f>
        <v>4</v>
      </c>
      <c r="F13" s="111">
        <f t="shared" si="0"/>
        <v>960</v>
      </c>
      <c r="G13" s="90">
        <f>_xlfn.XLOOKUP(B13,Basis_Preisliste!B:B,Basis_Preisliste!K:K)</f>
        <v>14.23</v>
      </c>
      <c r="H13" s="91">
        <f>_xlfn.XLOOKUP(B13,Basis_Preisliste!B:B,Basis_Preisliste!L:L)</f>
        <v>240</v>
      </c>
    </row>
    <row r="14" spans="2:8">
      <c r="B14" s="76" t="s">
        <v>34</v>
      </c>
      <c r="C14" s="52" t="str">
        <f>VLOOKUP(B14,'Language Articles'!A:B,2,0)</f>
        <v>Roof hook Rapid2+Pro Max HSL</v>
      </c>
      <c r="D14" s="77" t="str">
        <f>VLOOKUP(B14,'Language Portfolio'!A:B,2,0)</f>
        <v>Roof hooks</v>
      </c>
      <c r="E14" s="115">
        <f>_xlfn.XLOOKUP(B14,Basis_Preisliste!B:B,Basis_Preisliste!J:J)</f>
        <v>4</v>
      </c>
      <c r="F14" s="111">
        <f t="shared" si="0"/>
        <v>960</v>
      </c>
      <c r="G14" s="90">
        <f>_xlfn.XLOOKUP(B14,Basis_Preisliste!B:B,Basis_Preisliste!K:K)</f>
        <v>11.87</v>
      </c>
      <c r="H14" s="91">
        <f>_xlfn.XLOOKUP(B14,Basis_Preisliste!B:B,Basis_Preisliste!L:L)</f>
        <v>240</v>
      </c>
    </row>
    <row r="15" spans="2:8">
      <c r="B15" s="76" t="s">
        <v>38</v>
      </c>
      <c r="C15" s="52" t="str">
        <f>VLOOKUP(B15,'Language Articles'!A:B,2,0)</f>
        <v>Roof hook RapidA 45 Pro Max</v>
      </c>
      <c r="D15" s="77" t="str">
        <f>VLOOKUP(B15,'Language Portfolio'!A:B,2,0)</f>
        <v>Roof hooks</v>
      </c>
      <c r="E15" s="115">
        <f>_xlfn.XLOOKUP(B15,Basis_Preisliste!B:B,Basis_Preisliste!J:J)</f>
        <v>1</v>
      </c>
      <c r="F15" s="111">
        <f t="shared" si="0"/>
        <v>960</v>
      </c>
      <c r="G15" s="90">
        <f>_xlfn.XLOOKUP(B15,Basis_Preisliste!B:B,Basis_Preisliste!K:K)</f>
        <v>6.54</v>
      </c>
      <c r="H15" s="91">
        <f>_xlfn.XLOOKUP(B15,Basis_Preisliste!B:B,Basis_Preisliste!L:L)</f>
        <v>960</v>
      </c>
    </row>
    <row r="16" spans="2:8">
      <c r="B16" s="76" t="s">
        <v>40</v>
      </c>
      <c r="C16" s="52" t="str">
        <f>VLOOKUP(B16,'Language Articles'!A:B,2,0)</f>
        <v>Roof hook RapidA 35 Pro Max</v>
      </c>
      <c r="D16" s="77" t="str">
        <f>VLOOKUP(B16,'Language Portfolio'!A:B,2,0)</f>
        <v>Roof hooks</v>
      </c>
      <c r="E16" s="115">
        <f>_xlfn.XLOOKUP(B16,Basis_Preisliste!B:B,Basis_Preisliste!J:J)</f>
        <v>1</v>
      </c>
      <c r="F16" s="111">
        <f t="shared" ref="F16" si="1">H16*E16</f>
        <v>960</v>
      </c>
      <c r="G16" s="90">
        <f>_xlfn.XLOOKUP(B16,Basis_Preisliste!B:B,Basis_Preisliste!K:K)</f>
        <v>6.44</v>
      </c>
      <c r="H16" s="91">
        <f>_xlfn.XLOOKUP(B16,Basis_Preisliste!B:B,Basis_Preisliste!L:L)</f>
        <v>960</v>
      </c>
    </row>
    <row r="17" spans="2:8">
      <c r="B17" s="76" t="s">
        <v>44</v>
      </c>
      <c r="C17" s="52" t="str">
        <f>VLOOKUP(B17,'Language Articles'!A:B,2,0)</f>
        <v>Roof hook RapidA Pro 2L</v>
      </c>
      <c r="D17" s="77" t="str">
        <f>VLOOKUP(B17,'Language Portfolio'!A:B,2,0)</f>
        <v>Roof hooks</v>
      </c>
      <c r="E17" s="115">
        <f>_xlfn.XLOOKUP(B17,Basis_Preisliste!B:B,Basis_Preisliste!J:J)</f>
        <v>4</v>
      </c>
      <c r="F17" s="111">
        <f t="shared" ref="F17" si="2">H17*E17</f>
        <v>2880</v>
      </c>
      <c r="G17" s="90">
        <f>_xlfn.XLOOKUP(B17,Basis_Preisliste!B:B,Basis_Preisliste!K:K)</f>
        <v>5.41</v>
      </c>
      <c r="H17" s="91">
        <f>_xlfn.XLOOKUP(B17,Basis_Preisliste!B:B,Basis_Preisliste!L:L)</f>
        <v>720</v>
      </c>
    </row>
    <row r="18" spans="2:8">
      <c r="B18" s="76" t="s">
        <v>48</v>
      </c>
      <c r="C18" s="52" t="str">
        <f>VLOOKUP(B18,'Language Articles'!A:B,2,0)</f>
        <v>Alu-Tile BEZ f. Braas Frankfurter Pfanne</v>
      </c>
      <c r="D18" s="77" t="str">
        <f>VLOOKUP(B18,'Language Portfolio'!A:B,2,0)</f>
        <v>Roof hooks</v>
      </c>
      <c r="E18" s="115">
        <f>_xlfn.XLOOKUP(B18,Basis_Preisliste!B:B,Basis_Preisliste!J:J)</f>
        <v>4</v>
      </c>
      <c r="F18" s="111">
        <f t="shared" si="0"/>
        <v>1000</v>
      </c>
      <c r="G18" s="90">
        <f>_xlfn.XLOOKUP(B18,Basis_Preisliste!B:B,Basis_Preisliste!K:K)</f>
        <v>15.27</v>
      </c>
      <c r="H18" s="91">
        <f>_xlfn.XLOOKUP(B18,Basis_Preisliste!B:B,Basis_Preisliste!L:L)</f>
        <v>250</v>
      </c>
    </row>
    <row r="19" spans="2:8">
      <c r="B19" s="76" t="s">
        <v>78</v>
      </c>
      <c r="C19" s="52" t="str">
        <f>VLOOKUP(B19,'Language Articles'!A:B,2,0)</f>
        <v>Alu-Tile Pro Roof hook Kit</v>
      </c>
      <c r="D19" s="77" t="str">
        <f>VLOOKUP(B19,'Language Portfolio'!A:B,2,0)</f>
        <v>Roof hooks</v>
      </c>
      <c r="E19" s="115">
        <f>_xlfn.XLOOKUP(B19,Basis_Preisliste!B:B,Basis_Preisliste!J:J)</f>
        <v>2</v>
      </c>
      <c r="F19" s="111">
        <f t="shared" si="0"/>
        <v>960</v>
      </c>
      <c r="G19" s="90">
        <f>_xlfn.XLOOKUP(B19,Basis_Preisliste!B:B,Basis_Preisliste!K:K)</f>
        <v>8.4</v>
      </c>
      <c r="H19" s="91">
        <f>_xlfn.XLOOKUP(B19,Basis_Preisliste!B:B,Basis_Preisliste!L:L)</f>
        <v>480</v>
      </c>
    </row>
    <row r="20" spans="2:8">
      <c r="B20" s="76" t="s">
        <v>103</v>
      </c>
      <c r="C20" s="52" t="str">
        <f>VLOOKUP(B20,'Language Articles'!A:B,2,0)</f>
        <v>Shingle for Roof hook Rapid2+ Slate125</v>
      </c>
      <c r="D20" s="77" t="str">
        <f>VLOOKUP(B20,'Language Portfolio'!A:B,2,0)</f>
        <v>Roof hooks</v>
      </c>
      <c r="E20" s="115">
        <f>_xlfn.XLOOKUP(B20,Basis_Preisliste!B:B,Basis_Preisliste!J:J)</f>
        <v>1</v>
      </c>
      <c r="F20" s="111">
        <f t="shared" ref="F20:F22" si="3">H20*E20</f>
        <v>960</v>
      </c>
      <c r="G20" s="90">
        <f>_xlfn.XLOOKUP(B20,Basis_Preisliste!B:B,Basis_Preisliste!K:K)</f>
        <v>5.6</v>
      </c>
      <c r="H20" s="91">
        <f>_xlfn.XLOOKUP(B20,Basis_Preisliste!B:B,Basis_Preisliste!L:L)</f>
        <v>960</v>
      </c>
    </row>
    <row r="21" spans="2:8">
      <c r="B21" s="76" t="s">
        <v>111</v>
      </c>
      <c r="C21" s="52" t="str">
        <f>VLOOKUP(B21,'Language Articles'!A:B,2,0)</f>
        <v>Roof hook Rapid2+Pro Slate125</v>
      </c>
      <c r="D21" s="77" t="str">
        <f>VLOOKUP(B21,'Language Portfolio'!A:B,2,0)</f>
        <v>Roof hooks</v>
      </c>
      <c r="E21" s="115">
        <f>_xlfn.XLOOKUP(B21,Basis_Preisliste!B:B,Basis_Preisliste!J:J)</f>
        <v>1</v>
      </c>
      <c r="F21" s="111">
        <f t="shared" si="3"/>
        <v>960</v>
      </c>
      <c r="G21" s="90">
        <f>_xlfn.XLOOKUP(B21,Basis_Preisliste!B:B,Basis_Preisliste!K:K)</f>
        <v>6.1</v>
      </c>
      <c r="H21" s="91">
        <f>_xlfn.XLOOKUP(B21,Basis_Preisliste!B:B,Basis_Preisliste!L:L)</f>
        <v>960</v>
      </c>
    </row>
    <row r="22" spans="2:8">
      <c r="B22" s="76" t="s">
        <v>113</v>
      </c>
      <c r="C22" s="52" t="str">
        <f>VLOOKUP(B22,'Language Articles'!A:B,2,0)</f>
        <v>Roof hook Pro-N  </v>
      </c>
      <c r="D22" s="77" t="str">
        <f>VLOOKUP(B22,'Language Portfolio'!A:B,2,0)</f>
        <v>Roof hooks</v>
      </c>
      <c r="E22" s="115">
        <f>_xlfn.XLOOKUP(B22,Basis_Preisliste!B:B,Basis_Preisliste!J:J)</f>
        <v>1</v>
      </c>
      <c r="F22" s="111">
        <f t="shared" si="3"/>
        <v>960</v>
      </c>
      <c r="G22" s="90">
        <f>_xlfn.XLOOKUP(B22,Basis_Preisliste!B:B,Basis_Preisliste!K:K)</f>
        <v>4.5999999999999996</v>
      </c>
      <c r="H22" s="91">
        <f>_xlfn.XLOOKUP(B22,Basis_Preisliste!B:B,Basis_Preisliste!L:L)</f>
        <v>960</v>
      </c>
    </row>
    <row r="23" spans="2:8">
      <c r="B23" s="76" t="s">
        <v>118</v>
      </c>
      <c r="C23" s="52" t="str">
        <f>VLOOKUP(B23,'Language Articles'!A:B,2,0)</f>
        <v>Hanger bolt kit 12x200 assembled</v>
      </c>
      <c r="D23" s="77" t="str">
        <f>VLOOKUP(B23,'Language Portfolio'!A:B,2,0)</f>
        <v>Special fastenings</v>
      </c>
      <c r="E23" s="115">
        <f>_xlfn.XLOOKUP(B23,Basis_Preisliste!B:B,Basis_Preisliste!J:J)</f>
        <v>0.25</v>
      </c>
      <c r="F23" s="111">
        <f t="shared" si="0"/>
        <v>1400</v>
      </c>
      <c r="G23" s="90">
        <f>_xlfn.XLOOKUP(B23,Basis_Preisliste!B:B,Basis_Preisliste!K:K)</f>
        <v>2.8</v>
      </c>
      <c r="H23" s="91">
        <f>_xlfn.XLOOKUP(B23,Basis_Preisliste!B:B,Basis_Preisliste!L:L)</f>
        <v>5600</v>
      </c>
    </row>
    <row r="24" spans="2:8">
      <c r="B24" s="76" t="s">
        <v>120</v>
      </c>
      <c r="C24" s="52" t="str">
        <f>VLOOKUP(B24,'Language Articles'!A:B,2,0)</f>
        <v>Hanger bolt kit 12x300 assembled</v>
      </c>
      <c r="D24" s="77" t="str">
        <f>VLOOKUP(B24,'Language Portfolio'!A:B,2,0)</f>
        <v>Special fastenings</v>
      </c>
      <c r="E24" s="115">
        <f>_xlfn.XLOOKUP(B24,Basis_Preisliste!B:B,Basis_Preisliste!J:J)</f>
        <v>0.5</v>
      </c>
      <c r="F24" s="111">
        <f t="shared" si="0"/>
        <v>1000</v>
      </c>
      <c r="G24" s="90">
        <f>_xlfn.XLOOKUP(B24,Basis_Preisliste!B:B,Basis_Preisliste!K:K)</f>
        <v>3.27</v>
      </c>
      <c r="H24" s="91">
        <f>_xlfn.XLOOKUP(B24,Basis_Preisliste!B:B,Basis_Preisliste!L:L)</f>
        <v>2000</v>
      </c>
    </row>
    <row r="25" spans="2:8">
      <c r="B25" s="76" t="s">
        <v>157</v>
      </c>
      <c r="C25" s="52" t="str">
        <f>VLOOKUP(B25,'Language Articles'!A:B,2,0)</f>
        <v>SingleFix Pro</v>
      </c>
      <c r="D25" s="77" t="str">
        <f>VLOOKUP(B25,'Language Portfolio'!A:B,2,0)</f>
        <v>Special fastenings</v>
      </c>
      <c r="E25" s="115">
        <f>_xlfn.XLOOKUP(B25,Basis_Preisliste!B:B,Basis_Preisliste!J:J)</f>
        <v>0.25</v>
      </c>
      <c r="F25" s="111">
        <f t="shared" si="0"/>
        <v>2800</v>
      </c>
      <c r="G25" s="90">
        <f>_xlfn.XLOOKUP(B25,Basis_Preisliste!B:B,Basis_Preisliste!K:K)</f>
        <v>1.06</v>
      </c>
      <c r="H25" s="91">
        <f>_xlfn.XLOOKUP(B25,Basis_Preisliste!B:B,Basis_Preisliste!L:L)</f>
        <v>11200</v>
      </c>
    </row>
    <row r="26" spans="2:8">
      <c r="B26" s="76" t="s">
        <v>127</v>
      </c>
      <c r="C26" s="52" t="str">
        <f>VLOOKUP(B26,'Language Articles'!A:B,2,0)</f>
        <v>Seam clamp 503 Rapid for standing seam roof</v>
      </c>
      <c r="D26" s="77" t="str">
        <f>VLOOKUP(B26,'Language Portfolio'!A:B,2,0)</f>
        <v>Special fastenings</v>
      </c>
      <c r="E26" s="115">
        <f>_xlfn.XLOOKUP(B26,Basis_Preisliste!B:B,Basis_Preisliste!J:J)</f>
        <v>1</v>
      </c>
      <c r="F26" s="111">
        <f t="shared" ref="F26" si="4">H26*E26</f>
        <v>2400</v>
      </c>
      <c r="G26" s="90">
        <f>_xlfn.XLOOKUP(B26,Basis_Preisliste!B:B,Basis_Preisliste!K:K)</f>
        <v>2.5099999999999998</v>
      </c>
      <c r="H26" s="91">
        <f>_xlfn.XLOOKUP(B26,Basis_Preisliste!B:B,Basis_Preisliste!L:L)</f>
        <v>2400</v>
      </c>
    </row>
    <row r="27" spans="2:8">
      <c r="B27" s="76" t="s">
        <v>165</v>
      </c>
      <c r="C27" s="52" t="str">
        <f>VLOOKUP(B27,'Language Articles'!A:B,2,0)</f>
        <v>KlickTopPro attachment for hanger bolt</v>
      </c>
      <c r="D27" s="77" t="str">
        <f>VLOOKUP(B27,'Language Portfolio'!A:B,2,0)</f>
        <v>Screws and accessories</v>
      </c>
      <c r="E27" s="115">
        <f>_xlfn.XLOOKUP(B27,Basis_Preisliste!B:B,Basis_Preisliste!J:J)</f>
        <v>0.5</v>
      </c>
      <c r="F27" s="111">
        <f t="shared" si="0"/>
        <v>1200</v>
      </c>
      <c r="G27" s="90">
        <f>_xlfn.XLOOKUP(B27,Basis_Preisliste!B:B,Basis_Preisliste!K:K)</f>
        <v>2.2400000000000002</v>
      </c>
      <c r="H27" s="91">
        <f>_xlfn.XLOOKUP(B27,Basis_Preisliste!B:B,Basis_Preisliste!L:L)</f>
        <v>2400</v>
      </c>
    </row>
    <row r="28" spans="2:8">
      <c r="B28" s="76" t="s">
        <v>191</v>
      </c>
      <c r="C28" s="52" t="str">
        <f>VLOOKUP(B28,'Language Articles'!A:B,2,0)</f>
        <v>Universal-Adapter M10/M12</v>
      </c>
      <c r="D28" s="77" t="str">
        <f>VLOOKUP(B28,'Language Portfolio'!A:B,2,0)</f>
        <v>Special fastenings</v>
      </c>
      <c r="E28" s="115">
        <f>_xlfn.XLOOKUP(B28,Basis_Preisliste!B:B,Basis_Preisliste!J:J)</f>
        <v>0.5</v>
      </c>
      <c r="F28" s="111">
        <f t="shared" si="0"/>
        <v>1200</v>
      </c>
      <c r="G28" s="90">
        <f>_xlfn.XLOOKUP(B28,Basis_Preisliste!B:B,Basis_Preisliste!K:K)</f>
        <v>1.46</v>
      </c>
      <c r="H28" s="91">
        <f>_xlfn.XLOOKUP(B28,Basis_Preisliste!B:B,Basis_Preisliste!L:L)</f>
        <v>2400</v>
      </c>
    </row>
    <row r="29" spans="2:8">
      <c r="B29" s="76" t="s">
        <v>200</v>
      </c>
      <c r="C29" s="52" t="str">
        <f>VLOOKUP(B29,'Language Articles'!A:B,2,0)</f>
        <v>Module bearing rail Eco05 4750mm</v>
      </c>
      <c r="D29" s="77" t="str">
        <f>VLOOKUP(B29,'Language Portfolio'!A:B,2,0)</f>
        <v>Profiles</v>
      </c>
      <c r="E29" s="115">
        <f>_xlfn.XLOOKUP(B29,Basis_Preisliste!B:B,Basis_Preisliste!J:J)</f>
        <v>1</v>
      </c>
      <c r="F29" s="111">
        <f t="shared" si="0"/>
        <v>250</v>
      </c>
      <c r="G29" s="90">
        <f>_xlfn.XLOOKUP(B29,Basis_Preisliste!B:B,Basis_Preisliste!K:K)</f>
        <v>22.28</v>
      </c>
      <c r="H29" s="91">
        <f>_xlfn.XLOOKUP(B29,Basis_Preisliste!B:B,Basis_Preisliste!L:L)</f>
        <v>250</v>
      </c>
    </row>
    <row r="30" spans="2:8">
      <c r="B30" s="76" t="s">
        <v>204</v>
      </c>
      <c r="C30" s="52" t="str">
        <f>VLOOKUP(B30,'Language Articles'!A:B,2,0)</f>
        <v>Module bearing rail Solo 2450mm</v>
      </c>
      <c r="D30" s="77" t="str">
        <f>VLOOKUP(B30,'Language Portfolio'!A:B,2,0)</f>
        <v>Profiles</v>
      </c>
      <c r="E30" s="115">
        <f>_xlfn.XLOOKUP(B30,Basis_Preisliste!B:B,Basis_Preisliste!J:J)</f>
        <v>1</v>
      </c>
      <c r="F30" s="111">
        <f t="shared" ref="F30" si="5">H30*E30</f>
        <v>150</v>
      </c>
      <c r="G30" s="90">
        <f>_xlfn.XLOOKUP(B30,Basis_Preisliste!B:B,Basis_Preisliste!K:K)</f>
        <v>15.58</v>
      </c>
      <c r="H30" s="91">
        <f>_xlfn.XLOOKUP(B30,Basis_Preisliste!B:B,Basis_Preisliste!L:L)</f>
        <v>150</v>
      </c>
    </row>
    <row r="31" spans="2:8">
      <c r="B31" s="76" t="s">
        <v>206</v>
      </c>
      <c r="C31" s="52" t="str">
        <f>VLOOKUP(B31,'Language Articles'!A:B,2,0)</f>
        <v>Module bearing rail Solo 3550mm</v>
      </c>
      <c r="D31" s="77" t="str">
        <f>VLOOKUP(B31,'Language Portfolio'!A:B,2,0)</f>
        <v>Profiles</v>
      </c>
      <c r="E31" s="115">
        <f>_xlfn.XLOOKUP(B31,Basis_Preisliste!B:B,Basis_Preisliste!J:J)</f>
        <v>1</v>
      </c>
      <c r="F31" s="111">
        <f t="shared" si="0"/>
        <v>150</v>
      </c>
      <c r="G31" s="90">
        <f>_xlfn.XLOOKUP(B31,Basis_Preisliste!B:B,Basis_Preisliste!K:K)</f>
        <v>22.8</v>
      </c>
      <c r="H31" s="91">
        <f>_xlfn.XLOOKUP(B31,Basis_Preisliste!B:B,Basis_Preisliste!L:L)</f>
        <v>150</v>
      </c>
    </row>
    <row r="32" spans="2:8">
      <c r="B32" s="76" t="s">
        <v>208</v>
      </c>
      <c r="C32" s="52" t="str">
        <f>VLOOKUP(B32,'Language Articles'!A:B,2,0)</f>
        <v>Module bearing rail Solo 4400mm</v>
      </c>
      <c r="D32" s="77" t="str">
        <f>VLOOKUP(B32,'Language Portfolio'!A:B,2,0)</f>
        <v>Profiles</v>
      </c>
      <c r="E32" s="115">
        <f>_xlfn.XLOOKUP(B32,Basis_Preisliste!B:B,Basis_Preisliste!J:J)</f>
        <v>1</v>
      </c>
      <c r="F32" s="111">
        <f t="shared" si="0"/>
        <v>150</v>
      </c>
      <c r="G32" s="90">
        <f>_xlfn.XLOOKUP(B32,Basis_Preisliste!B:B,Basis_Preisliste!K:K)</f>
        <v>28.26</v>
      </c>
      <c r="H32" s="91">
        <f>_xlfn.XLOOKUP(B32,Basis_Preisliste!B:B,Basis_Preisliste!L:L)</f>
        <v>150</v>
      </c>
    </row>
    <row r="33" spans="2:8">
      <c r="B33" s="76" t="s">
        <v>210</v>
      </c>
      <c r="C33" s="52" t="str">
        <f>VLOOKUP(B33,'Language Articles'!A:B,2,0)</f>
        <v>Module bearing rail Solo 4750mm</v>
      </c>
      <c r="D33" s="77" t="str">
        <f>VLOOKUP(B33,'Language Portfolio'!A:B,2,0)</f>
        <v>Profiles</v>
      </c>
      <c r="E33" s="115">
        <f>_xlfn.XLOOKUP(B33,Basis_Preisliste!B:B,Basis_Preisliste!J:J)</f>
        <v>1</v>
      </c>
      <c r="F33" s="111">
        <f t="shared" si="0"/>
        <v>150</v>
      </c>
      <c r="G33" s="90">
        <f>_xlfn.XLOOKUP(B33,Basis_Preisliste!B:B,Basis_Preisliste!K:K)</f>
        <v>30.5</v>
      </c>
      <c r="H33" s="91">
        <f>_xlfn.XLOOKUP(B33,Basis_Preisliste!B:B,Basis_Preisliste!L:L)</f>
        <v>150</v>
      </c>
    </row>
    <row r="34" spans="2:8">
      <c r="B34" s="76" t="s">
        <v>212</v>
      </c>
      <c r="C34" s="52" t="str">
        <f>VLOOKUP(B34,'Language Articles'!A:B,2,0)</f>
        <v>Module bearing rail Solo 5900mm</v>
      </c>
      <c r="D34" s="77" t="str">
        <f>VLOOKUP(B34,'Language Portfolio'!A:B,2,0)</f>
        <v>Profiles</v>
      </c>
      <c r="E34" s="115">
        <f>_xlfn.XLOOKUP(B34,Basis_Preisliste!B:B,Basis_Preisliste!J:J)</f>
        <v>1</v>
      </c>
      <c r="F34" s="111">
        <f t="shared" si="0"/>
        <v>150</v>
      </c>
      <c r="G34" s="90">
        <f>_xlfn.XLOOKUP(B34,Basis_Preisliste!B:B,Basis_Preisliste!K:K)</f>
        <v>37.89</v>
      </c>
      <c r="H34" s="91">
        <f>_xlfn.XLOOKUP(B34,Basis_Preisliste!B:B,Basis_Preisliste!L:L)</f>
        <v>150</v>
      </c>
    </row>
    <row r="35" spans="2:8">
      <c r="B35" s="76" t="s">
        <v>214</v>
      </c>
      <c r="C35" s="52" t="str">
        <f>VLOOKUP(B35,'Language Articles'!A:B,2,0)</f>
        <v>Module bearing rail Solo 6200mm</v>
      </c>
      <c r="D35" s="77" t="str">
        <f>VLOOKUP(B35,'Language Portfolio'!A:B,2,0)</f>
        <v>Profiles</v>
      </c>
      <c r="E35" s="115">
        <f>_xlfn.XLOOKUP(B35,Basis_Preisliste!B:B,Basis_Preisliste!J:J)</f>
        <v>3</v>
      </c>
      <c r="F35" s="111">
        <f t="shared" si="0"/>
        <v>450</v>
      </c>
      <c r="G35" s="90">
        <f>_xlfn.XLOOKUP(B35,Basis_Preisliste!B:B,Basis_Preisliste!K:K)</f>
        <v>39.450000000000003</v>
      </c>
      <c r="H35" s="91">
        <f>_xlfn.XLOOKUP(B35,Basis_Preisliste!B:B,Basis_Preisliste!L:L)</f>
        <v>150</v>
      </c>
    </row>
    <row r="36" spans="2:8">
      <c r="B36" s="76" t="s">
        <v>223</v>
      </c>
      <c r="C36" s="52" t="str">
        <f>VLOOKUP(B36,'Language Articles'!A:B,2,0)</f>
        <v>Module-bearing rail EcoLight 450mm</v>
      </c>
      <c r="D36" s="77" t="str">
        <f>VLOOKUP(B36,'Language Portfolio'!A:B,2,0)</f>
        <v>Profiles</v>
      </c>
      <c r="E36" s="116">
        <f>_xlfn.XLOOKUP(B36,Basis_Preisliste!B:B,Basis_Preisliste!J:J)</f>
        <v>1</v>
      </c>
      <c r="F36" s="113">
        <f t="shared" si="0"/>
        <v>1200</v>
      </c>
      <c r="G36" s="90">
        <f>_xlfn.XLOOKUP(B36,Basis_Preisliste!B:B,Basis_Preisliste!K:K)</f>
        <v>2.2999999999999998</v>
      </c>
      <c r="H36" s="105">
        <f>_xlfn.XLOOKUP(B36,Basis_Preisliste!B:B,Basis_Preisliste!L:L)</f>
        <v>1200</v>
      </c>
    </row>
    <row r="37" spans="2:8">
      <c r="B37" s="76" t="s">
        <v>233</v>
      </c>
      <c r="C37" s="52" t="str">
        <f>VLOOKUP(B37,'Language Articles'!A:B,2,0)</f>
        <v>Module bearing rail Pro35 4400mm</v>
      </c>
      <c r="D37" s="77" t="str">
        <f>VLOOKUP(B37,'Language Portfolio'!A:B,2,0)</f>
        <v>Profiles</v>
      </c>
      <c r="E37" s="116">
        <f>_xlfn.XLOOKUP(B37,Basis_Preisliste!B:B,Basis_Preisliste!J:J)</f>
        <v>1</v>
      </c>
      <c r="F37" s="113">
        <f t="shared" ref="F37" si="6">H37*E37</f>
        <v>200</v>
      </c>
      <c r="G37" s="90">
        <f>_xlfn.XLOOKUP(B37,Basis_Preisliste!B:B,Basis_Preisliste!K:K)</f>
        <v>22.4</v>
      </c>
      <c r="H37" s="105">
        <f>_xlfn.XLOOKUP(B37,Basis_Preisliste!B:B,Basis_Preisliste!L:L)</f>
        <v>200</v>
      </c>
    </row>
    <row r="38" spans="2:8">
      <c r="B38" s="76" t="s">
        <v>235</v>
      </c>
      <c r="C38" s="52" t="str">
        <f>VLOOKUP(B38,'Language Articles'!A:B,2,0)</f>
        <v>Module bearing rail Pro35 4750mm</v>
      </c>
      <c r="D38" s="77" t="str">
        <f>VLOOKUP(B38,'Language Portfolio'!A:B,2,0)</f>
        <v>Profiles</v>
      </c>
      <c r="E38" s="115">
        <f>_xlfn.XLOOKUP(B38,Basis_Preisliste!B:B,Basis_Preisliste!J:J)</f>
        <v>1</v>
      </c>
      <c r="F38" s="111">
        <f t="shared" si="0"/>
        <v>200</v>
      </c>
      <c r="G38" s="90">
        <f>_xlfn.XLOOKUP(B38,Basis_Preisliste!B:B,Basis_Preisliste!K:K)</f>
        <v>24.18</v>
      </c>
      <c r="H38" s="91">
        <f>_xlfn.XLOOKUP(B38,Basis_Preisliste!B:B,Basis_Preisliste!L:L)</f>
        <v>200</v>
      </c>
    </row>
    <row r="39" spans="2:8">
      <c r="B39" s="76" t="s">
        <v>239</v>
      </c>
      <c r="C39" s="52" t="str">
        <f>VLOOKUP(B39,'Language Articles'!A:B,2,0)</f>
        <v>Module bearing rail Pro35 5900mm</v>
      </c>
      <c r="D39" s="77" t="str">
        <f>VLOOKUP(B39,'Language Portfolio'!A:B,2,0)</f>
        <v>Profiles</v>
      </c>
      <c r="E39" s="115">
        <f>_xlfn.XLOOKUP(B39,Basis_Preisliste!B:B,Basis_Preisliste!J:J)</f>
        <v>1</v>
      </c>
      <c r="F39" s="111">
        <f t="shared" si="0"/>
        <v>200</v>
      </c>
      <c r="G39" s="90">
        <f>_xlfn.XLOOKUP(B39,Basis_Preisliste!B:B,Basis_Preisliste!K:K)</f>
        <v>30.03</v>
      </c>
      <c r="H39" s="91">
        <f>_xlfn.XLOOKUP(B39,Basis_Preisliste!B:B,Basis_Preisliste!L:L)</f>
        <v>200</v>
      </c>
    </row>
    <row r="40" spans="2:8">
      <c r="B40" s="76" t="s">
        <v>243</v>
      </c>
      <c r="C40" s="52" t="str">
        <f>VLOOKUP(B40,'Language Articles'!A:B,2,0)</f>
        <v>Module bearing rail Pro50 2450mm</v>
      </c>
      <c r="D40" s="77" t="str">
        <f>VLOOKUP(B40,'Language Portfolio'!A:B,2,0)</f>
        <v>Profiles</v>
      </c>
      <c r="E40" s="115">
        <f>_xlfn.XLOOKUP(B40,Basis_Preisliste!B:B,Basis_Preisliste!J:J)</f>
        <v>1</v>
      </c>
      <c r="F40" s="111">
        <f t="shared" ref="F40" si="7">H40*E40</f>
        <v>150</v>
      </c>
      <c r="G40" s="90">
        <f>_xlfn.XLOOKUP(B40,Basis_Preisliste!B:B,Basis_Preisliste!K:K)</f>
        <v>14.65</v>
      </c>
      <c r="H40" s="91">
        <f>_xlfn.XLOOKUP(B40,Basis_Preisliste!B:B,Basis_Preisliste!L:L)</f>
        <v>150</v>
      </c>
    </row>
    <row r="41" spans="2:8">
      <c r="B41" s="76" t="s">
        <v>249</v>
      </c>
      <c r="C41" s="52" t="str">
        <f>VLOOKUP(B41,'Language Articles'!A:B,2,0)</f>
        <v>Module bearing rail Pro50 4400mm</v>
      </c>
      <c r="D41" s="77" t="str">
        <f>VLOOKUP(B41,'Language Portfolio'!A:B,2,0)</f>
        <v>Profiles</v>
      </c>
      <c r="E41" s="115">
        <f>_xlfn.XLOOKUP(B41,Basis_Preisliste!B:B,Basis_Preisliste!J:J)</f>
        <v>1</v>
      </c>
      <c r="F41" s="111">
        <f t="shared" si="0"/>
        <v>150</v>
      </c>
      <c r="G41" s="90">
        <f>_xlfn.XLOOKUP(B41,Basis_Preisliste!B:B,Basis_Preisliste!K:K)</f>
        <v>26.31</v>
      </c>
      <c r="H41" s="91">
        <f>_xlfn.XLOOKUP(B41,Basis_Preisliste!B:B,Basis_Preisliste!L:L)</f>
        <v>150</v>
      </c>
    </row>
    <row r="42" spans="2:8">
      <c r="B42" s="76" t="s">
        <v>251</v>
      </c>
      <c r="C42" s="52" t="str">
        <f>VLOOKUP(B42,'Language Articles'!A:B,2,0)</f>
        <v>Module bearing rail Pro50 4750mm</v>
      </c>
      <c r="D42" s="77" t="str">
        <f>VLOOKUP(B42,'Language Portfolio'!A:B,2,0)</f>
        <v>Profiles</v>
      </c>
      <c r="E42" s="115">
        <f>_xlfn.XLOOKUP(B42,Basis_Preisliste!B:B,Basis_Preisliste!J:J)</f>
        <v>1</v>
      </c>
      <c r="F42" s="111">
        <f t="shared" si="0"/>
        <v>150</v>
      </c>
      <c r="G42" s="90">
        <f>_xlfn.XLOOKUP(B42,Basis_Preisliste!B:B,Basis_Preisliste!K:K)</f>
        <v>28.41</v>
      </c>
      <c r="H42" s="91">
        <f>_xlfn.XLOOKUP(B42,Basis_Preisliste!B:B,Basis_Preisliste!L:L)</f>
        <v>150</v>
      </c>
    </row>
    <row r="43" spans="2:8">
      <c r="B43" s="76" t="s">
        <v>271</v>
      </c>
      <c r="C43" s="52" t="str">
        <f>VLOOKUP(B43,'Language Articles'!A:B,2,0)</f>
        <v>Module bearing rail Solo Pro 4400 mm</v>
      </c>
      <c r="D43" s="77" t="str">
        <f>VLOOKUP(B43,'Language Portfolio'!A:B,2,0)</f>
        <v>Profiles</v>
      </c>
      <c r="E43" s="115">
        <f>_xlfn.XLOOKUP(B43,Basis_Preisliste!B:B,Basis_Preisliste!J:J)</f>
        <v>1</v>
      </c>
      <c r="F43" s="111">
        <f t="shared" ref="F43:F46" si="8">H43*E43</f>
        <v>150</v>
      </c>
      <c r="G43" s="90">
        <f>_xlfn.XLOOKUP(B43,Basis_Preisliste!B:B,Basis_Preisliste!K:K)</f>
        <v>26.58</v>
      </c>
      <c r="H43" s="91">
        <f>_xlfn.XLOOKUP(B43,Basis_Preisliste!B:B,Basis_Preisliste!L:L)</f>
        <v>150</v>
      </c>
    </row>
    <row r="44" spans="2:8">
      <c r="B44" s="76" t="s">
        <v>273</v>
      </c>
      <c r="C44" s="52" t="str">
        <f>VLOOKUP(B44,'Language Articles'!A:B,2,0)</f>
        <v>Module bearing rail Solo Pro 4750 mm</v>
      </c>
      <c r="D44" s="77" t="str">
        <f>VLOOKUP(B44,'Language Portfolio'!A:B,2,0)</f>
        <v>Profiles</v>
      </c>
      <c r="E44" s="115">
        <f>_xlfn.XLOOKUP(B44,Basis_Preisliste!B:B,Basis_Preisliste!J:J)</f>
        <v>1</v>
      </c>
      <c r="F44" s="111">
        <f t="shared" si="8"/>
        <v>150</v>
      </c>
      <c r="G44" s="90">
        <f>_xlfn.XLOOKUP(B44,Basis_Preisliste!B:B,Basis_Preisliste!K:K)</f>
        <v>28.69</v>
      </c>
      <c r="H44" s="91">
        <f>_xlfn.XLOOKUP(B44,Basis_Preisliste!B:B,Basis_Preisliste!L:L)</f>
        <v>150</v>
      </c>
    </row>
    <row r="45" spans="2:8">
      <c r="B45" s="76" t="s">
        <v>275</v>
      </c>
      <c r="C45" s="52" t="str">
        <f>VLOOKUP(B45,'Language Articles'!A:B,2,0)</f>
        <v>Module bearing rail Solo Pro 5900 mm</v>
      </c>
      <c r="D45" s="77" t="str">
        <f>VLOOKUP(B45,'Language Portfolio'!A:B,2,0)</f>
        <v>Profiles</v>
      </c>
      <c r="E45" s="115">
        <f>_xlfn.XLOOKUP(B45,Basis_Preisliste!B:B,Basis_Preisliste!J:J)</f>
        <v>1</v>
      </c>
      <c r="F45" s="111">
        <f t="shared" si="8"/>
        <v>150</v>
      </c>
      <c r="G45" s="90">
        <f>_xlfn.XLOOKUP(B45,Basis_Preisliste!B:B,Basis_Preisliste!K:K)</f>
        <v>35.64</v>
      </c>
      <c r="H45" s="91">
        <f>_xlfn.XLOOKUP(B45,Basis_Preisliste!B:B,Basis_Preisliste!L:L)</f>
        <v>150</v>
      </c>
    </row>
    <row r="46" spans="2:8">
      <c r="B46" s="76" t="s">
        <v>277</v>
      </c>
      <c r="C46" s="52" t="str">
        <f>VLOOKUP(B46,'Language Articles'!A:B,2,0)</f>
        <v>Module bearing rail Solo Pro 6200 mm</v>
      </c>
      <c r="D46" s="77" t="str">
        <f>VLOOKUP(B46,'Language Portfolio'!A:B,2,0)</f>
        <v>Profiles</v>
      </c>
      <c r="E46" s="115">
        <f>_xlfn.XLOOKUP(B46,Basis_Preisliste!B:B,Basis_Preisliste!J:J)</f>
        <v>3</v>
      </c>
      <c r="F46" s="111">
        <f t="shared" si="8"/>
        <v>450</v>
      </c>
      <c r="G46" s="90">
        <f>_xlfn.XLOOKUP(B46,Basis_Preisliste!B:B,Basis_Preisliste!K:K)</f>
        <v>37.47</v>
      </c>
      <c r="H46" s="91">
        <f>_xlfn.XLOOKUP(B46,Basis_Preisliste!B:B,Basis_Preisliste!L:L)</f>
        <v>150</v>
      </c>
    </row>
    <row r="47" spans="2:8">
      <c r="B47" s="76" t="s">
        <v>304</v>
      </c>
      <c r="C47" s="52" t="str">
        <f>VLOOKUP(B47,'Language Articles'!A:B,2,0)</f>
        <v>Base rail for Flat Grid 6000mm</v>
      </c>
      <c r="D47" s="77" t="str">
        <f>VLOOKUP(B47,'Language Portfolio'!A:B,2,0)</f>
        <v>Ballastoptimized flat roof systems</v>
      </c>
      <c r="E47" s="115">
        <f>_xlfn.XLOOKUP(B47,Basis_Preisliste!B:B,Basis_Preisliste!J:J)</f>
        <v>1</v>
      </c>
      <c r="F47" s="111">
        <f t="shared" si="0"/>
        <v>100</v>
      </c>
      <c r="G47" s="90">
        <f>_xlfn.XLOOKUP(B47,Basis_Preisliste!B:B,Basis_Preisliste!K:K)</f>
        <v>44.22</v>
      </c>
      <c r="H47" s="91">
        <f>_xlfn.XLOOKUP(B47,Basis_Preisliste!B:B,Basis_Preisliste!L:L)</f>
        <v>100</v>
      </c>
    </row>
    <row r="48" spans="2:8">
      <c r="B48" s="76" t="s">
        <v>308</v>
      </c>
      <c r="C48" s="52" t="str">
        <f>VLOOKUP(B48,'Language Articles'!A:B,2,0)</f>
        <v>Base rail for Flat Grid 4200mm</v>
      </c>
      <c r="D48" s="77" t="str">
        <f>VLOOKUP(B48,'Language Portfolio'!A:B,2,0)</f>
        <v>Ballastoptimized flat roof systems</v>
      </c>
      <c r="E48" s="115">
        <f>_xlfn.XLOOKUP(B48,Basis_Preisliste!B:B,Basis_Preisliste!J:J)</f>
        <v>1</v>
      </c>
      <c r="F48" s="111">
        <f t="shared" si="0"/>
        <v>100</v>
      </c>
      <c r="G48" s="90">
        <f>_xlfn.XLOOKUP(B48,Basis_Preisliste!B:B,Basis_Preisliste!K:K)</f>
        <v>30.67</v>
      </c>
      <c r="H48" s="91">
        <f>_xlfn.XLOOKUP(B48,Basis_Preisliste!B:B,Basis_Preisliste!L:L)</f>
        <v>100</v>
      </c>
    </row>
    <row r="49" spans="2:8">
      <c r="B49" s="76" t="s">
        <v>80</v>
      </c>
      <c r="C49" s="52" t="str">
        <f>VLOOKUP(B49,'Language Articles'!A:B,2,0)</f>
        <v>RapFix - attachment for Eco-Roof hook</v>
      </c>
      <c r="D49" s="77" t="str">
        <f>VLOOKUP(B49,'Language Portfolio'!A:B,2,0)</f>
        <v>Screws and accessories</v>
      </c>
      <c r="E49" s="115">
        <f>_xlfn.XLOOKUP(B49,Basis_Preisliste!B:B,Basis_Preisliste!J:J)</f>
        <v>1</v>
      </c>
      <c r="F49" s="111">
        <f t="shared" ref="F49" si="9">H49*E49</f>
        <v>2400</v>
      </c>
      <c r="G49" s="90">
        <f>_xlfn.XLOOKUP(B49,Basis_Preisliste!B:B,Basis_Preisliste!K:K)</f>
        <v>2.52</v>
      </c>
      <c r="H49" s="91">
        <f>_xlfn.XLOOKUP(B49,Basis_Preisliste!B:B,Basis_Preisliste!L:L)</f>
        <v>2400</v>
      </c>
    </row>
    <row r="50" spans="2:8">
      <c r="B50" s="76" t="s">
        <v>322</v>
      </c>
      <c r="C50" s="52" t="str">
        <f>VLOOKUP(B50,'Language Articles'!A:B,2,0)</f>
        <v>Connector E Solo5 ProfiPlus pre-assy</v>
      </c>
      <c r="D50" s="77" t="str">
        <f>VLOOKUP(B50,'Language Portfolio'!A:B,2,0)</f>
        <v>Screws and accessories</v>
      </c>
      <c r="E50" s="115">
        <f>_xlfn.XLOOKUP(B50,Basis_Preisliste!B:B,Basis_Preisliste!J:J)</f>
        <v>0.5</v>
      </c>
      <c r="F50" s="111">
        <f t="shared" si="0"/>
        <v>1200</v>
      </c>
      <c r="G50" s="90">
        <f>_xlfn.XLOOKUP(B50,Basis_Preisliste!B:B,Basis_Preisliste!K:K)</f>
        <v>2.52</v>
      </c>
      <c r="H50" s="91">
        <f>_xlfn.XLOOKUP(B50,Basis_Preisliste!B:B,Basis_Preisliste!L:L)</f>
        <v>2400</v>
      </c>
    </row>
    <row r="51" spans="2:8">
      <c r="B51" s="76" t="s">
        <v>328</v>
      </c>
      <c r="C51" s="52" t="str">
        <f>VLOOKUP(B51,'Language Articles'!A:B,2,0)</f>
        <v>Plastic end cap Solo</v>
      </c>
      <c r="D51" s="77" t="str">
        <f>VLOOKUP(B51,'Language Portfolio'!A:B,2,0)</f>
        <v>Screws and accessories</v>
      </c>
      <c r="E51" s="115">
        <f>_xlfn.XLOOKUP(B51,Basis_Preisliste!B:B,Basis_Preisliste!J:J)</f>
        <v>0.5</v>
      </c>
      <c r="F51" s="111">
        <f t="shared" si="0"/>
        <v>5600</v>
      </c>
      <c r="G51" s="90">
        <f>_xlfn.XLOOKUP(B51,Basis_Preisliste!B:B,Basis_Preisliste!K:K)</f>
        <v>0.25</v>
      </c>
      <c r="H51" s="91">
        <f>_xlfn.XLOOKUP(B51,Basis_Preisliste!B:B,Basis_Preisliste!L:L)</f>
        <v>11200</v>
      </c>
    </row>
    <row r="52" spans="2:8">
      <c r="B52" s="76" t="s">
        <v>330</v>
      </c>
      <c r="C52" s="52" t="str">
        <f>VLOOKUP(B52,'Language Articles'!A:B,2,0)</f>
        <v>Plastic end cap Solo black</v>
      </c>
      <c r="D52" s="77" t="str">
        <f>VLOOKUP(B52,'Language Portfolio'!A:B,2,0)</f>
        <v>Screws and accessories</v>
      </c>
      <c r="E52" s="115">
        <f>_xlfn.XLOOKUP(B52,Basis_Preisliste!B:B,Basis_Preisliste!J:J)</f>
        <v>0.5</v>
      </c>
      <c r="F52" s="111">
        <f t="shared" si="0"/>
        <v>5600</v>
      </c>
      <c r="G52" s="90">
        <f>_xlfn.XLOOKUP(B52,Basis_Preisliste!B:B,Basis_Preisliste!K:K)</f>
        <v>0.37</v>
      </c>
      <c r="H52" s="91">
        <f>_xlfn.XLOOKUP(B52,Basis_Preisliste!B:B,Basis_Preisliste!L:L)</f>
        <v>11200</v>
      </c>
    </row>
    <row r="53" spans="2:8">
      <c r="B53" s="76" t="s">
        <v>334</v>
      </c>
      <c r="C53" s="52" t="str">
        <f>VLOOKUP(B53,'Language Articles'!A:B,2,0)</f>
        <v>Slide-in connector Solo</v>
      </c>
      <c r="D53" s="77" t="str">
        <f>VLOOKUP(B53,'Language Portfolio'!A:B,2,0)</f>
        <v>Screws and accessories</v>
      </c>
      <c r="E53" s="115">
        <f>_xlfn.XLOOKUP(B53,Basis_Preisliste!B:B,Basis_Preisliste!J:J)</f>
        <v>0.25</v>
      </c>
      <c r="F53" s="111">
        <f t="shared" si="0"/>
        <v>800</v>
      </c>
      <c r="G53" s="90">
        <f>_xlfn.XLOOKUP(B53,Basis_Preisliste!B:B,Basis_Preisliste!K:K)</f>
        <v>2.78</v>
      </c>
      <c r="H53" s="91">
        <f>_xlfn.XLOOKUP(B53,Basis_Preisliste!B:B,Basis_Preisliste!L:L)</f>
        <v>3200</v>
      </c>
    </row>
    <row r="54" spans="2:8">
      <c r="B54" s="76" t="s">
        <v>343</v>
      </c>
      <c r="C54" s="52" t="str">
        <f>VLOOKUP(B54,'Language Articles'!A:B,2,0)</f>
        <v>Rapid cross connector</v>
      </c>
      <c r="D54" s="77" t="str">
        <f>VLOOKUP(B54,'Language Portfolio'!A:B,2,0)</f>
        <v>Screws and accessories</v>
      </c>
      <c r="E54" s="115">
        <f>_xlfn.XLOOKUP(B54,Basis_Preisliste!B:B,Basis_Preisliste!J:J)</f>
        <v>1</v>
      </c>
      <c r="F54" s="111">
        <f t="shared" si="0"/>
        <v>4800</v>
      </c>
      <c r="G54" s="90">
        <f>_xlfn.XLOOKUP(B54,Basis_Preisliste!B:B,Basis_Preisliste!K:K)</f>
        <v>2.58</v>
      </c>
      <c r="H54" s="91">
        <f>_xlfn.XLOOKUP(B54,Basis_Preisliste!B:B,Basis_Preisliste!L:L)</f>
        <v>4800</v>
      </c>
    </row>
    <row r="55" spans="2:8">
      <c r="B55" s="76" t="s">
        <v>345</v>
      </c>
      <c r="C55" s="52" t="str">
        <f>VLOOKUP(B55,'Language Articles'!A:B,2,0)</f>
        <v>RapidCon90</v>
      </c>
      <c r="D55" s="77" t="str">
        <f>VLOOKUP(B55,'Language Portfolio'!A:B,2,0)</f>
        <v>Screws and accessories</v>
      </c>
      <c r="E55" s="115">
        <f>_xlfn.XLOOKUP(B55,Basis_Preisliste!B:B,Basis_Preisliste!J:J)</f>
        <v>1</v>
      </c>
      <c r="F55" s="111">
        <f t="shared" si="0"/>
        <v>5200</v>
      </c>
      <c r="G55" s="90">
        <f>_xlfn.XLOOKUP(B55,Basis_Preisliste!B:B,Basis_Preisliste!K:K)</f>
        <v>0.51</v>
      </c>
      <c r="H55" s="91">
        <f>_xlfn.XLOOKUP(B55,Basis_Preisliste!B:B,Basis_Preisliste!L:L)</f>
        <v>5200</v>
      </c>
    </row>
    <row r="56" spans="2:8">
      <c r="B56" s="76" t="s">
        <v>349</v>
      </c>
      <c r="C56" s="52" t="str">
        <f>VLOOKUP(B56,'Language Articles'!A:B,2,0)</f>
        <v>Rapid Cross connector 90 Pro</v>
      </c>
      <c r="D56" s="77" t="str">
        <f>VLOOKUP(B56,'Language Portfolio'!A:B,2,0)</f>
        <v>Screws and accessories</v>
      </c>
      <c r="E56" s="115">
        <f>_xlfn.XLOOKUP(B56,Basis_Preisliste!B:B,Basis_Preisliste!J:J)</f>
        <v>0.25</v>
      </c>
      <c r="F56" s="111">
        <f t="shared" ref="F56" si="10">H56*E56</f>
        <v>1800</v>
      </c>
      <c r="G56" s="90">
        <f>_xlfn.XLOOKUP(B56,Basis_Preisliste!B:B,Basis_Preisliste!K:K)</f>
        <v>2.58</v>
      </c>
      <c r="H56" s="91">
        <f>_xlfn.XLOOKUP(B56,Basis_Preisliste!B:B,Basis_Preisliste!L:L)</f>
        <v>7200</v>
      </c>
    </row>
    <row r="57" spans="2:8">
      <c r="B57" s="76" t="s">
        <v>361</v>
      </c>
      <c r="C57" s="52" t="str">
        <f>VLOOKUP(B57,'Language Articles'!A:B,2,0)</f>
        <v>Slide-in connector Pro</v>
      </c>
      <c r="D57" s="77" t="str">
        <f>VLOOKUP(B57,'Language Portfolio'!A:B,2,0)</f>
        <v>Screws and accessories</v>
      </c>
      <c r="E57" s="115">
        <f>_xlfn.XLOOKUP(B57,Basis_Preisliste!B:B,Basis_Preisliste!J:J)</f>
        <v>0.25</v>
      </c>
      <c r="F57" s="111">
        <f t="shared" si="0"/>
        <v>800</v>
      </c>
      <c r="G57" s="90">
        <f>_xlfn.XLOOKUP(B57,Basis_Preisliste!B:B,Basis_Preisliste!K:K)</f>
        <v>1.97</v>
      </c>
      <c r="H57" s="91">
        <f>_xlfn.XLOOKUP(B57,Basis_Preisliste!B:B,Basis_Preisliste!L:L)</f>
        <v>3200</v>
      </c>
    </row>
    <row r="58" spans="2:8">
      <c r="B58" s="76" t="s">
        <v>363</v>
      </c>
      <c r="C58" s="52" t="str">
        <f>VLOOKUP(B58,'Language Articles'!A:B,2,0)</f>
        <v>Base Rail Pro Connector</v>
      </c>
      <c r="D58" s="77" t="str">
        <f>VLOOKUP(B58,'Language Portfolio'!A:B,2,0)</f>
        <v>Ballastoptimized flat roof systems</v>
      </c>
      <c r="E58" s="115">
        <f>_xlfn.XLOOKUP(B58,Basis_Preisliste!B:B,Basis_Preisliste!J:J)</f>
        <v>0.25</v>
      </c>
      <c r="F58" s="111">
        <f t="shared" si="0"/>
        <v>1400</v>
      </c>
      <c r="G58" s="90">
        <f>_xlfn.XLOOKUP(B58,Basis_Preisliste!B:B,Basis_Preisliste!K:K)</f>
        <v>1.1399999999999999</v>
      </c>
      <c r="H58" s="91">
        <f>_xlfn.XLOOKUP(B58,Basis_Preisliste!B:B,Basis_Preisliste!L:L)</f>
        <v>5600</v>
      </c>
    </row>
    <row r="59" spans="2:8">
      <c r="B59" s="76" t="s">
        <v>365</v>
      </c>
      <c r="C59" s="52" t="str">
        <f>VLOOKUP(B59,'Language Articles'!A:B,2,0)</f>
        <v>Ballast Rail Pro Connector</v>
      </c>
      <c r="D59" s="77" t="str">
        <f>VLOOKUP(B59,'Language Portfolio'!A:B,2,0)</f>
        <v>Ballastoptimized flat roof systems</v>
      </c>
      <c r="E59" s="115">
        <f>_xlfn.XLOOKUP(B59,Basis_Preisliste!B:B,Basis_Preisliste!J:J)</f>
        <v>0.25</v>
      </c>
      <c r="F59" s="111">
        <f t="shared" si="0"/>
        <v>800</v>
      </c>
      <c r="G59" s="90">
        <f>_xlfn.XLOOKUP(B59,Basis_Preisliste!B:B,Basis_Preisliste!K:K)</f>
        <v>1.63</v>
      </c>
      <c r="H59" s="91">
        <f>_xlfn.XLOOKUP(B59,Basis_Preisliste!B:B,Basis_Preisliste!L:L)</f>
        <v>3200</v>
      </c>
    </row>
    <row r="60" spans="2:8">
      <c r="B60" s="76" t="s">
        <v>367</v>
      </c>
      <c r="C60" s="52" t="str">
        <f>VLOOKUP(B60,'Language Articles'!A:B,2,0)</f>
        <v>Plastic end cap Pro</v>
      </c>
      <c r="D60" s="77" t="str">
        <f>VLOOKUP(B60,'Language Portfolio'!A:B,2,0)</f>
        <v>Screws and accessories</v>
      </c>
      <c r="E60" s="115">
        <f>_xlfn.XLOOKUP(B60,Basis_Preisliste!B:B,Basis_Preisliste!J:J)</f>
        <v>0.5</v>
      </c>
      <c r="F60" s="111">
        <f t="shared" si="0"/>
        <v>5600</v>
      </c>
      <c r="G60" s="90">
        <f>_xlfn.XLOOKUP(B60,Basis_Preisliste!B:B,Basis_Preisliste!K:K)</f>
        <v>0.4</v>
      </c>
      <c r="H60" s="91">
        <f>_xlfn.XLOOKUP(B60,Basis_Preisliste!B:B,Basis_Preisliste!L:L)</f>
        <v>11200</v>
      </c>
    </row>
    <row r="61" spans="2:8">
      <c r="B61" s="76" t="s">
        <v>371</v>
      </c>
      <c r="C61" s="52" t="str">
        <f>VLOOKUP(B61,'Language Articles'!A:B,2,0)</f>
        <v>ClampFit</v>
      </c>
      <c r="D61" s="77" t="str">
        <f>VLOOKUP(B61,'Language Portfolio'!A:B,2,0)</f>
        <v>Special fastenings</v>
      </c>
      <c r="E61" s="115">
        <f>_xlfn.XLOOKUP(B61,Basis_Preisliste!B:B,Basis_Preisliste!J:J)</f>
        <v>1</v>
      </c>
      <c r="F61" s="111">
        <f t="shared" si="0"/>
        <v>2400</v>
      </c>
      <c r="G61" s="90">
        <f>_xlfn.XLOOKUP(B61,Basis_Preisliste!B:B,Basis_Preisliste!K:K)</f>
        <v>2.44</v>
      </c>
      <c r="H61" s="91">
        <f>_xlfn.XLOOKUP(B61,Basis_Preisliste!B:B,Basis_Preisliste!L:L)</f>
        <v>2400</v>
      </c>
    </row>
    <row r="62" spans="2:8">
      <c r="B62" s="76" t="s">
        <v>373</v>
      </c>
      <c r="C62" s="52" t="str">
        <f>VLOOKUP(B62,'Language Articles'!A:B,2,0)</f>
        <v>ClampFit Pro</v>
      </c>
      <c r="D62" s="77" t="str">
        <f>VLOOKUP(B62,'Language Portfolio'!A:B,2,0)</f>
        <v>Special fastenings</v>
      </c>
      <c r="E62" s="115">
        <f>_xlfn.XLOOKUP(B62,Basis_Preisliste!B:B,Basis_Preisliste!J:J)</f>
        <v>1</v>
      </c>
      <c r="F62" s="111">
        <f t="shared" si="0"/>
        <v>2400</v>
      </c>
      <c r="G62" s="90">
        <f>_xlfn.XLOOKUP(B62,Basis_Preisliste!B:B,Basis_Preisliste!K:K)</f>
        <v>2.44</v>
      </c>
      <c r="H62" s="91">
        <f>_xlfn.XLOOKUP(B62,Basis_Preisliste!B:B,Basis_Preisliste!L:L)</f>
        <v>2400</v>
      </c>
    </row>
    <row r="63" spans="2:8">
      <c r="B63" s="76" t="s">
        <v>375</v>
      </c>
      <c r="C63" s="52" t="str">
        <f>VLOOKUP(B63,'Language Articles'!A:B,2,0)</f>
        <v>End clamp RapidPro 30-47mm</v>
      </c>
      <c r="D63" s="77" t="str">
        <f>VLOOKUP(B63,'Language Portfolio'!A:B,2,0)</f>
        <v>Module clamps</v>
      </c>
      <c r="E63" s="115">
        <f>_xlfn.XLOOKUP(B63,Basis_Preisliste!B:B,Basis_Preisliste!J:J)</f>
        <v>2</v>
      </c>
      <c r="F63" s="111">
        <f t="shared" si="0"/>
        <v>12800</v>
      </c>
      <c r="G63" s="90">
        <f>_xlfn.XLOOKUP(B63,Basis_Preisliste!B:B,Basis_Preisliste!K:K)</f>
        <v>0.91</v>
      </c>
      <c r="H63" s="91">
        <f>_xlfn.XLOOKUP(B63,Basis_Preisliste!B:B,Basis_Preisliste!L:L)</f>
        <v>6400</v>
      </c>
    </row>
    <row r="64" spans="2:8">
      <c r="B64" s="76" t="s">
        <v>378</v>
      </c>
      <c r="C64" s="52" t="str">
        <f>VLOOKUP(B64,'Language Articles'!A:B,2,0)</f>
        <v>Middle clamp RapidPro 30-47mm</v>
      </c>
      <c r="D64" s="77" t="str">
        <f>VLOOKUP(B64,'Language Portfolio'!A:B,2,0)</f>
        <v>Module clamps</v>
      </c>
      <c r="E64" s="115">
        <f>_xlfn.XLOOKUP(B64,Basis_Preisliste!B:B,Basis_Preisliste!J:J)</f>
        <v>2</v>
      </c>
      <c r="F64" s="111">
        <f t="shared" si="0"/>
        <v>12800</v>
      </c>
      <c r="G64" s="90">
        <f>_xlfn.XLOOKUP(B64,Basis_Preisliste!B:B,Basis_Preisliste!K:K)</f>
        <v>0.91</v>
      </c>
      <c r="H64" s="91">
        <f>_xlfn.XLOOKUP(B64,Basis_Preisliste!B:B,Basis_Preisliste!L:L)</f>
        <v>6400</v>
      </c>
    </row>
    <row r="65" spans="2:8">
      <c r="B65" s="76" t="s">
        <v>380</v>
      </c>
      <c r="C65" s="52" t="str">
        <f>VLOOKUP(B65,'Language Articles'!A:B,2,0)</f>
        <v>End clamp RapidPro 30-47mm bl. anod.</v>
      </c>
      <c r="D65" s="77" t="str">
        <f>VLOOKUP(B65,'Language Portfolio'!A:B,2,0)</f>
        <v>Module clamps</v>
      </c>
      <c r="E65" s="115">
        <f>_xlfn.XLOOKUP(B65,Basis_Preisliste!B:B,Basis_Preisliste!J:J)</f>
        <v>2</v>
      </c>
      <c r="F65" s="111">
        <f t="shared" si="0"/>
        <v>12800</v>
      </c>
      <c r="G65" s="90">
        <f>_xlfn.XLOOKUP(B65,Basis_Preisliste!B:B,Basis_Preisliste!K:K)</f>
        <v>1.47</v>
      </c>
      <c r="H65" s="91">
        <f>_xlfn.XLOOKUP(B65,Basis_Preisliste!B:B,Basis_Preisliste!L:L)</f>
        <v>6400</v>
      </c>
    </row>
    <row r="66" spans="2:8">
      <c r="B66" s="76" t="s">
        <v>382</v>
      </c>
      <c r="C66" s="52" t="str">
        <f>VLOOKUP(B66,'Language Articles'!A:B,2,0)</f>
        <v>Middle clamp RapidPro 30-47mm bl. anod.</v>
      </c>
      <c r="D66" s="77" t="str">
        <f>VLOOKUP(B66,'Language Portfolio'!A:B,2,0)</f>
        <v>Module clamps</v>
      </c>
      <c r="E66" s="115">
        <f>_xlfn.XLOOKUP(B66,Basis_Preisliste!B:B,Basis_Preisliste!J:J)</f>
        <v>2</v>
      </c>
      <c r="F66" s="111">
        <f t="shared" si="0"/>
        <v>12800</v>
      </c>
      <c r="G66" s="90">
        <f>_xlfn.XLOOKUP(B66,Basis_Preisliste!B:B,Basis_Preisliste!K:K)</f>
        <v>1.47</v>
      </c>
      <c r="H66" s="91">
        <f>_xlfn.XLOOKUP(B66,Basis_Preisliste!B:B,Basis_Preisliste!L:L)</f>
        <v>6400</v>
      </c>
    </row>
    <row r="67" spans="2:8">
      <c r="B67" s="76" t="s">
        <v>393</v>
      </c>
      <c r="C67" s="52" t="str">
        <f>VLOOKUP(B67,'Language Articles'!A:B,2,0)</f>
        <v>End clamp Rapid16 30 - 40</v>
      </c>
      <c r="D67" s="77" t="str">
        <f>VLOOKUP(B67,'Language Portfolio'!A:B,2,0)</f>
        <v>Module clamps</v>
      </c>
      <c r="E67" s="115">
        <f>_xlfn.XLOOKUP(B67,Basis_Preisliste!B:B,Basis_Preisliste!J:J)</f>
        <v>1</v>
      </c>
      <c r="F67" s="111">
        <f t="shared" si="0"/>
        <v>6400</v>
      </c>
      <c r="G67" s="90">
        <f>_xlfn.XLOOKUP(B67,Basis_Preisliste!B:B,Basis_Preisliste!K:K)</f>
        <v>0.93</v>
      </c>
      <c r="H67" s="91">
        <f>_xlfn.XLOOKUP(B67,Basis_Preisliste!B:B,Basis_Preisliste!L:L)</f>
        <v>6400</v>
      </c>
    </row>
    <row r="68" spans="2:8">
      <c r="B68" s="76" t="s">
        <v>401</v>
      </c>
      <c r="C68" s="52" t="str">
        <f>VLOOKUP(B68,'Language Articles'!A:B,2,0)</f>
        <v>End clamp Rapid16 30 - 40 bl. anod.</v>
      </c>
      <c r="D68" s="77" t="str">
        <f>VLOOKUP(B68,'Language Portfolio'!A:B,2,0)</f>
        <v>Module clamps</v>
      </c>
      <c r="E68" s="115">
        <f>_xlfn.XLOOKUP(B68,Basis_Preisliste!B:B,Basis_Preisliste!J:J)</f>
        <v>1</v>
      </c>
      <c r="F68" s="111">
        <f t="shared" si="0"/>
        <v>6400</v>
      </c>
      <c r="G68" s="90">
        <f>_xlfn.XLOOKUP(B68,Basis_Preisliste!B:B,Basis_Preisliste!K:K)</f>
        <v>1.48</v>
      </c>
      <c r="H68" s="91">
        <f>_xlfn.XLOOKUP(B68,Basis_Preisliste!B:B,Basis_Preisliste!L:L)</f>
        <v>6400</v>
      </c>
    </row>
    <row r="69" spans="2:8">
      <c r="B69" s="76" t="s">
        <v>407</v>
      </c>
      <c r="C69" s="52" t="str">
        <f>VLOOKUP(B69,'Language Articles'!A:B,2,0)</f>
        <v>Middle clamp Rapid16 30 - 40</v>
      </c>
      <c r="D69" s="77" t="str">
        <f>VLOOKUP(B69,'Language Portfolio'!A:B,2,0)</f>
        <v>Module clamps</v>
      </c>
      <c r="E69" s="115">
        <f>_xlfn.XLOOKUP(B69,Basis_Preisliste!B:B,Basis_Preisliste!J:J)</f>
        <v>1</v>
      </c>
      <c r="F69" s="111">
        <f t="shared" si="0"/>
        <v>6400</v>
      </c>
      <c r="G69" s="90">
        <f>_xlfn.XLOOKUP(B69,Basis_Preisliste!B:B,Basis_Preisliste!K:K)</f>
        <v>0.93</v>
      </c>
      <c r="H69" s="91">
        <f>_xlfn.XLOOKUP(B69,Basis_Preisliste!B:B,Basis_Preisliste!L:L)</f>
        <v>6400</v>
      </c>
    </row>
    <row r="70" spans="2:8">
      <c r="B70" s="76" t="s">
        <v>413</v>
      </c>
      <c r="C70" s="52" t="str">
        <f>VLOOKUP(B70,'Language Articles'!A:B,2,0)</f>
        <v>Middle clamp Rapid16 30-40 bl. anod.</v>
      </c>
      <c r="D70" s="77" t="str">
        <f>VLOOKUP(B70,'Language Portfolio'!A:B,2,0)</f>
        <v>Module clamps</v>
      </c>
      <c r="E70" s="115">
        <f>_xlfn.XLOOKUP(B70,Basis_Preisliste!B:B,Basis_Preisliste!J:J)</f>
        <v>1</v>
      </c>
      <c r="F70" s="111">
        <f t="shared" si="0"/>
        <v>6400</v>
      </c>
      <c r="G70" s="90">
        <f>_xlfn.XLOOKUP(B70,Basis_Preisliste!B:B,Basis_Preisliste!K:K)</f>
        <v>1.48</v>
      </c>
      <c r="H70" s="91">
        <f>_xlfn.XLOOKUP(B70,Basis_Preisliste!B:B,Basis_Preisliste!L:L)</f>
        <v>6400</v>
      </c>
    </row>
    <row r="71" spans="2:8">
      <c r="B71" s="76" t="s">
        <v>441</v>
      </c>
      <c r="C71" s="52" t="str">
        <f>VLOOKUP(B71,'Language Articles'!A:B,2,0)</f>
        <v>Lightning protection clamp for 8 mm</v>
      </c>
      <c r="D71" s="77" t="str">
        <f>VLOOKUP(B71,'Language Portfolio'!A:B,2,0)</f>
        <v>Module clamps</v>
      </c>
      <c r="E71" s="115">
        <f>_xlfn.XLOOKUP(B71,Basis_Preisliste!B:B,Basis_Preisliste!J:J)</f>
        <v>1</v>
      </c>
      <c r="F71" s="111">
        <f t="shared" si="0"/>
        <v>9600</v>
      </c>
      <c r="G71" s="90">
        <f>_xlfn.XLOOKUP(B71,Basis_Preisliste!B:B,Basis_Preisliste!K:K)</f>
        <v>1.66</v>
      </c>
      <c r="H71" s="91">
        <f>_xlfn.XLOOKUP(B71,Basis_Preisliste!B:B,Basis_Preisliste!L:L)</f>
        <v>9600</v>
      </c>
    </row>
    <row r="72" spans="2:8">
      <c r="B72" s="76" t="s">
        <v>492</v>
      </c>
      <c r="C72" s="52" t="str">
        <f>VLOOKUP(B72,'Language Articles'!A:B,2,0)</f>
        <v>FixZ-15 lower system rail 18-96mm w.conn.</v>
      </c>
      <c r="D72" s="77" t="str">
        <f>VLOOKUP(B72,'Language Portfolio'!A:B,2,0)</f>
        <v>Ballastoptimized flat roof systems</v>
      </c>
      <c r="E72" s="115">
        <f>_xlfn.XLOOKUP(B72,Basis_Preisliste!B:B,Basis_Preisliste!J:J)</f>
        <v>0.5</v>
      </c>
      <c r="F72" s="111">
        <f t="shared" si="0"/>
        <v>600</v>
      </c>
      <c r="G72" s="90">
        <f>_xlfn.XLOOKUP(B72,Basis_Preisliste!B:B,Basis_Preisliste!K:K)</f>
        <v>2.65</v>
      </c>
      <c r="H72" s="91">
        <f>_xlfn.XLOOKUP(B72,Basis_Preisliste!B:B,Basis_Preisliste!L:L)</f>
        <v>1200</v>
      </c>
    </row>
    <row r="73" spans="2:8">
      <c r="B73" s="76" t="s">
        <v>494</v>
      </c>
      <c r="C73" s="52" t="str">
        <f>VLOOKUP(B73,'Language Articles'!A:B,2,0)</f>
        <v>FixZ-15 syst.center rail 18 -96mm w.conn.</v>
      </c>
      <c r="D73" s="77" t="str">
        <f>VLOOKUP(B73,'Language Portfolio'!A:B,2,0)</f>
        <v>Ballastoptimized flat roof systems</v>
      </c>
      <c r="E73" s="115">
        <f>_xlfn.XLOOKUP(B73,Basis_Preisliste!B:B,Basis_Preisliste!J:J)</f>
        <v>3</v>
      </c>
      <c r="F73" s="111">
        <f t="shared" si="0"/>
        <v>600</v>
      </c>
      <c r="G73" s="90">
        <f>_xlfn.XLOOKUP(B73,Basis_Preisliste!B:B,Basis_Preisliste!K:K)</f>
        <v>6.34</v>
      </c>
      <c r="H73" s="91">
        <f>_xlfn.XLOOKUP(B73,Basis_Preisliste!B:B,Basis_Preisliste!L:L)</f>
        <v>200</v>
      </c>
    </row>
    <row r="74" spans="2:8">
      <c r="B74" s="76" t="s">
        <v>514</v>
      </c>
      <c r="C74" s="52" t="str">
        <f>VLOOKUP(B74,'Language Articles'!A:B,2,0)</f>
        <v>Base Rail Pro 2500mm</v>
      </c>
      <c r="D74" s="77" t="str">
        <f>VLOOKUP(B74,'Language Portfolio'!A:B,2,0)</f>
        <v>Ballastoptimized flat roof systems</v>
      </c>
      <c r="E74" s="115">
        <f>_xlfn.XLOOKUP(B74,Basis_Preisliste!B:B,Basis_Preisliste!J:J)</f>
        <v>1</v>
      </c>
      <c r="F74" s="111">
        <f t="shared" si="0"/>
        <v>100</v>
      </c>
      <c r="G74" s="90">
        <f>_xlfn.XLOOKUP(B74,Basis_Preisliste!B:B,Basis_Preisliste!K:K)</f>
        <v>19.59</v>
      </c>
      <c r="H74" s="91">
        <f>_xlfn.XLOOKUP(B74,Basis_Preisliste!B:B,Basis_Preisliste!L:L)</f>
        <v>100</v>
      </c>
    </row>
    <row r="75" spans="2:8">
      <c r="B75" s="76" t="s">
        <v>518</v>
      </c>
      <c r="C75" s="52" t="str">
        <f>VLOOKUP(B75,'Language Articles'!A:B,2,0)</f>
        <v>Base Rail Pro 4500mm</v>
      </c>
      <c r="D75" s="77" t="str">
        <f>VLOOKUP(B75,'Language Portfolio'!A:B,2,0)</f>
        <v>Ballastoptimized flat roof systems</v>
      </c>
      <c r="E75" s="115">
        <f>_xlfn.XLOOKUP(B75,Basis_Preisliste!B:B,Basis_Preisliste!J:J)</f>
        <v>1</v>
      </c>
      <c r="F75" s="111">
        <f t="shared" si="0"/>
        <v>100</v>
      </c>
      <c r="G75" s="90">
        <f>_xlfn.XLOOKUP(B75,Basis_Preisliste!B:B,Basis_Preisliste!K:K)</f>
        <v>30.14</v>
      </c>
      <c r="H75" s="91">
        <f>_xlfn.XLOOKUP(B75,Basis_Preisliste!B:B,Basis_Preisliste!L:L)</f>
        <v>100</v>
      </c>
    </row>
    <row r="76" spans="2:8">
      <c r="B76" s="76" t="s">
        <v>520</v>
      </c>
      <c r="C76" s="52" t="str">
        <f>VLOOKUP(B76,'Language Articles'!A:B,2,0)</f>
        <v>Base Rail Pro 6000mm</v>
      </c>
      <c r="D76" s="77" t="str">
        <f>VLOOKUP(B76,'Language Portfolio'!A:B,2,0)</f>
        <v>Ballastoptimized flat roof systems</v>
      </c>
      <c r="E76" s="115">
        <f>_xlfn.XLOOKUP(B76,Basis_Preisliste!B:B,Basis_Preisliste!J:J)</f>
        <v>1</v>
      </c>
      <c r="F76" s="111">
        <f t="shared" si="0"/>
        <v>100</v>
      </c>
      <c r="G76" s="90">
        <f>_xlfn.XLOOKUP(B76,Basis_Preisliste!B:B,Basis_Preisliste!K:K)</f>
        <v>32.32</v>
      </c>
      <c r="H76" s="91">
        <f>_xlfn.XLOOKUP(B76,Basis_Preisliste!B:B,Basis_Preisliste!L:L)</f>
        <v>100</v>
      </c>
    </row>
    <row r="77" spans="2:8">
      <c r="B77" s="76" t="s">
        <v>524</v>
      </c>
      <c r="C77" s="52" t="str">
        <f>VLOOKUP(B77,'Language Articles'!A:B,2,0)</f>
        <v>Ballast+Connection Rail Pro 2000mm</v>
      </c>
      <c r="D77" s="77" t="str">
        <f>VLOOKUP(B77,'Language Portfolio'!A:B,2,0)</f>
        <v>Ballastoptimized flat roof systems</v>
      </c>
      <c r="E77" s="115">
        <f>_xlfn.XLOOKUP(B77,Basis_Preisliste!B:B,Basis_Preisliste!J:J)</f>
        <v>1</v>
      </c>
      <c r="F77" s="111">
        <f t="shared" si="0"/>
        <v>133</v>
      </c>
      <c r="G77" s="90">
        <f>_xlfn.XLOOKUP(B77,Basis_Preisliste!B:B,Basis_Preisliste!K:K)</f>
        <v>12.31</v>
      </c>
      <c r="H77" s="91">
        <f>_xlfn.XLOOKUP(B77,Basis_Preisliste!B:B,Basis_Preisliste!L:L)</f>
        <v>133</v>
      </c>
    </row>
    <row r="78" spans="2:8">
      <c r="B78" s="76" t="s">
        <v>532</v>
      </c>
      <c r="C78" s="52" t="str">
        <f>VLOOKUP(B78,'Language Articles'!A:B,2,0)</f>
        <v>Screw-In Module Support Pro</v>
      </c>
      <c r="D78" s="77" t="str">
        <f>VLOOKUP(B78,'Language Portfolio'!A:B,2,0)</f>
        <v>Ballastoptimized flat roof systems</v>
      </c>
      <c r="E78" s="115">
        <f>_xlfn.XLOOKUP(B78,Basis_Preisliste!B:B,Basis_Preisliste!J:J)</f>
        <v>0.5</v>
      </c>
      <c r="F78" s="111">
        <f t="shared" si="0"/>
        <v>1400</v>
      </c>
      <c r="G78" s="90">
        <f>_xlfn.XLOOKUP(B78,Basis_Preisliste!B:B,Basis_Preisliste!K:K)</f>
        <v>2.63</v>
      </c>
      <c r="H78" s="91">
        <f>_xlfn.XLOOKUP(B78,Basis_Preisliste!B:B,Basis_Preisliste!L:L)</f>
        <v>2800</v>
      </c>
    </row>
    <row r="79" spans="2:8">
      <c r="B79" s="76" t="s">
        <v>534</v>
      </c>
      <c r="C79" s="52" t="str">
        <f>VLOOKUP(B79,'Language Articles'!A:B,2,0)</f>
        <v>Screw-In Elevation Pro</v>
      </c>
      <c r="D79" s="77" t="str">
        <f>VLOOKUP(B79,'Language Portfolio'!A:B,2,0)</f>
        <v>Ballastoptimized flat roof systems</v>
      </c>
      <c r="E79" s="115">
        <f>_xlfn.XLOOKUP(B79,Basis_Preisliste!B:B,Basis_Preisliste!J:J)</f>
        <v>1</v>
      </c>
      <c r="F79" s="111">
        <f t="shared" si="0"/>
        <v>2800</v>
      </c>
      <c r="G79" s="90">
        <f>_xlfn.XLOOKUP(B79,Basis_Preisliste!B:B,Basis_Preisliste!K:K)</f>
        <v>2.16</v>
      </c>
      <c r="H79" s="91">
        <f>_xlfn.XLOOKUP(B79,Basis_Preisliste!B:B,Basis_Preisliste!L:L)</f>
        <v>2800</v>
      </c>
    </row>
    <row r="80" spans="2:8">
      <c r="B80" s="76" t="s">
        <v>540</v>
      </c>
      <c r="C80" s="52" t="str">
        <f>VLOOKUP(B80,'Language Articles'!A:B,2,0)</f>
        <v>Elevation Pro</v>
      </c>
      <c r="D80" s="77" t="str">
        <f>VLOOKUP(B80,'Language Portfolio'!A:B,2,0)</f>
        <v>Ballastoptimized flat roof systems</v>
      </c>
      <c r="E80" s="115">
        <f>_xlfn.XLOOKUP(B80,Basis_Preisliste!B:B,Basis_Preisliste!J:J)</f>
        <v>0.5</v>
      </c>
      <c r="F80" s="111">
        <f t="shared" si="0"/>
        <v>1400</v>
      </c>
      <c r="G80" s="90">
        <f>_xlfn.XLOOKUP(B80,Basis_Preisliste!B:B,Basis_Preisliste!K:K)</f>
        <v>1.1200000000000001</v>
      </c>
      <c r="H80" s="91">
        <f>_xlfn.XLOOKUP(B80,Basis_Preisliste!B:B,Basis_Preisliste!L:L)</f>
        <v>2800</v>
      </c>
    </row>
    <row r="81" spans="2:8">
      <c r="B81" s="76" t="s">
        <v>538</v>
      </c>
      <c r="C81" s="52" t="str">
        <f>VLOOKUP(B81,'Language Articles'!A:B,2,0)</f>
        <v>FixGrid 100 Pro Screw-in Center Base</v>
      </c>
      <c r="D81" s="77" t="str">
        <f>VLOOKUP(B81,'Language Portfolio'!A:B,2,0)</f>
        <v>Ballastoptimized flat roof systems</v>
      </c>
      <c r="E81" s="115">
        <f>_xlfn.XLOOKUP(B81,Basis_Preisliste!B:B,Basis_Preisliste!J:J)</f>
        <v>1</v>
      </c>
      <c r="F81" s="111">
        <f t="shared" ref="F81" si="11">H81*E81</f>
        <v>1200</v>
      </c>
      <c r="G81" s="90">
        <f>_xlfn.XLOOKUP(B81,Basis_Preisliste!B:B,Basis_Preisliste!K:K)</f>
        <v>4.17</v>
      </c>
      <c r="H81" s="91">
        <f>_xlfn.XLOOKUP(B81,Basis_Preisliste!B:B,Basis_Preisliste!L:L)</f>
        <v>1200</v>
      </c>
    </row>
    <row r="82" spans="2:8">
      <c r="B82" s="76" t="s">
        <v>542</v>
      </c>
      <c r="C82" s="52" t="str">
        <f>VLOOKUP(B82,'Language Articles'!A:B,2,0)</f>
        <v>Module Support Pro</v>
      </c>
      <c r="D82" s="77" t="str">
        <f>VLOOKUP(B82,'Language Portfolio'!A:B,2,0)</f>
        <v>Ballastoptimized flat roof systems</v>
      </c>
      <c r="E82" s="115">
        <f>_xlfn.XLOOKUP(B82,Basis_Preisliste!B:B,Basis_Preisliste!J:J)</f>
        <v>1</v>
      </c>
      <c r="F82" s="111">
        <f t="shared" si="0"/>
        <v>2800</v>
      </c>
      <c r="G82" s="90">
        <f>_xlfn.XLOOKUP(B82,Basis_Preisliste!B:B,Basis_Preisliste!K:K)</f>
        <v>2.09</v>
      </c>
      <c r="H82" s="91">
        <f>_xlfn.XLOOKUP(B82,Basis_Preisliste!B:B,Basis_Preisliste!L:L)</f>
        <v>2800</v>
      </c>
    </row>
    <row r="83" spans="2:8">
      <c r="B83" s="76" t="s">
        <v>544</v>
      </c>
      <c r="C83" s="52" t="str">
        <f>VLOOKUP(B83,'Language Articles'!A:B,2,0)</f>
        <v>Surface protection mat 300x110x20mm SK cut</v>
      </c>
      <c r="D83" s="77" t="str">
        <f>VLOOKUP(B83,'Language Portfolio'!A:B,2,0)</f>
        <v>Screws and accessories</v>
      </c>
      <c r="E83" s="115">
        <f>_xlfn.XLOOKUP(B83,Basis_Preisliste!B:B,Basis_Preisliste!J:J)</f>
        <v>0.5</v>
      </c>
      <c r="F83" s="111">
        <f t="shared" si="0"/>
        <v>450</v>
      </c>
      <c r="G83" s="90">
        <f>_xlfn.XLOOKUP(B83,Basis_Preisliste!B:B,Basis_Preisliste!K:K)</f>
        <v>2.02</v>
      </c>
      <c r="H83" s="91">
        <f>_xlfn.XLOOKUP(B83,Basis_Preisliste!B:B,Basis_Preisliste!L:L)</f>
        <v>900</v>
      </c>
    </row>
    <row r="84" spans="2:8">
      <c r="B84" s="76" t="s">
        <v>578</v>
      </c>
      <c r="C84" s="52" t="str">
        <f>VLOOKUP(B84,'Language Articles'!A:B,2,0)</f>
        <v>FixGrid  ballast tray 18 - 2067 mm</v>
      </c>
      <c r="D84" s="77" t="str">
        <f>VLOOKUP(B84,'Language Portfolio'!A:B,2,0)</f>
        <v>Ballastoptimized flat roof systems</v>
      </c>
      <c r="E84" s="115">
        <f>_xlfn.XLOOKUP(B84,Basis_Preisliste!B:B,Basis_Preisliste!J:J)</f>
        <v>1</v>
      </c>
      <c r="F84" s="111">
        <f t="shared" si="0"/>
        <v>50</v>
      </c>
      <c r="G84" s="90">
        <f>_xlfn.XLOOKUP(B84,Basis_Preisliste!B:B,Basis_Preisliste!K:K)</f>
        <v>28.08</v>
      </c>
      <c r="H84" s="91">
        <f>_xlfn.XLOOKUP(B84,Basis_Preisliste!B:B,Basis_Preisliste!L:L)</f>
        <v>50</v>
      </c>
    </row>
    <row r="85" spans="2:8">
      <c r="B85" s="76" t="s">
        <v>630</v>
      </c>
      <c r="C85" s="52" t="str">
        <f>VLOOKUP(B85,'Language Articles'!A:B,2,0)</f>
        <v>ProLine hammerhead nut</v>
      </c>
      <c r="D85" s="77" t="str">
        <f>VLOOKUP(B85,'Language Portfolio'!A:B,2,0)</f>
        <v>Screws and accessories</v>
      </c>
      <c r="E85" s="115">
        <f>_xlfn.XLOOKUP(B85,Basis_Preisliste!B:B,Basis_Preisliste!J:J)</f>
        <v>0.25</v>
      </c>
      <c r="F85" s="111">
        <f t="shared" si="0"/>
        <v>2400</v>
      </c>
      <c r="G85" s="90">
        <f>_xlfn.XLOOKUP(B85,Basis_Preisliste!B:B,Basis_Preisliste!K:K)</f>
        <v>0.23</v>
      </c>
      <c r="H85" s="91">
        <f>_xlfn.XLOOKUP(B85,Basis_Preisliste!B:B,Basis_Preisliste!L:L)</f>
        <v>9600</v>
      </c>
    </row>
    <row r="86" spans="2:8">
      <c r="B86" s="76" t="s">
        <v>656</v>
      </c>
      <c r="C86" s="52" t="str">
        <f>VLOOKUP(B86,'Language Articles'!A:B,2,0)</f>
        <v>EJOT fastener JF3-2-6x25 E16 A2 galv.</v>
      </c>
      <c r="D86" s="77" t="str">
        <f>VLOOKUP(B86,'Language Portfolio'!A:B,2,0)</f>
        <v>Screws and accessories</v>
      </c>
      <c r="E86" s="115">
        <f>_xlfn.XLOOKUP(B86,Basis_Preisliste!B:B,Basis_Preisliste!J:J)</f>
        <v>1</v>
      </c>
      <c r="F86" s="111">
        <f t="shared" si="0"/>
        <v>100</v>
      </c>
      <c r="G86" s="90">
        <f>_xlfn.XLOOKUP(B86,Basis_Preisliste!B:B,Basis_Preisliste!K:K)</f>
        <v>0.24</v>
      </c>
      <c r="H86" s="91">
        <f>_xlfn.XLOOKUP(B86,Basis_Preisliste!B:B,Basis_Preisliste!L:L)</f>
        <v>100</v>
      </c>
    </row>
    <row r="87" spans="2:8">
      <c r="B87" s="76" t="s">
        <v>658</v>
      </c>
      <c r="C87" s="52" t="str">
        <f>VLOOKUP(B87,'Language Articles'!A:B,2,0)</f>
        <v>EJOT fastener JF3-2-5.5x25 E16 A2 galv.</v>
      </c>
      <c r="D87" s="77" t="str">
        <f>VLOOKUP(B87,'Language Portfolio'!A:B,2,0)</f>
        <v>Screws and accessories</v>
      </c>
      <c r="E87" s="115">
        <f>_xlfn.XLOOKUP(B87,Basis_Preisliste!B:B,Basis_Preisliste!J:J)</f>
        <v>1</v>
      </c>
      <c r="F87" s="111">
        <f t="shared" ref="F87:F88" si="12">H87*E87</f>
        <v>100</v>
      </c>
      <c r="G87" s="90">
        <f>_xlfn.XLOOKUP(B87,Basis_Preisliste!B:B,Basis_Preisliste!K:K)</f>
        <v>0.23</v>
      </c>
      <c r="H87" s="91">
        <f>_xlfn.XLOOKUP(B87,Basis_Preisliste!B:B,Basis_Preisliste!L:L)</f>
        <v>100</v>
      </c>
    </row>
    <row r="88" spans="2:8">
      <c r="B88" s="79" t="s">
        <v>706</v>
      </c>
      <c r="C88" s="80" t="str">
        <f>VLOOKUP(B88,'Language Articles'!A:B,2,0)</f>
        <v>Spacer plate roof hook 2,5/5 mm</v>
      </c>
      <c r="D88" s="81" t="str">
        <f>VLOOKUP(B88,'Language Portfolio'!A:B,2,0)</f>
        <v>Screws and accessories</v>
      </c>
      <c r="E88" s="118">
        <f>_xlfn.XLOOKUP(B88,Basis_Preisliste!B:B,Basis_Preisliste!J:J)</f>
        <v>0.5</v>
      </c>
      <c r="F88" s="119">
        <f t="shared" si="12"/>
        <v>5600</v>
      </c>
      <c r="G88" s="92">
        <f>_xlfn.XLOOKUP(B88,Basis_Preisliste!B:B,Basis_Preisliste!K:K)</f>
        <v>0.41</v>
      </c>
      <c r="H88" s="120">
        <f>_xlfn.XLOOKUP(B88,Basis_Preisliste!B:B,Basis_Preisliste!L:L)</f>
        <v>11200</v>
      </c>
    </row>
    <row r="90" spans="2:8">
      <c r="B90" s="57" t="s">
        <v>713</v>
      </c>
    </row>
    <row r="91" spans="2:8">
      <c r="B91" s="57" t="str">
        <f>'Language Layout'!$B$13</f>
        <v>Subject to change</v>
      </c>
    </row>
    <row r="92" spans="2:8">
      <c r="B92" s="57" t="str">
        <f>'Language Layout'!$B$22</f>
        <v>Please note that the shown discounted prices are rounded to 2 decimal places.</v>
      </c>
    </row>
    <row r="93" spans="2:8">
      <c r="B93" s="57" t="str">
        <f>'Language Layout'!$B$9</f>
        <v>All offers are subject to approval and are valid only within the scope of the given lot sizes, for profiles only for whole bundles.</v>
      </c>
    </row>
  </sheetData>
  <autoFilter ref="B5:H5" xr:uid="{6C496D09-8D80-4BD1-A801-BDF74AA04802}"/>
  <mergeCells count="1">
    <mergeCell ref="E4:H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7409" r:id="rId3" name="Drop Down 1">
              <controlPr defaultSize="0" autoLine="0" autoPict="0">
                <anchor moveWithCells="1">
                  <from>
                    <xdr:col>1</xdr:col>
                    <xdr:colOff>828675</xdr:colOff>
                    <xdr:row>2</xdr:row>
                    <xdr:rowOff>19050</xdr:rowOff>
                  </from>
                  <to>
                    <xdr:col>2</xdr:col>
                    <xdr:colOff>533400</xdr:colOff>
                    <xdr:row>2</xdr:row>
                    <xdr:rowOff>238125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5666D-7D35-459B-BE28-7B80584F757C}">
  <sheetPr codeName="Tabelle8">
    <tabColor rgb="FFD6EADE"/>
  </sheetPr>
  <dimension ref="B2:H87"/>
  <sheetViews>
    <sheetView showGridLines="0" zoomScaleNormal="100" workbookViewId="0">
      <pane ySplit="5" topLeftCell="A6" activePane="bottomLeft" state="frozen"/>
      <selection activeCell="G17" sqref="G17"/>
      <selection pane="bottomLeft" activeCell="G17" sqref="G17"/>
    </sheetView>
  </sheetViews>
  <sheetFormatPr baseColWidth="10" defaultColWidth="9" defaultRowHeight="14.25"/>
  <cols>
    <col min="1" max="1" width="2.375" style="57" customWidth="1"/>
    <col min="2" max="2" width="15.625" style="57" customWidth="1"/>
    <col min="3" max="3" width="45.625" style="57" customWidth="1"/>
    <col min="4" max="4" width="35.625" style="57" customWidth="1"/>
    <col min="5" max="6" width="12.625" style="102" customWidth="1"/>
    <col min="7" max="7" width="15.625" style="61" customWidth="1"/>
    <col min="8" max="8" width="15.625" style="93" customWidth="1"/>
    <col min="9" max="16384" width="9" style="57"/>
  </cols>
  <sheetData>
    <row r="2" spans="2:8" ht="26.25">
      <c r="B2" s="53" t="str">
        <f>'Language Layout'!$B$65</f>
        <v>Price list for quantity buyers</v>
      </c>
      <c r="C2" s="85"/>
      <c r="D2" s="86"/>
      <c r="E2" s="100"/>
      <c r="F2" s="100"/>
      <c r="G2" s="87"/>
      <c r="H2" s="56"/>
    </row>
    <row r="3" spans="2:8" ht="21.95" customHeight="1">
      <c r="B3" s="58" t="str">
        <f>'Language Layout'!$B$76</f>
        <v xml:space="preserve">Language: </v>
      </c>
      <c r="C3" s="59"/>
      <c r="D3" s="94"/>
      <c r="E3" s="101"/>
      <c r="F3" s="101"/>
      <c r="H3" s="62"/>
    </row>
    <row r="4" spans="2:8">
      <c r="B4" s="88" t="str">
        <f>'Language Layout'!$B$45</f>
        <v>Valid from 02.12.2024 (subject to modifications)</v>
      </c>
      <c r="C4" s="63"/>
      <c r="D4" s="63"/>
      <c r="E4" s="272"/>
      <c r="F4" s="272"/>
      <c r="G4" s="272"/>
      <c r="H4" s="273"/>
    </row>
    <row r="5" spans="2:8" s="89" customFormat="1" ht="42" customHeight="1">
      <c r="B5" s="95" t="str">
        <f>'Language Layout'!$B$17</f>
        <v>Item No.</v>
      </c>
      <c r="C5" s="96" t="str">
        <f>'Language Layout'!$B$14</f>
        <v>Material short text</v>
      </c>
      <c r="D5" s="95" t="str">
        <f>'Language Layout'!$B$98</f>
        <v>Product family</v>
      </c>
      <c r="E5" s="215" t="str">
        <f>'Language Layout'!$B$105</f>
        <v>Number of pallets</v>
      </c>
      <c r="F5" s="97" t="str">
        <f>'Language Layout'!$B$107</f>
        <v>Lot size</v>
      </c>
      <c r="G5" s="98" t="str">
        <f>'Language Layout'!$B$104</f>
        <v>Price (€) per piece</v>
      </c>
      <c r="H5" s="99" t="str">
        <f>'Language Layout'!$B$97</f>
        <v>Pieces per pallet</v>
      </c>
    </row>
    <row r="6" spans="2:8">
      <c r="B6" s="106" t="s">
        <v>13</v>
      </c>
      <c r="C6" s="107" t="str">
        <f>VLOOKUP(B6,'Language Articles'!A:B,2,0)</f>
        <v>Universal Roof hook</v>
      </c>
      <c r="D6" s="117" t="str">
        <f>VLOOKUP(B6,'Language Portfolio'!A:B,2,0)</f>
        <v>Roof hooks</v>
      </c>
      <c r="E6" s="114">
        <f>_xlfn.XLOOKUP(B6,Basis_Preisliste!B:B,Basis_Preisliste!J:J)</f>
        <v>2</v>
      </c>
      <c r="F6" s="108">
        <f>H6*E6</f>
        <v>960</v>
      </c>
      <c r="G6" s="109">
        <f>_xlfn.XLOOKUP(B6,Basis_Preisliste!B:B,Basis_Preisliste!K:K)</f>
        <v>10.029999999999999</v>
      </c>
      <c r="H6" s="110">
        <f>_xlfn.XLOOKUP(B6,Basis_Preisliste!B:B,Basis_Preisliste!L:L)</f>
        <v>480</v>
      </c>
    </row>
    <row r="7" spans="2:8">
      <c r="B7" s="76" t="s">
        <v>18</v>
      </c>
      <c r="C7" s="52" t="str">
        <f>VLOOKUP(B7,'Language Articles'!A:B,2,0)</f>
        <v>Roof hook Eco S 135</v>
      </c>
      <c r="D7" s="77" t="str">
        <f>VLOOKUP(B7,'Language Portfolio'!A:B,2,0)</f>
        <v>Roof hooks</v>
      </c>
      <c r="E7" s="115">
        <f>_xlfn.XLOOKUP(B7,Basis_Preisliste!B:B,Basis_Preisliste!J:J)</f>
        <v>2</v>
      </c>
      <c r="F7" s="111">
        <f t="shared" ref="F7:F80" si="0">H7*E7</f>
        <v>960</v>
      </c>
      <c r="G7" s="90">
        <f>_xlfn.XLOOKUP(B7,Basis_Preisliste!B:B,Basis_Preisliste!K:K)</f>
        <v>6.8</v>
      </c>
      <c r="H7" s="91">
        <f>_xlfn.XLOOKUP(B7,Basis_Preisliste!B:B,Basis_Preisliste!L:L)</f>
        <v>480</v>
      </c>
    </row>
    <row r="8" spans="2:8">
      <c r="B8" s="76" t="s">
        <v>20</v>
      </c>
      <c r="C8" s="52" t="str">
        <f>VLOOKUP(B8,'Language Articles'!A:B,2,0)</f>
        <v>Roof hook EcoA 45 Max</v>
      </c>
      <c r="D8" s="77" t="str">
        <f>VLOOKUP(B8,'Language Portfolio'!A:B,2,0)</f>
        <v>Roof hooks</v>
      </c>
      <c r="E8" s="115">
        <f>_xlfn.XLOOKUP(B8,Basis_Preisliste!B:B,Basis_Preisliste!J:J)</f>
        <v>1</v>
      </c>
      <c r="F8" s="111">
        <f t="shared" si="0"/>
        <v>1280</v>
      </c>
      <c r="G8" s="90">
        <f>_xlfn.XLOOKUP(B8,Basis_Preisliste!B:B,Basis_Preisliste!K:K)</f>
        <v>4.37</v>
      </c>
      <c r="H8" s="91">
        <f>_xlfn.XLOOKUP(B8,Basis_Preisliste!B:B,Basis_Preisliste!L:L)</f>
        <v>1280</v>
      </c>
    </row>
    <row r="9" spans="2:8">
      <c r="B9" s="76" t="s">
        <v>22</v>
      </c>
      <c r="C9" s="52" t="str">
        <f>VLOOKUP(B9,'Language Articles'!A:B,2,0)</f>
        <v>Roof hook Rapid2+Pro 45</v>
      </c>
      <c r="D9" s="78" t="str">
        <f>VLOOKUP(B9,'Language Portfolio'!A:B,2,0)</f>
        <v>Roof hooks</v>
      </c>
      <c r="E9" s="115">
        <f>_xlfn.XLOOKUP(B9,Basis_Preisliste!B:B,Basis_Preisliste!J:J)</f>
        <v>10</v>
      </c>
      <c r="F9" s="111">
        <f t="shared" si="0"/>
        <v>4800</v>
      </c>
      <c r="G9" s="90">
        <f>_xlfn.XLOOKUP(B9,Basis_Preisliste!B:B,Basis_Preisliste!K:K)</f>
        <v>9.23</v>
      </c>
      <c r="H9" s="91">
        <f>_xlfn.XLOOKUP(B9,Basis_Preisliste!B:B,Basis_Preisliste!L:L)</f>
        <v>480</v>
      </c>
    </row>
    <row r="10" spans="2:8">
      <c r="B10" s="76" t="s">
        <v>24</v>
      </c>
      <c r="C10" s="52" t="str">
        <f>VLOOKUP(B10,'Language Articles'!A:B,2,0)</f>
        <v>Roof hook Rapid2+Pro 45 HSL</v>
      </c>
      <c r="D10" s="77" t="str">
        <f>VLOOKUP(B10,'Language Portfolio'!A:B,2,0)</f>
        <v>Roof hooks</v>
      </c>
      <c r="E10" s="115">
        <f>_xlfn.XLOOKUP(B10,Basis_Preisliste!B:B,Basis_Preisliste!J:J)</f>
        <v>2</v>
      </c>
      <c r="F10" s="111">
        <f t="shared" si="0"/>
        <v>960</v>
      </c>
      <c r="G10" s="90">
        <f>_xlfn.XLOOKUP(B10,Basis_Preisliste!B:B,Basis_Preisliste!K:K)</f>
        <v>8.4600000000000009</v>
      </c>
      <c r="H10" s="91">
        <f>_xlfn.XLOOKUP(B10,Basis_Preisliste!B:B,Basis_Preisliste!L:L)</f>
        <v>480</v>
      </c>
    </row>
    <row r="11" spans="2:8">
      <c r="B11" s="76" t="s">
        <v>26</v>
      </c>
      <c r="C11" s="52" t="str">
        <f>VLOOKUP(B11,'Language Articles'!A:B,2,0)</f>
        <v>Roof hook Rapid2+Pro 35</v>
      </c>
      <c r="D11" s="77" t="str">
        <f>VLOOKUP(B11,'Language Portfolio'!A:B,2,0)</f>
        <v>Roof hooks</v>
      </c>
      <c r="E11" s="115">
        <f>_xlfn.XLOOKUP(B11,Basis_Preisliste!B:B,Basis_Preisliste!J:J)</f>
        <v>2</v>
      </c>
      <c r="F11" s="111">
        <f t="shared" si="0"/>
        <v>960</v>
      </c>
      <c r="G11" s="90">
        <f>_xlfn.XLOOKUP(B11,Basis_Preisliste!B:B,Basis_Preisliste!K:K)</f>
        <v>9.09</v>
      </c>
      <c r="H11" s="91">
        <f>_xlfn.XLOOKUP(B11,Basis_Preisliste!B:B,Basis_Preisliste!L:L)</f>
        <v>480</v>
      </c>
    </row>
    <row r="12" spans="2:8">
      <c r="B12" s="76" t="s">
        <v>28</v>
      </c>
      <c r="C12" s="52" t="str">
        <f>VLOOKUP(B12,'Language Articles'!A:B,2,0)</f>
        <v>Roof hook Rapid 2+Pro Universal</v>
      </c>
      <c r="D12" s="77" t="str">
        <f>VLOOKUP(B12,'Language Portfolio'!A:B,2,0)</f>
        <v>Roof hooks</v>
      </c>
      <c r="E12" s="115">
        <f>_xlfn.XLOOKUP(B12,Basis_Preisliste!B:B,Basis_Preisliste!J:J)</f>
        <v>4</v>
      </c>
      <c r="F12" s="111">
        <f t="shared" si="0"/>
        <v>960</v>
      </c>
      <c r="G12" s="90">
        <f>_xlfn.XLOOKUP(B12,Basis_Preisliste!B:B,Basis_Preisliste!K:K)</f>
        <v>14.74</v>
      </c>
      <c r="H12" s="91">
        <f>_xlfn.XLOOKUP(B12,Basis_Preisliste!B:B,Basis_Preisliste!L:L)</f>
        <v>240</v>
      </c>
    </row>
    <row r="13" spans="2:8">
      <c r="B13" s="76" t="s">
        <v>30</v>
      </c>
      <c r="C13" s="52" t="str">
        <f>VLOOKUP(B13,'Language Articles'!A:B,2,0)</f>
        <v>Roof hook Rapid2+Pro Max</v>
      </c>
      <c r="D13" s="77" t="str">
        <f>VLOOKUP(B13,'Language Portfolio'!A:B,2,0)</f>
        <v>Roof hooks</v>
      </c>
      <c r="E13" s="115">
        <f>_xlfn.XLOOKUP(B13,Basis_Preisliste!B:B,Basis_Preisliste!J:J)</f>
        <v>4</v>
      </c>
      <c r="F13" s="111">
        <f t="shared" si="0"/>
        <v>960</v>
      </c>
      <c r="G13" s="90">
        <f>_xlfn.XLOOKUP(B13,Basis_Preisliste!B:B,Basis_Preisliste!K:K)</f>
        <v>14.23</v>
      </c>
      <c r="H13" s="91">
        <f>_xlfn.XLOOKUP(B13,Basis_Preisliste!B:B,Basis_Preisliste!L:L)</f>
        <v>240</v>
      </c>
    </row>
    <row r="14" spans="2:8">
      <c r="B14" s="76" t="s">
        <v>34</v>
      </c>
      <c r="C14" s="52" t="str">
        <f>VLOOKUP(B14,'Language Articles'!A:B,2,0)</f>
        <v>Roof hook Rapid2+Pro Max HSL</v>
      </c>
      <c r="D14" s="77" t="str">
        <f>VLOOKUP(B14,'Language Portfolio'!A:B,2,0)</f>
        <v>Roof hooks</v>
      </c>
      <c r="E14" s="115">
        <f>_xlfn.XLOOKUP(B14,Basis_Preisliste!B:B,Basis_Preisliste!J:J)</f>
        <v>4</v>
      </c>
      <c r="F14" s="111">
        <f t="shared" si="0"/>
        <v>960</v>
      </c>
      <c r="G14" s="90">
        <f>_xlfn.XLOOKUP(B14,Basis_Preisliste!B:B,Basis_Preisliste!K:K)</f>
        <v>11.87</v>
      </c>
      <c r="H14" s="91">
        <f>_xlfn.XLOOKUP(B14,Basis_Preisliste!B:B,Basis_Preisliste!L:L)</f>
        <v>240</v>
      </c>
    </row>
    <row r="15" spans="2:8">
      <c r="B15" s="76" t="s">
        <v>38</v>
      </c>
      <c r="C15" s="52" t="str">
        <f>VLOOKUP(B15,'Language Articles'!A:B,2,0)</f>
        <v>Roof hook RapidA 45 Pro Max</v>
      </c>
      <c r="D15" s="77" t="str">
        <f>VLOOKUP(B15,'Language Portfolio'!A:B,2,0)</f>
        <v>Roof hooks</v>
      </c>
      <c r="E15" s="115">
        <f>_xlfn.XLOOKUP(B15,Basis_Preisliste!B:B,Basis_Preisliste!J:J)</f>
        <v>1</v>
      </c>
      <c r="F15" s="111">
        <f t="shared" si="0"/>
        <v>960</v>
      </c>
      <c r="G15" s="90">
        <f>_xlfn.XLOOKUP(B15,Basis_Preisliste!B:B,Basis_Preisliste!K:K)</f>
        <v>6.54</v>
      </c>
      <c r="H15" s="91">
        <f>_xlfn.XLOOKUP(B15,Basis_Preisliste!B:B,Basis_Preisliste!L:L)</f>
        <v>960</v>
      </c>
    </row>
    <row r="16" spans="2:8">
      <c r="B16" s="76" t="s">
        <v>40</v>
      </c>
      <c r="C16" s="52" t="str">
        <f>VLOOKUP(B16,'Language Articles'!A:B,2,0)</f>
        <v>Roof hook RapidA 35 Pro Max</v>
      </c>
      <c r="D16" s="77" t="str">
        <f>VLOOKUP(B16,'Language Portfolio'!A:B,2,0)</f>
        <v>Roof hooks</v>
      </c>
      <c r="E16" s="115">
        <f>_xlfn.XLOOKUP(B16,Basis_Preisliste!B:B,Basis_Preisliste!J:J)</f>
        <v>1</v>
      </c>
      <c r="F16" s="111">
        <f t="shared" ref="F16" si="1">H16*E16</f>
        <v>960</v>
      </c>
      <c r="G16" s="90">
        <f>_xlfn.XLOOKUP(B16,Basis_Preisliste!B:B,Basis_Preisliste!K:K)</f>
        <v>6.44</v>
      </c>
      <c r="H16" s="91">
        <f>_xlfn.XLOOKUP(B16,Basis_Preisliste!B:B,Basis_Preisliste!L:L)</f>
        <v>960</v>
      </c>
    </row>
    <row r="17" spans="2:8">
      <c r="B17" s="76" t="s">
        <v>48</v>
      </c>
      <c r="C17" s="52" t="str">
        <f>VLOOKUP(B17,'Language Articles'!A:B,2,0)</f>
        <v>Alu-Tile BEZ f. Braas Frankfurter Pfanne</v>
      </c>
      <c r="D17" s="77" t="str">
        <f>VLOOKUP(B17,'Language Portfolio'!A:B,2,0)</f>
        <v>Roof hooks</v>
      </c>
      <c r="E17" s="115">
        <f>_xlfn.XLOOKUP(B17,Basis_Preisliste!B:B,Basis_Preisliste!J:J)</f>
        <v>4</v>
      </c>
      <c r="F17" s="111">
        <f t="shared" si="0"/>
        <v>1000</v>
      </c>
      <c r="G17" s="90">
        <f>_xlfn.XLOOKUP(B17,Basis_Preisliste!B:B,Basis_Preisliste!K:K)</f>
        <v>15.27</v>
      </c>
      <c r="H17" s="91">
        <f>_xlfn.XLOOKUP(B17,Basis_Preisliste!B:B,Basis_Preisliste!L:L)</f>
        <v>250</v>
      </c>
    </row>
    <row r="18" spans="2:8">
      <c r="B18" s="76" t="s">
        <v>78</v>
      </c>
      <c r="C18" s="52" t="str">
        <f>VLOOKUP(B18,'Language Articles'!A:B,2,0)</f>
        <v>Alu-Tile Pro Roof hook Kit</v>
      </c>
      <c r="D18" s="77" t="str">
        <f>VLOOKUP(B18,'Language Portfolio'!A:B,2,0)</f>
        <v>Roof hooks</v>
      </c>
      <c r="E18" s="115">
        <f>_xlfn.XLOOKUP(B18,Basis_Preisliste!B:B,Basis_Preisliste!J:J)</f>
        <v>2</v>
      </c>
      <c r="F18" s="111">
        <f t="shared" si="0"/>
        <v>960</v>
      </c>
      <c r="G18" s="90">
        <f>_xlfn.XLOOKUP(B18,Basis_Preisliste!B:B,Basis_Preisliste!K:K)</f>
        <v>8.4</v>
      </c>
      <c r="H18" s="91">
        <f>_xlfn.XLOOKUP(B18,Basis_Preisliste!B:B,Basis_Preisliste!L:L)</f>
        <v>480</v>
      </c>
    </row>
    <row r="19" spans="2:8">
      <c r="B19" s="76" t="s">
        <v>113</v>
      </c>
      <c r="C19" s="52" t="str">
        <f>VLOOKUP(B19,'Language Articles'!A:B,2,0)</f>
        <v>Roof hook Pro-N  </v>
      </c>
      <c r="D19" s="77" t="str">
        <f>VLOOKUP(B19,'Language Portfolio'!A:B,2,0)</f>
        <v>Roof hooks</v>
      </c>
      <c r="E19" s="115">
        <f>_xlfn.XLOOKUP(B19,Basis_Preisliste!B:B,Basis_Preisliste!J:J)</f>
        <v>1</v>
      </c>
      <c r="F19" s="111">
        <f t="shared" ref="F19" si="2">H19*E19</f>
        <v>960</v>
      </c>
      <c r="G19" s="90">
        <f>_xlfn.XLOOKUP(B19,Basis_Preisliste!B:B,Basis_Preisliste!K:K)</f>
        <v>4.5999999999999996</v>
      </c>
      <c r="H19" s="91">
        <f>_xlfn.XLOOKUP(B19,Basis_Preisliste!B:B,Basis_Preisliste!L:L)</f>
        <v>960</v>
      </c>
    </row>
    <row r="20" spans="2:8">
      <c r="B20" s="76" t="s">
        <v>118</v>
      </c>
      <c r="C20" s="52" t="str">
        <f>VLOOKUP(B20,'Language Articles'!A:B,2,0)</f>
        <v>Hanger bolt kit 12x200 assembled</v>
      </c>
      <c r="D20" s="77" t="str">
        <f>VLOOKUP(B20,'Language Portfolio'!A:B,2,0)</f>
        <v>Special fastenings</v>
      </c>
      <c r="E20" s="115">
        <f>_xlfn.XLOOKUP(B20,Basis_Preisliste!B:B,Basis_Preisliste!J:J)</f>
        <v>0.25</v>
      </c>
      <c r="F20" s="111">
        <f t="shared" si="0"/>
        <v>1400</v>
      </c>
      <c r="G20" s="90">
        <f>_xlfn.XLOOKUP(B20,Basis_Preisliste!B:B,Basis_Preisliste!K:K)</f>
        <v>2.8</v>
      </c>
      <c r="H20" s="91">
        <f>_xlfn.XLOOKUP(B20,Basis_Preisliste!B:B,Basis_Preisliste!L:L)</f>
        <v>5600</v>
      </c>
    </row>
    <row r="21" spans="2:8">
      <c r="B21" s="76" t="s">
        <v>120</v>
      </c>
      <c r="C21" s="52" t="str">
        <f>VLOOKUP(B21,'Language Articles'!A:B,2,0)</f>
        <v>Hanger bolt kit 12x300 assembled</v>
      </c>
      <c r="D21" s="77" t="str">
        <f>VLOOKUP(B21,'Language Portfolio'!A:B,2,0)</f>
        <v>Special fastenings</v>
      </c>
      <c r="E21" s="115">
        <f>_xlfn.XLOOKUP(B21,Basis_Preisliste!B:B,Basis_Preisliste!J:J)</f>
        <v>0.5</v>
      </c>
      <c r="F21" s="111">
        <f t="shared" si="0"/>
        <v>1000</v>
      </c>
      <c r="G21" s="90">
        <f>_xlfn.XLOOKUP(B21,Basis_Preisliste!B:B,Basis_Preisliste!K:K)</f>
        <v>3.27</v>
      </c>
      <c r="H21" s="91">
        <f>_xlfn.XLOOKUP(B21,Basis_Preisliste!B:B,Basis_Preisliste!L:L)</f>
        <v>2000</v>
      </c>
    </row>
    <row r="22" spans="2:8">
      <c r="B22" s="76" t="s">
        <v>157</v>
      </c>
      <c r="C22" s="52" t="str">
        <f>VLOOKUP(B22,'Language Articles'!A:B,2,0)</f>
        <v>SingleFix Pro</v>
      </c>
      <c r="D22" s="77" t="str">
        <f>VLOOKUP(B22,'Language Portfolio'!A:B,2,0)</f>
        <v>Special fastenings</v>
      </c>
      <c r="E22" s="115">
        <f>_xlfn.XLOOKUP(B22,Basis_Preisliste!B:B,Basis_Preisliste!J:J)</f>
        <v>0.25</v>
      </c>
      <c r="F22" s="111">
        <f t="shared" si="0"/>
        <v>2800</v>
      </c>
      <c r="G22" s="90">
        <f>_xlfn.XLOOKUP(B22,Basis_Preisliste!B:B,Basis_Preisliste!K:K)</f>
        <v>1.06</v>
      </c>
      <c r="H22" s="91">
        <f>_xlfn.XLOOKUP(B22,Basis_Preisliste!B:B,Basis_Preisliste!L:L)</f>
        <v>11200</v>
      </c>
    </row>
    <row r="23" spans="2:8">
      <c r="B23" s="76" t="s">
        <v>165</v>
      </c>
      <c r="C23" s="52" t="str">
        <f>VLOOKUP(B23,'Language Articles'!A:B,2,0)</f>
        <v>KlickTopPro attachment for hanger bolt</v>
      </c>
      <c r="D23" s="77" t="str">
        <f>VLOOKUP(B23,'Language Portfolio'!A:B,2,0)</f>
        <v>Screws and accessories</v>
      </c>
      <c r="E23" s="115">
        <f>_xlfn.XLOOKUP(B23,Basis_Preisliste!B:B,Basis_Preisliste!J:J)</f>
        <v>0.5</v>
      </c>
      <c r="F23" s="111">
        <f t="shared" si="0"/>
        <v>1200</v>
      </c>
      <c r="G23" s="90">
        <f>_xlfn.XLOOKUP(B23,Basis_Preisliste!B:B,Basis_Preisliste!K:K)</f>
        <v>2.2400000000000002</v>
      </c>
      <c r="H23" s="91">
        <f>_xlfn.XLOOKUP(B23,Basis_Preisliste!B:B,Basis_Preisliste!L:L)</f>
        <v>2400</v>
      </c>
    </row>
    <row r="24" spans="2:8">
      <c r="B24" s="76" t="s">
        <v>191</v>
      </c>
      <c r="C24" s="52" t="str">
        <f>VLOOKUP(B24,'Language Articles'!A:B,2,0)</f>
        <v>Universal-Adapter M10/M12</v>
      </c>
      <c r="D24" s="77" t="str">
        <f>VLOOKUP(B24,'Language Portfolio'!A:B,2,0)</f>
        <v>Special fastenings</v>
      </c>
      <c r="E24" s="115">
        <f>_xlfn.XLOOKUP(B24,Basis_Preisliste!B:B,Basis_Preisliste!J:J)</f>
        <v>0.5</v>
      </c>
      <c r="F24" s="111">
        <f t="shared" si="0"/>
        <v>1200</v>
      </c>
      <c r="G24" s="90">
        <f>_xlfn.XLOOKUP(B24,Basis_Preisliste!B:B,Basis_Preisliste!K:K)</f>
        <v>1.46</v>
      </c>
      <c r="H24" s="91">
        <f>_xlfn.XLOOKUP(B24,Basis_Preisliste!B:B,Basis_Preisliste!L:L)</f>
        <v>2400</v>
      </c>
    </row>
    <row r="25" spans="2:8">
      <c r="B25" s="76" t="s">
        <v>200</v>
      </c>
      <c r="C25" s="52" t="str">
        <f>VLOOKUP(B25,'Language Articles'!A:B,2,0)</f>
        <v>Module bearing rail Eco05 4750mm</v>
      </c>
      <c r="D25" s="77" t="str">
        <f>VLOOKUP(B25,'Language Portfolio'!A:B,2,0)</f>
        <v>Profiles</v>
      </c>
      <c r="E25" s="115">
        <f>_xlfn.XLOOKUP(B25,Basis_Preisliste!B:B,Basis_Preisliste!J:J)</f>
        <v>1</v>
      </c>
      <c r="F25" s="111">
        <f t="shared" si="0"/>
        <v>250</v>
      </c>
      <c r="G25" s="90">
        <f>_xlfn.XLOOKUP(B25,Basis_Preisliste!B:B,Basis_Preisliste!K:K)</f>
        <v>22.28</v>
      </c>
      <c r="H25" s="91">
        <f>_xlfn.XLOOKUP(B25,Basis_Preisliste!B:B,Basis_Preisliste!L:L)</f>
        <v>250</v>
      </c>
    </row>
    <row r="26" spans="2:8">
      <c r="B26" s="76" t="s">
        <v>206</v>
      </c>
      <c r="C26" s="52" t="str">
        <f>VLOOKUP(B26,'Language Articles'!A:B,2,0)</f>
        <v>Module bearing rail Solo 3550mm</v>
      </c>
      <c r="D26" s="77" t="str">
        <f>VLOOKUP(B26,'Language Portfolio'!A:B,2,0)</f>
        <v>Profiles</v>
      </c>
      <c r="E26" s="115">
        <f>_xlfn.XLOOKUP(B26,Basis_Preisliste!B:B,Basis_Preisliste!J:J)</f>
        <v>1</v>
      </c>
      <c r="F26" s="111">
        <f t="shared" si="0"/>
        <v>150</v>
      </c>
      <c r="G26" s="90">
        <f>_xlfn.XLOOKUP(B26,Basis_Preisliste!B:B,Basis_Preisliste!K:K)</f>
        <v>22.8</v>
      </c>
      <c r="H26" s="91">
        <f>_xlfn.XLOOKUP(B26,Basis_Preisliste!B:B,Basis_Preisliste!L:L)</f>
        <v>150</v>
      </c>
    </row>
    <row r="27" spans="2:8">
      <c r="B27" s="76" t="s">
        <v>208</v>
      </c>
      <c r="C27" s="52" t="str">
        <f>VLOOKUP(B27,'Language Articles'!A:B,2,0)</f>
        <v>Module bearing rail Solo 4400mm</v>
      </c>
      <c r="D27" s="77" t="str">
        <f>VLOOKUP(B27,'Language Portfolio'!A:B,2,0)</f>
        <v>Profiles</v>
      </c>
      <c r="E27" s="115">
        <f>_xlfn.XLOOKUP(B27,Basis_Preisliste!B:B,Basis_Preisliste!J:J)</f>
        <v>1</v>
      </c>
      <c r="F27" s="111">
        <f t="shared" si="0"/>
        <v>150</v>
      </c>
      <c r="G27" s="90">
        <f>_xlfn.XLOOKUP(B27,Basis_Preisliste!B:B,Basis_Preisliste!K:K)</f>
        <v>28.26</v>
      </c>
      <c r="H27" s="91">
        <f>_xlfn.XLOOKUP(B27,Basis_Preisliste!B:B,Basis_Preisliste!L:L)</f>
        <v>150</v>
      </c>
    </row>
    <row r="28" spans="2:8">
      <c r="B28" s="76" t="s">
        <v>210</v>
      </c>
      <c r="C28" s="52" t="str">
        <f>VLOOKUP(B28,'Language Articles'!A:B,2,0)</f>
        <v>Module bearing rail Solo 4750mm</v>
      </c>
      <c r="D28" s="77" t="str">
        <f>VLOOKUP(B28,'Language Portfolio'!A:B,2,0)</f>
        <v>Profiles</v>
      </c>
      <c r="E28" s="115">
        <f>_xlfn.XLOOKUP(B28,Basis_Preisliste!B:B,Basis_Preisliste!J:J)</f>
        <v>1</v>
      </c>
      <c r="F28" s="111">
        <f t="shared" si="0"/>
        <v>150</v>
      </c>
      <c r="G28" s="90">
        <f>_xlfn.XLOOKUP(B28,Basis_Preisliste!B:B,Basis_Preisliste!K:K)</f>
        <v>30.5</v>
      </c>
      <c r="H28" s="91">
        <f>_xlfn.XLOOKUP(B28,Basis_Preisliste!B:B,Basis_Preisliste!L:L)</f>
        <v>150</v>
      </c>
    </row>
    <row r="29" spans="2:8">
      <c r="B29" s="76" t="s">
        <v>212</v>
      </c>
      <c r="C29" s="52" t="str">
        <f>VLOOKUP(B29,'Language Articles'!A:B,2,0)</f>
        <v>Module bearing rail Solo 5900mm</v>
      </c>
      <c r="D29" s="77" t="str">
        <f>VLOOKUP(B29,'Language Portfolio'!A:B,2,0)</f>
        <v>Profiles</v>
      </c>
      <c r="E29" s="115">
        <f>_xlfn.XLOOKUP(B29,Basis_Preisliste!B:B,Basis_Preisliste!J:J)</f>
        <v>1</v>
      </c>
      <c r="F29" s="111">
        <f t="shared" si="0"/>
        <v>150</v>
      </c>
      <c r="G29" s="90">
        <f>_xlfn.XLOOKUP(B29,Basis_Preisliste!B:B,Basis_Preisliste!K:K)</f>
        <v>37.89</v>
      </c>
      <c r="H29" s="91">
        <f>_xlfn.XLOOKUP(B29,Basis_Preisliste!B:B,Basis_Preisliste!L:L)</f>
        <v>150</v>
      </c>
    </row>
    <row r="30" spans="2:8">
      <c r="B30" s="76" t="s">
        <v>214</v>
      </c>
      <c r="C30" s="52" t="str">
        <f>VLOOKUP(B30,'Language Articles'!A:B,2,0)</f>
        <v>Module bearing rail Solo 6200mm</v>
      </c>
      <c r="D30" s="77" t="str">
        <f>VLOOKUP(B30,'Language Portfolio'!A:B,2,0)</f>
        <v>Profiles</v>
      </c>
      <c r="E30" s="115">
        <f>_xlfn.XLOOKUP(B30,Basis_Preisliste!B:B,Basis_Preisliste!J:J)</f>
        <v>3</v>
      </c>
      <c r="F30" s="111">
        <f t="shared" si="0"/>
        <v>450</v>
      </c>
      <c r="G30" s="90">
        <f>_xlfn.XLOOKUP(B30,Basis_Preisliste!B:B,Basis_Preisliste!K:K)</f>
        <v>39.450000000000003</v>
      </c>
      <c r="H30" s="91">
        <f>_xlfn.XLOOKUP(B30,Basis_Preisliste!B:B,Basis_Preisliste!L:L)</f>
        <v>150</v>
      </c>
    </row>
    <row r="31" spans="2:8">
      <c r="B31" s="76" t="s">
        <v>223</v>
      </c>
      <c r="C31" s="52" t="str">
        <f>VLOOKUP(B31,'Language Articles'!A:B,2,0)</f>
        <v>Module-bearing rail EcoLight 450mm</v>
      </c>
      <c r="D31" s="77" t="str">
        <f>VLOOKUP(B31,'Language Portfolio'!A:B,2,0)</f>
        <v>Profiles</v>
      </c>
      <c r="E31" s="116">
        <f>_xlfn.XLOOKUP(B31,Basis_Preisliste!B:B,Basis_Preisliste!J:J)</f>
        <v>1</v>
      </c>
      <c r="F31" s="113">
        <f t="shared" si="0"/>
        <v>1200</v>
      </c>
      <c r="G31" s="90">
        <f>_xlfn.XLOOKUP(B31,Basis_Preisliste!B:B,Basis_Preisliste!K:K)</f>
        <v>2.2999999999999998</v>
      </c>
      <c r="H31" s="105">
        <f>_xlfn.XLOOKUP(B31,Basis_Preisliste!B:B,Basis_Preisliste!L:L)</f>
        <v>1200</v>
      </c>
    </row>
    <row r="32" spans="2:8">
      <c r="B32" s="76" t="s">
        <v>233</v>
      </c>
      <c r="C32" s="52" t="str">
        <f>VLOOKUP(B32,'Language Articles'!A:B,2,0)</f>
        <v>Module bearing rail Pro35 4400mm</v>
      </c>
      <c r="D32" s="77" t="str">
        <f>VLOOKUP(B32,'Language Portfolio'!A:B,2,0)</f>
        <v>Profiles</v>
      </c>
      <c r="E32" s="116">
        <f>_xlfn.XLOOKUP(B32,Basis_Preisliste!B:B,Basis_Preisliste!J:J)</f>
        <v>1</v>
      </c>
      <c r="F32" s="113">
        <f t="shared" ref="F32" si="3">H32*E32</f>
        <v>200</v>
      </c>
      <c r="G32" s="90">
        <f>_xlfn.XLOOKUP(B32,Basis_Preisliste!B:B,Basis_Preisliste!K:K)</f>
        <v>22.4</v>
      </c>
      <c r="H32" s="105">
        <f>_xlfn.XLOOKUP(B32,Basis_Preisliste!B:B,Basis_Preisliste!L:L)</f>
        <v>200</v>
      </c>
    </row>
    <row r="33" spans="2:8">
      <c r="B33" s="76" t="s">
        <v>235</v>
      </c>
      <c r="C33" s="52" t="str">
        <f>VLOOKUP(B33,'Language Articles'!A:B,2,0)</f>
        <v>Module bearing rail Pro35 4750mm</v>
      </c>
      <c r="D33" s="77" t="str">
        <f>VLOOKUP(B33,'Language Portfolio'!A:B,2,0)</f>
        <v>Profiles</v>
      </c>
      <c r="E33" s="115">
        <f>_xlfn.XLOOKUP(B33,Basis_Preisliste!B:B,Basis_Preisliste!J:J)</f>
        <v>1</v>
      </c>
      <c r="F33" s="111">
        <f t="shared" si="0"/>
        <v>200</v>
      </c>
      <c r="G33" s="90">
        <f>_xlfn.XLOOKUP(B33,Basis_Preisliste!B:B,Basis_Preisliste!K:K)</f>
        <v>24.18</v>
      </c>
      <c r="H33" s="91">
        <f>_xlfn.XLOOKUP(B33,Basis_Preisliste!B:B,Basis_Preisliste!L:L)</f>
        <v>200</v>
      </c>
    </row>
    <row r="34" spans="2:8">
      <c r="B34" s="76" t="s">
        <v>239</v>
      </c>
      <c r="C34" s="52" t="str">
        <f>VLOOKUP(B34,'Language Articles'!A:B,2,0)</f>
        <v>Module bearing rail Pro35 5900mm</v>
      </c>
      <c r="D34" s="77" t="str">
        <f>VLOOKUP(B34,'Language Portfolio'!A:B,2,0)</f>
        <v>Profiles</v>
      </c>
      <c r="E34" s="115">
        <f>_xlfn.XLOOKUP(B34,Basis_Preisliste!B:B,Basis_Preisliste!J:J)</f>
        <v>1</v>
      </c>
      <c r="F34" s="111">
        <f t="shared" si="0"/>
        <v>200</v>
      </c>
      <c r="G34" s="90">
        <f>_xlfn.XLOOKUP(B34,Basis_Preisliste!B:B,Basis_Preisliste!K:K)</f>
        <v>30.03</v>
      </c>
      <c r="H34" s="91">
        <f>_xlfn.XLOOKUP(B34,Basis_Preisliste!B:B,Basis_Preisliste!L:L)</f>
        <v>200</v>
      </c>
    </row>
    <row r="35" spans="2:8">
      <c r="B35" s="76" t="s">
        <v>243</v>
      </c>
      <c r="C35" s="52" t="str">
        <f>VLOOKUP(B35,'Language Articles'!A:B,2,0)</f>
        <v>Module bearing rail Pro50 2450mm</v>
      </c>
      <c r="D35" s="77" t="str">
        <f>VLOOKUP(B35,'Language Portfolio'!A:B,2,0)</f>
        <v>Profiles</v>
      </c>
      <c r="E35" s="115">
        <f>_xlfn.XLOOKUP(B35,Basis_Preisliste!B:B,Basis_Preisliste!J:J)</f>
        <v>1</v>
      </c>
      <c r="F35" s="111">
        <f t="shared" ref="F35" si="4">H35*E35</f>
        <v>150</v>
      </c>
      <c r="G35" s="90">
        <f>_xlfn.XLOOKUP(B35,Basis_Preisliste!B:B,Basis_Preisliste!K:K)</f>
        <v>14.65</v>
      </c>
      <c r="H35" s="91">
        <f>_xlfn.XLOOKUP(B35,Basis_Preisliste!B:B,Basis_Preisliste!L:L)</f>
        <v>150</v>
      </c>
    </row>
    <row r="36" spans="2:8">
      <c r="B36" s="76" t="s">
        <v>249</v>
      </c>
      <c r="C36" s="52" t="str">
        <f>VLOOKUP(B36,'Language Articles'!A:B,2,0)</f>
        <v>Module bearing rail Pro50 4400mm</v>
      </c>
      <c r="D36" s="77" t="str">
        <f>VLOOKUP(B36,'Language Portfolio'!A:B,2,0)</f>
        <v>Profiles</v>
      </c>
      <c r="E36" s="115">
        <f>_xlfn.XLOOKUP(B36,Basis_Preisliste!B:B,Basis_Preisliste!J:J)</f>
        <v>1</v>
      </c>
      <c r="F36" s="111">
        <f t="shared" si="0"/>
        <v>150</v>
      </c>
      <c r="G36" s="90">
        <f>_xlfn.XLOOKUP(B36,Basis_Preisliste!B:B,Basis_Preisliste!K:K)</f>
        <v>26.31</v>
      </c>
      <c r="H36" s="91">
        <f>_xlfn.XLOOKUP(B36,Basis_Preisliste!B:B,Basis_Preisliste!L:L)</f>
        <v>150</v>
      </c>
    </row>
    <row r="37" spans="2:8">
      <c r="B37" s="76" t="s">
        <v>251</v>
      </c>
      <c r="C37" s="52" t="str">
        <f>VLOOKUP(B37,'Language Articles'!A:B,2,0)</f>
        <v>Module bearing rail Pro50 4750mm</v>
      </c>
      <c r="D37" s="77" t="str">
        <f>VLOOKUP(B37,'Language Portfolio'!A:B,2,0)</f>
        <v>Profiles</v>
      </c>
      <c r="E37" s="115">
        <f>_xlfn.XLOOKUP(B37,Basis_Preisliste!B:B,Basis_Preisliste!J:J)</f>
        <v>1</v>
      </c>
      <c r="F37" s="111">
        <f t="shared" si="0"/>
        <v>150</v>
      </c>
      <c r="G37" s="90">
        <f>_xlfn.XLOOKUP(B37,Basis_Preisliste!B:B,Basis_Preisliste!K:K)</f>
        <v>28.41</v>
      </c>
      <c r="H37" s="91">
        <f>_xlfn.XLOOKUP(B37,Basis_Preisliste!B:B,Basis_Preisliste!L:L)</f>
        <v>150</v>
      </c>
    </row>
    <row r="38" spans="2:8">
      <c r="B38" s="76" t="s">
        <v>271</v>
      </c>
      <c r="C38" s="52" t="str">
        <f>VLOOKUP(B38,'Language Articles'!A:B,2,0)</f>
        <v>Module bearing rail Solo Pro 4400 mm</v>
      </c>
      <c r="D38" s="77" t="str">
        <f>VLOOKUP(B38,'Language Portfolio'!A:B,2,0)</f>
        <v>Profiles</v>
      </c>
      <c r="E38" s="115">
        <f>_xlfn.XLOOKUP(B38,Basis_Preisliste!B:B,Basis_Preisliste!J:J)</f>
        <v>1</v>
      </c>
      <c r="F38" s="111">
        <f t="shared" ref="F38:F41" si="5">H38*E38</f>
        <v>150</v>
      </c>
      <c r="G38" s="90">
        <f>_xlfn.XLOOKUP(B38,Basis_Preisliste!B:B,Basis_Preisliste!K:K)</f>
        <v>26.58</v>
      </c>
      <c r="H38" s="91">
        <f>_xlfn.XLOOKUP(B38,Basis_Preisliste!B:B,Basis_Preisliste!L:L)</f>
        <v>150</v>
      </c>
    </row>
    <row r="39" spans="2:8">
      <c r="B39" s="76" t="s">
        <v>273</v>
      </c>
      <c r="C39" s="52" t="str">
        <f>VLOOKUP(B39,'Language Articles'!A:B,2,0)</f>
        <v>Module bearing rail Solo Pro 4750 mm</v>
      </c>
      <c r="D39" s="77" t="str">
        <f>VLOOKUP(B39,'Language Portfolio'!A:B,2,0)</f>
        <v>Profiles</v>
      </c>
      <c r="E39" s="115">
        <f>_xlfn.XLOOKUP(B39,Basis_Preisliste!B:B,Basis_Preisliste!J:J)</f>
        <v>1</v>
      </c>
      <c r="F39" s="111">
        <f t="shared" si="5"/>
        <v>150</v>
      </c>
      <c r="G39" s="90">
        <f>_xlfn.XLOOKUP(B39,Basis_Preisliste!B:B,Basis_Preisliste!K:K)</f>
        <v>28.69</v>
      </c>
      <c r="H39" s="91">
        <f>_xlfn.XLOOKUP(B39,Basis_Preisliste!B:B,Basis_Preisliste!L:L)</f>
        <v>150</v>
      </c>
    </row>
    <row r="40" spans="2:8">
      <c r="B40" s="76" t="s">
        <v>275</v>
      </c>
      <c r="C40" s="52" t="str">
        <f>VLOOKUP(B40,'Language Articles'!A:B,2,0)</f>
        <v>Module bearing rail Solo Pro 5900 mm</v>
      </c>
      <c r="D40" s="77" t="str">
        <f>VLOOKUP(B40,'Language Portfolio'!A:B,2,0)</f>
        <v>Profiles</v>
      </c>
      <c r="E40" s="115">
        <f>_xlfn.XLOOKUP(B40,Basis_Preisliste!B:B,Basis_Preisliste!J:J)</f>
        <v>1</v>
      </c>
      <c r="F40" s="111">
        <f t="shared" si="5"/>
        <v>150</v>
      </c>
      <c r="G40" s="90">
        <f>_xlfn.XLOOKUP(B40,Basis_Preisliste!B:B,Basis_Preisliste!K:K)</f>
        <v>35.64</v>
      </c>
      <c r="H40" s="91">
        <f>_xlfn.XLOOKUP(B40,Basis_Preisliste!B:B,Basis_Preisliste!L:L)</f>
        <v>150</v>
      </c>
    </row>
    <row r="41" spans="2:8">
      <c r="B41" s="76" t="s">
        <v>277</v>
      </c>
      <c r="C41" s="52" t="str">
        <f>VLOOKUP(B41,'Language Articles'!A:B,2,0)</f>
        <v>Module bearing rail Solo Pro 6200 mm</v>
      </c>
      <c r="D41" s="77" t="str">
        <f>VLOOKUP(B41,'Language Portfolio'!A:B,2,0)</f>
        <v>Profiles</v>
      </c>
      <c r="E41" s="115">
        <f>_xlfn.XLOOKUP(B41,Basis_Preisliste!B:B,Basis_Preisliste!J:J)</f>
        <v>3</v>
      </c>
      <c r="F41" s="111">
        <f t="shared" si="5"/>
        <v>450</v>
      </c>
      <c r="G41" s="90">
        <f>_xlfn.XLOOKUP(B41,Basis_Preisliste!B:B,Basis_Preisliste!K:K)</f>
        <v>37.47</v>
      </c>
      <c r="H41" s="91">
        <f>_xlfn.XLOOKUP(B41,Basis_Preisliste!B:B,Basis_Preisliste!L:L)</f>
        <v>150</v>
      </c>
    </row>
    <row r="42" spans="2:8">
      <c r="B42" s="76" t="s">
        <v>304</v>
      </c>
      <c r="C42" s="52" t="str">
        <f>VLOOKUP(B42,'Language Articles'!A:B,2,0)</f>
        <v>Base rail for Flat Grid 6000mm</v>
      </c>
      <c r="D42" s="77" t="str">
        <f>VLOOKUP(B42,'Language Portfolio'!A:B,2,0)</f>
        <v>Ballastoptimized flat roof systems</v>
      </c>
      <c r="E42" s="115">
        <f>_xlfn.XLOOKUP(B42,Basis_Preisliste!B:B,Basis_Preisliste!J:J)</f>
        <v>1</v>
      </c>
      <c r="F42" s="111">
        <f t="shared" si="0"/>
        <v>100</v>
      </c>
      <c r="G42" s="90">
        <f>_xlfn.XLOOKUP(B42,Basis_Preisliste!B:B,Basis_Preisliste!K:K)</f>
        <v>44.22</v>
      </c>
      <c r="H42" s="91">
        <f>_xlfn.XLOOKUP(B42,Basis_Preisliste!B:B,Basis_Preisliste!L:L)</f>
        <v>100</v>
      </c>
    </row>
    <row r="43" spans="2:8">
      <c r="B43" s="76" t="s">
        <v>308</v>
      </c>
      <c r="C43" s="52" t="str">
        <f>VLOOKUP(B43,'Language Articles'!A:B,2,0)</f>
        <v>Base rail for Flat Grid 4200mm</v>
      </c>
      <c r="D43" s="77" t="str">
        <f>VLOOKUP(B43,'Language Portfolio'!A:B,2,0)</f>
        <v>Ballastoptimized flat roof systems</v>
      </c>
      <c r="E43" s="115">
        <f>_xlfn.XLOOKUP(B43,Basis_Preisliste!B:B,Basis_Preisliste!J:J)</f>
        <v>1</v>
      </c>
      <c r="F43" s="111">
        <f t="shared" si="0"/>
        <v>100</v>
      </c>
      <c r="G43" s="90">
        <f>_xlfn.XLOOKUP(B43,Basis_Preisliste!B:B,Basis_Preisliste!K:K)</f>
        <v>30.67</v>
      </c>
      <c r="H43" s="91">
        <f>_xlfn.XLOOKUP(B43,Basis_Preisliste!B:B,Basis_Preisliste!L:L)</f>
        <v>100</v>
      </c>
    </row>
    <row r="44" spans="2:8">
      <c r="B44" s="76" t="s">
        <v>322</v>
      </c>
      <c r="C44" s="52" t="str">
        <f>VLOOKUP(B44,'Language Articles'!A:B,2,0)</f>
        <v>Connector E Solo5 ProfiPlus pre-assy</v>
      </c>
      <c r="D44" s="77" t="str">
        <f>VLOOKUP(B44,'Language Portfolio'!A:B,2,0)</f>
        <v>Screws and accessories</v>
      </c>
      <c r="E44" s="115">
        <f>_xlfn.XLOOKUP(B44,Basis_Preisliste!B:B,Basis_Preisliste!J:J)</f>
        <v>0.5</v>
      </c>
      <c r="F44" s="111">
        <f t="shared" si="0"/>
        <v>1200</v>
      </c>
      <c r="G44" s="90">
        <f>_xlfn.XLOOKUP(B44,Basis_Preisliste!B:B,Basis_Preisliste!K:K)</f>
        <v>2.52</v>
      </c>
      <c r="H44" s="91">
        <f>_xlfn.XLOOKUP(B44,Basis_Preisliste!B:B,Basis_Preisliste!L:L)</f>
        <v>2400</v>
      </c>
    </row>
    <row r="45" spans="2:8">
      <c r="B45" s="76" t="s">
        <v>328</v>
      </c>
      <c r="C45" s="52" t="str">
        <f>VLOOKUP(B45,'Language Articles'!A:B,2,0)</f>
        <v>Plastic end cap Solo</v>
      </c>
      <c r="D45" s="77" t="str">
        <f>VLOOKUP(B45,'Language Portfolio'!A:B,2,0)</f>
        <v>Screws and accessories</v>
      </c>
      <c r="E45" s="115">
        <f>_xlfn.XLOOKUP(B45,Basis_Preisliste!B:B,Basis_Preisliste!J:J)</f>
        <v>0.5</v>
      </c>
      <c r="F45" s="111">
        <f t="shared" si="0"/>
        <v>5600</v>
      </c>
      <c r="G45" s="90">
        <f>_xlfn.XLOOKUP(B45,Basis_Preisliste!B:B,Basis_Preisliste!K:K)</f>
        <v>0.25</v>
      </c>
      <c r="H45" s="91">
        <f>_xlfn.XLOOKUP(B45,Basis_Preisliste!B:B,Basis_Preisliste!L:L)</f>
        <v>11200</v>
      </c>
    </row>
    <row r="46" spans="2:8">
      <c r="B46" s="76" t="s">
        <v>330</v>
      </c>
      <c r="C46" s="52" t="str">
        <f>VLOOKUP(B46,'Language Articles'!A:B,2,0)</f>
        <v>Plastic end cap Solo black</v>
      </c>
      <c r="D46" s="77" t="str">
        <f>VLOOKUP(B46,'Language Portfolio'!A:B,2,0)</f>
        <v>Screws and accessories</v>
      </c>
      <c r="E46" s="115">
        <f>_xlfn.XLOOKUP(B46,Basis_Preisliste!B:B,Basis_Preisliste!J:J)</f>
        <v>0.5</v>
      </c>
      <c r="F46" s="111">
        <f t="shared" si="0"/>
        <v>5600</v>
      </c>
      <c r="G46" s="90">
        <f>_xlfn.XLOOKUP(B46,Basis_Preisliste!B:B,Basis_Preisliste!K:K)</f>
        <v>0.37</v>
      </c>
      <c r="H46" s="91">
        <f>_xlfn.XLOOKUP(B46,Basis_Preisliste!B:B,Basis_Preisliste!L:L)</f>
        <v>11200</v>
      </c>
    </row>
    <row r="47" spans="2:8">
      <c r="B47" s="76" t="s">
        <v>334</v>
      </c>
      <c r="C47" s="52" t="str">
        <f>VLOOKUP(B47,'Language Articles'!A:B,2,0)</f>
        <v>Slide-in connector Solo</v>
      </c>
      <c r="D47" s="77" t="str">
        <f>VLOOKUP(B47,'Language Portfolio'!A:B,2,0)</f>
        <v>Screws and accessories</v>
      </c>
      <c r="E47" s="115">
        <f>_xlfn.XLOOKUP(B47,Basis_Preisliste!B:B,Basis_Preisliste!J:J)</f>
        <v>0.25</v>
      </c>
      <c r="F47" s="111">
        <f t="shared" si="0"/>
        <v>800</v>
      </c>
      <c r="G47" s="90">
        <f>_xlfn.XLOOKUP(B47,Basis_Preisliste!B:B,Basis_Preisliste!K:K)</f>
        <v>2.78</v>
      </c>
      <c r="H47" s="91">
        <f>_xlfn.XLOOKUP(B47,Basis_Preisliste!B:B,Basis_Preisliste!L:L)</f>
        <v>3200</v>
      </c>
    </row>
    <row r="48" spans="2:8">
      <c r="B48" s="76" t="s">
        <v>343</v>
      </c>
      <c r="C48" s="52" t="str">
        <f>VLOOKUP(B48,'Language Articles'!A:B,2,0)</f>
        <v>Rapid cross connector</v>
      </c>
      <c r="D48" s="77" t="str">
        <f>VLOOKUP(B48,'Language Portfolio'!A:B,2,0)</f>
        <v>Screws and accessories</v>
      </c>
      <c r="E48" s="115">
        <f>_xlfn.XLOOKUP(B48,Basis_Preisliste!B:B,Basis_Preisliste!J:J)</f>
        <v>1</v>
      </c>
      <c r="F48" s="111">
        <f t="shared" si="0"/>
        <v>4800</v>
      </c>
      <c r="G48" s="90">
        <f>_xlfn.XLOOKUP(B48,Basis_Preisliste!B:B,Basis_Preisliste!K:K)</f>
        <v>2.58</v>
      </c>
      <c r="H48" s="91">
        <f>_xlfn.XLOOKUP(B48,Basis_Preisliste!B:B,Basis_Preisliste!L:L)</f>
        <v>4800</v>
      </c>
    </row>
    <row r="49" spans="2:8">
      <c r="B49" s="76" t="s">
        <v>345</v>
      </c>
      <c r="C49" s="52" t="str">
        <f>VLOOKUP(B49,'Language Articles'!A:B,2,0)</f>
        <v>RapidCon90</v>
      </c>
      <c r="D49" s="77" t="str">
        <f>VLOOKUP(B49,'Language Portfolio'!A:B,2,0)</f>
        <v>Screws and accessories</v>
      </c>
      <c r="E49" s="115">
        <f>_xlfn.XLOOKUP(B49,Basis_Preisliste!B:B,Basis_Preisliste!J:J)</f>
        <v>1</v>
      </c>
      <c r="F49" s="111">
        <f t="shared" si="0"/>
        <v>5200</v>
      </c>
      <c r="G49" s="90">
        <f>_xlfn.XLOOKUP(B49,Basis_Preisliste!B:B,Basis_Preisliste!K:K)</f>
        <v>0.51</v>
      </c>
      <c r="H49" s="91">
        <f>_xlfn.XLOOKUP(B49,Basis_Preisliste!B:B,Basis_Preisliste!L:L)</f>
        <v>5200</v>
      </c>
    </row>
    <row r="50" spans="2:8">
      <c r="B50" s="76" t="s">
        <v>349</v>
      </c>
      <c r="C50" s="52" t="str">
        <f>VLOOKUP(B50,'Language Articles'!A:B,2,0)</f>
        <v>Rapid Cross connector 90 Pro</v>
      </c>
      <c r="D50" s="77" t="str">
        <f>VLOOKUP(B50,'Language Portfolio'!A:B,2,0)</f>
        <v>Screws and accessories</v>
      </c>
      <c r="E50" s="115">
        <f>_xlfn.XLOOKUP(B50,Basis_Preisliste!B:B,Basis_Preisliste!J:J)</f>
        <v>0.25</v>
      </c>
      <c r="F50" s="111">
        <f t="shared" ref="F50" si="6">H50*E50</f>
        <v>1800</v>
      </c>
      <c r="G50" s="90">
        <f>_xlfn.XLOOKUP(B50,Basis_Preisliste!B:B,Basis_Preisliste!K:K)</f>
        <v>2.58</v>
      </c>
      <c r="H50" s="91">
        <f>_xlfn.XLOOKUP(B50,Basis_Preisliste!B:B,Basis_Preisliste!L:L)</f>
        <v>7200</v>
      </c>
    </row>
    <row r="51" spans="2:8">
      <c r="B51" s="76" t="s">
        <v>361</v>
      </c>
      <c r="C51" s="52" t="str">
        <f>VLOOKUP(B51,'Language Articles'!A:B,2,0)</f>
        <v>Slide-in connector Pro</v>
      </c>
      <c r="D51" s="77" t="str">
        <f>VLOOKUP(B51,'Language Portfolio'!A:B,2,0)</f>
        <v>Screws and accessories</v>
      </c>
      <c r="E51" s="115">
        <f>_xlfn.XLOOKUP(B51,Basis_Preisliste!B:B,Basis_Preisliste!J:J)</f>
        <v>0.25</v>
      </c>
      <c r="F51" s="111">
        <f t="shared" si="0"/>
        <v>800</v>
      </c>
      <c r="G51" s="90">
        <f>_xlfn.XLOOKUP(B51,Basis_Preisliste!B:B,Basis_Preisliste!K:K)</f>
        <v>1.97</v>
      </c>
      <c r="H51" s="91">
        <f>_xlfn.XLOOKUP(B51,Basis_Preisliste!B:B,Basis_Preisliste!L:L)</f>
        <v>3200</v>
      </c>
    </row>
    <row r="52" spans="2:8">
      <c r="B52" s="76" t="s">
        <v>363</v>
      </c>
      <c r="C52" s="52" t="str">
        <f>VLOOKUP(B52,'Language Articles'!A:B,2,0)</f>
        <v>Base Rail Pro Connector</v>
      </c>
      <c r="D52" s="77" t="str">
        <f>VLOOKUP(B52,'Language Portfolio'!A:B,2,0)</f>
        <v>Ballastoptimized flat roof systems</v>
      </c>
      <c r="E52" s="115">
        <f>_xlfn.XLOOKUP(B52,Basis_Preisliste!B:B,Basis_Preisliste!J:J)</f>
        <v>0.25</v>
      </c>
      <c r="F52" s="111">
        <f t="shared" si="0"/>
        <v>1400</v>
      </c>
      <c r="G52" s="90">
        <f>_xlfn.XLOOKUP(B52,Basis_Preisliste!B:B,Basis_Preisliste!K:K)</f>
        <v>1.1399999999999999</v>
      </c>
      <c r="H52" s="91">
        <f>_xlfn.XLOOKUP(B52,Basis_Preisliste!B:B,Basis_Preisliste!L:L)</f>
        <v>5600</v>
      </c>
    </row>
    <row r="53" spans="2:8">
      <c r="B53" s="76" t="s">
        <v>365</v>
      </c>
      <c r="C53" s="52" t="str">
        <f>VLOOKUP(B53,'Language Articles'!A:B,2,0)</f>
        <v>Ballast Rail Pro Connector</v>
      </c>
      <c r="D53" s="77" t="str">
        <f>VLOOKUP(B53,'Language Portfolio'!A:B,2,0)</f>
        <v>Ballastoptimized flat roof systems</v>
      </c>
      <c r="E53" s="115">
        <f>_xlfn.XLOOKUP(B53,Basis_Preisliste!B:B,Basis_Preisliste!J:J)</f>
        <v>0.25</v>
      </c>
      <c r="F53" s="111">
        <f t="shared" si="0"/>
        <v>800</v>
      </c>
      <c r="G53" s="90">
        <f>_xlfn.XLOOKUP(B53,Basis_Preisliste!B:B,Basis_Preisliste!K:K)</f>
        <v>1.63</v>
      </c>
      <c r="H53" s="91">
        <f>_xlfn.XLOOKUP(B53,Basis_Preisliste!B:B,Basis_Preisliste!L:L)</f>
        <v>3200</v>
      </c>
    </row>
    <row r="54" spans="2:8">
      <c r="B54" s="76" t="s">
        <v>367</v>
      </c>
      <c r="C54" s="52" t="str">
        <f>VLOOKUP(B54,'Language Articles'!A:B,2,0)</f>
        <v>Plastic end cap Pro</v>
      </c>
      <c r="D54" s="77" t="str">
        <f>VLOOKUP(B54,'Language Portfolio'!A:B,2,0)</f>
        <v>Screws and accessories</v>
      </c>
      <c r="E54" s="115">
        <f>_xlfn.XLOOKUP(B54,Basis_Preisliste!B:B,Basis_Preisliste!J:J)</f>
        <v>0.5</v>
      </c>
      <c r="F54" s="111">
        <f t="shared" si="0"/>
        <v>5600</v>
      </c>
      <c r="G54" s="90">
        <f>_xlfn.XLOOKUP(B54,Basis_Preisliste!B:B,Basis_Preisliste!K:K)</f>
        <v>0.4</v>
      </c>
      <c r="H54" s="91">
        <f>_xlfn.XLOOKUP(B54,Basis_Preisliste!B:B,Basis_Preisliste!L:L)</f>
        <v>11200</v>
      </c>
    </row>
    <row r="55" spans="2:8">
      <c r="B55" s="76" t="s">
        <v>371</v>
      </c>
      <c r="C55" s="52" t="str">
        <f>VLOOKUP(B55,'Language Articles'!A:B,2,0)</f>
        <v>ClampFit</v>
      </c>
      <c r="D55" s="77" t="str">
        <f>VLOOKUP(B55,'Language Portfolio'!A:B,2,0)</f>
        <v>Special fastenings</v>
      </c>
      <c r="E55" s="115">
        <f>_xlfn.XLOOKUP(B55,Basis_Preisliste!B:B,Basis_Preisliste!J:J)</f>
        <v>1</v>
      </c>
      <c r="F55" s="111">
        <f t="shared" si="0"/>
        <v>2400</v>
      </c>
      <c r="G55" s="90">
        <f>_xlfn.XLOOKUP(B55,Basis_Preisliste!B:B,Basis_Preisliste!K:K)</f>
        <v>2.44</v>
      </c>
      <c r="H55" s="91">
        <f>_xlfn.XLOOKUP(B55,Basis_Preisliste!B:B,Basis_Preisliste!L:L)</f>
        <v>2400</v>
      </c>
    </row>
    <row r="56" spans="2:8">
      <c r="B56" s="76" t="s">
        <v>373</v>
      </c>
      <c r="C56" s="52" t="str">
        <f>VLOOKUP(B56,'Language Articles'!A:B,2,0)</f>
        <v>ClampFit Pro</v>
      </c>
      <c r="D56" s="77" t="str">
        <f>VLOOKUP(B56,'Language Portfolio'!A:B,2,0)</f>
        <v>Special fastenings</v>
      </c>
      <c r="E56" s="115">
        <f>_xlfn.XLOOKUP(B56,Basis_Preisliste!B:B,Basis_Preisliste!J:J)</f>
        <v>1</v>
      </c>
      <c r="F56" s="111">
        <f t="shared" si="0"/>
        <v>2400</v>
      </c>
      <c r="G56" s="90">
        <f>_xlfn.XLOOKUP(B56,Basis_Preisliste!B:B,Basis_Preisliste!K:K)</f>
        <v>2.44</v>
      </c>
      <c r="H56" s="91">
        <f>_xlfn.XLOOKUP(B56,Basis_Preisliste!B:B,Basis_Preisliste!L:L)</f>
        <v>2400</v>
      </c>
    </row>
    <row r="57" spans="2:8">
      <c r="B57" s="76" t="s">
        <v>375</v>
      </c>
      <c r="C57" s="52" t="str">
        <f>VLOOKUP(B57,'Language Articles'!A:B,2,0)</f>
        <v>End clamp RapidPro 30-47mm</v>
      </c>
      <c r="D57" s="77" t="str">
        <f>VLOOKUP(B57,'Language Portfolio'!A:B,2,0)</f>
        <v>Module clamps</v>
      </c>
      <c r="E57" s="115">
        <f>_xlfn.XLOOKUP(B57,Basis_Preisliste!B:B,Basis_Preisliste!J:J)</f>
        <v>2</v>
      </c>
      <c r="F57" s="111">
        <f t="shared" si="0"/>
        <v>12800</v>
      </c>
      <c r="G57" s="90">
        <f>_xlfn.XLOOKUP(B57,Basis_Preisliste!B:B,Basis_Preisliste!K:K)</f>
        <v>0.91</v>
      </c>
      <c r="H57" s="91">
        <f>_xlfn.XLOOKUP(B57,Basis_Preisliste!B:B,Basis_Preisliste!L:L)</f>
        <v>6400</v>
      </c>
    </row>
    <row r="58" spans="2:8">
      <c r="B58" s="76" t="s">
        <v>378</v>
      </c>
      <c r="C58" s="52" t="str">
        <f>VLOOKUP(B58,'Language Articles'!A:B,2,0)</f>
        <v>Middle clamp RapidPro 30-47mm</v>
      </c>
      <c r="D58" s="77" t="str">
        <f>VLOOKUP(B58,'Language Portfolio'!A:B,2,0)</f>
        <v>Module clamps</v>
      </c>
      <c r="E58" s="115">
        <f>_xlfn.XLOOKUP(B58,Basis_Preisliste!B:B,Basis_Preisliste!J:J)</f>
        <v>2</v>
      </c>
      <c r="F58" s="111">
        <f t="shared" si="0"/>
        <v>12800</v>
      </c>
      <c r="G58" s="90">
        <f>_xlfn.XLOOKUP(B58,Basis_Preisliste!B:B,Basis_Preisliste!K:K)</f>
        <v>0.91</v>
      </c>
      <c r="H58" s="91">
        <f>_xlfn.XLOOKUP(B58,Basis_Preisliste!B:B,Basis_Preisliste!L:L)</f>
        <v>6400</v>
      </c>
    </row>
    <row r="59" spans="2:8">
      <c r="B59" s="76" t="s">
        <v>380</v>
      </c>
      <c r="C59" s="52" t="str">
        <f>VLOOKUP(B59,'Language Articles'!A:B,2,0)</f>
        <v>End clamp RapidPro 30-47mm bl. anod.</v>
      </c>
      <c r="D59" s="77" t="str">
        <f>VLOOKUP(B59,'Language Portfolio'!A:B,2,0)</f>
        <v>Module clamps</v>
      </c>
      <c r="E59" s="115">
        <f>_xlfn.XLOOKUP(B59,Basis_Preisliste!B:B,Basis_Preisliste!J:J)</f>
        <v>2</v>
      </c>
      <c r="F59" s="111">
        <f t="shared" si="0"/>
        <v>12800</v>
      </c>
      <c r="G59" s="90">
        <f>_xlfn.XLOOKUP(B59,Basis_Preisliste!B:B,Basis_Preisliste!K:K)</f>
        <v>1.47</v>
      </c>
      <c r="H59" s="91">
        <f>_xlfn.XLOOKUP(B59,Basis_Preisliste!B:B,Basis_Preisliste!L:L)</f>
        <v>6400</v>
      </c>
    </row>
    <row r="60" spans="2:8">
      <c r="B60" s="76" t="s">
        <v>382</v>
      </c>
      <c r="C60" s="52" t="str">
        <f>VLOOKUP(B60,'Language Articles'!A:B,2,0)</f>
        <v>Middle clamp RapidPro 30-47mm bl. anod.</v>
      </c>
      <c r="D60" s="77" t="str">
        <f>VLOOKUP(B60,'Language Portfolio'!A:B,2,0)</f>
        <v>Module clamps</v>
      </c>
      <c r="E60" s="115">
        <f>_xlfn.XLOOKUP(B60,Basis_Preisliste!B:B,Basis_Preisliste!J:J)</f>
        <v>2</v>
      </c>
      <c r="F60" s="111">
        <f t="shared" si="0"/>
        <v>12800</v>
      </c>
      <c r="G60" s="90">
        <f>_xlfn.XLOOKUP(B60,Basis_Preisliste!B:B,Basis_Preisliste!K:K)</f>
        <v>1.47</v>
      </c>
      <c r="H60" s="91">
        <f>_xlfn.XLOOKUP(B60,Basis_Preisliste!B:B,Basis_Preisliste!L:L)</f>
        <v>6400</v>
      </c>
    </row>
    <row r="61" spans="2:8">
      <c r="B61" s="76" t="s">
        <v>393</v>
      </c>
      <c r="C61" s="52" t="str">
        <f>VLOOKUP(B61,'Language Articles'!A:B,2,0)</f>
        <v>End clamp Rapid16 30 - 40</v>
      </c>
      <c r="D61" s="77" t="str">
        <f>VLOOKUP(B61,'Language Portfolio'!A:B,2,0)</f>
        <v>Module clamps</v>
      </c>
      <c r="E61" s="115">
        <f>_xlfn.XLOOKUP(B61,Basis_Preisliste!B:B,Basis_Preisliste!J:J)</f>
        <v>1</v>
      </c>
      <c r="F61" s="111">
        <f t="shared" si="0"/>
        <v>6400</v>
      </c>
      <c r="G61" s="90">
        <f>_xlfn.XLOOKUP(B61,Basis_Preisliste!B:B,Basis_Preisliste!K:K)</f>
        <v>0.93</v>
      </c>
      <c r="H61" s="91">
        <f>_xlfn.XLOOKUP(B61,Basis_Preisliste!B:B,Basis_Preisliste!L:L)</f>
        <v>6400</v>
      </c>
    </row>
    <row r="62" spans="2:8">
      <c r="B62" s="76" t="s">
        <v>401</v>
      </c>
      <c r="C62" s="52" t="str">
        <f>VLOOKUP(B62,'Language Articles'!A:B,2,0)</f>
        <v>End clamp Rapid16 30 - 40 bl. anod.</v>
      </c>
      <c r="D62" s="77" t="str">
        <f>VLOOKUP(B62,'Language Portfolio'!A:B,2,0)</f>
        <v>Module clamps</v>
      </c>
      <c r="E62" s="115">
        <f>_xlfn.XLOOKUP(B62,Basis_Preisliste!B:B,Basis_Preisliste!J:J)</f>
        <v>1</v>
      </c>
      <c r="F62" s="111">
        <f t="shared" si="0"/>
        <v>6400</v>
      </c>
      <c r="G62" s="90">
        <f>_xlfn.XLOOKUP(B62,Basis_Preisliste!B:B,Basis_Preisliste!K:K)</f>
        <v>1.48</v>
      </c>
      <c r="H62" s="91">
        <f>_xlfn.XLOOKUP(B62,Basis_Preisliste!B:B,Basis_Preisliste!L:L)</f>
        <v>6400</v>
      </c>
    </row>
    <row r="63" spans="2:8">
      <c r="B63" s="76" t="s">
        <v>407</v>
      </c>
      <c r="C63" s="52" t="str">
        <f>VLOOKUP(B63,'Language Articles'!A:B,2,0)</f>
        <v>Middle clamp Rapid16 30 - 40</v>
      </c>
      <c r="D63" s="77" t="str">
        <f>VLOOKUP(B63,'Language Portfolio'!A:B,2,0)</f>
        <v>Module clamps</v>
      </c>
      <c r="E63" s="115">
        <f>_xlfn.XLOOKUP(B63,Basis_Preisliste!B:B,Basis_Preisliste!J:J)</f>
        <v>1</v>
      </c>
      <c r="F63" s="111">
        <f t="shared" si="0"/>
        <v>6400</v>
      </c>
      <c r="G63" s="90">
        <f>_xlfn.XLOOKUP(B63,Basis_Preisliste!B:B,Basis_Preisliste!K:K)</f>
        <v>0.93</v>
      </c>
      <c r="H63" s="91">
        <f>_xlfn.XLOOKUP(B63,Basis_Preisliste!B:B,Basis_Preisliste!L:L)</f>
        <v>6400</v>
      </c>
    </row>
    <row r="64" spans="2:8">
      <c r="B64" s="76" t="s">
        <v>413</v>
      </c>
      <c r="C64" s="52" t="str">
        <f>VLOOKUP(B64,'Language Articles'!A:B,2,0)</f>
        <v>Middle clamp Rapid16 30-40 bl. anod.</v>
      </c>
      <c r="D64" s="77" t="str">
        <f>VLOOKUP(B64,'Language Portfolio'!A:B,2,0)</f>
        <v>Module clamps</v>
      </c>
      <c r="E64" s="115">
        <f>_xlfn.XLOOKUP(B64,Basis_Preisliste!B:B,Basis_Preisliste!J:J)</f>
        <v>1</v>
      </c>
      <c r="F64" s="111">
        <f t="shared" si="0"/>
        <v>6400</v>
      </c>
      <c r="G64" s="90">
        <f>_xlfn.XLOOKUP(B64,Basis_Preisliste!B:B,Basis_Preisliste!K:K)</f>
        <v>1.48</v>
      </c>
      <c r="H64" s="91">
        <f>_xlfn.XLOOKUP(B64,Basis_Preisliste!B:B,Basis_Preisliste!L:L)</f>
        <v>6400</v>
      </c>
    </row>
    <row r="65" spans="2:8">
      <c r="B65" s="76" t="s">
        <v>441</v>
      </c>
      <c r="C65" s="52" t="str">
        <f>VLOOKUP(B65,'Language Articles'!A:B,2,0)</f>
        <v>Lightning protection clamp for 8 mm</v>
      </c>
      <c r="D65" s="77" t="str">
        <f>VLOOKUP(B65,'Language Portfolio'!A:B,2,0)</f>
        <v>Module clamps</v>
      </c>
      <c r="E65" s="115">
        <f>_xlfn.XLOOKUP(B65,Basis_Preisliste!B:B,Basis_Preisliste!J:J)</f>
        <v>1</v>
      </c>
      <c r="F65" s="111">
        <f t="shared" si="0"/>
        <v>9600</v>
      </c>
      <c r="G65" s="90">
        <f>_xlfn.XLOOKUP(B65,Basis_Preisliste!B:B,Basis_Preisliste!K:K)</f>
        <v>1.66</v>
      </c>
      <c r="H65" s="91">
        <f>_xlfn.XLOOKUP(B65,Basis_Preisliste!B:B,Basis_Preisliste!L:L)</f>
        <v>9600</v>
      </c>
    </row>
    <row r="66" spans="2:8">
      <c r="B66" s="76" t="s">
        <v>492</v>
      </c>
      <c r="C66" s="52" t="str">
        <f>VLOOKUP(B66,'Language Articles'!A:B,2,0)</f>
        <v>FixZ-15 lower system rail 18-96mm w.conn.</v>
      </c>
      <c r="D66" s="77" t="str">
        <f>VLOOKUP(B66,'Language Portfolio'!A:B,2,0)</f>
        <v>Ballastoptimized flat roof systems</v>
      </c>
      <c r="E66" s="115">
        <f>_xlfn.XLOOKUP(B66,Basis_Preisliste!B:B,Basis_Preisliste!J:J)</f>
        <v>0.5</v>
      </c>
      <c r="F66" s="111">
        <f t="shared" si="0"/>
        <v>600</v>
      </c>
      <c r="G66" s="90">
        <f>_xlfn.XLOOKUP(B66,Basis_Preisliste!B:B,Basis_Preisliste!K:K)</f>
        <v>2.65</v>
      </c>
      <c r="H66" s="91">
        <f>_xlfn.XLOOKUP(B66,Basis_Preisliste!B:B,Basis_Preisliste!L:L)</f>
        <v>1200</v>
      </c>
    </row>
    <row r="67" spans="2:8">
      <c r="B67" s="76" t="s">
        <v>494</v>
      </c>
      <c r="C67" s="52" t="str">
        <f>VLOOKUP(B67,'Language Articles'!A:B,2,0)</f>
        <v>FixZ-15 syst.center rail 18 -96mm w.conn.</v>
      </c>
      <c r="D67" s="77" t="str">
        <f>VLOOKUP(B67,'Language Portfolio'!A:B,2,0)</f>
        <v>Ballastoptimized flat roof systems</v>
      </c>
      <c r="E67" s="115">
        <f>_xlfn.XLOOKUP(B67,Basis_Preisliste!B:B,Basis_Preisliste!J:J)</f>
        <v>3</v>
      </c>
      <c r="F67" s="111">
        <f t="shared" si="0"/>
        <v>600</v>
      </c>
      <c r="G67" s="90">
        <f>_xlfn.XLOOKUP(B67,Basis_Preisliste!B:B,Basis_Preisliste!K:K)</f>
        <v>6.34</v>
      </c>
      <c r="H67" s="91">
        <f>_xlfn.XLOOKUP(B67,Basis_Preisliste!B:B,Basis_Preisliste!L:L)</f>
        <v>200</v>
      </c>
    </row>
    <row r="68" spans="2:8">
      <c r="B68" s="76" t="s">
        <v>514</v>
      </c>
      <c r="C68" s="52" t="str">
        <f>VLOOKUP(B68,'Language Articles'!A:B,2,0)</f>
        <v>Base Rail Pro 2500mm</v>
      </c>
      <c r="D68" s="77" t="str">
        <f>VLOOKUP(B68,'Language Portfolio'!A:B,2,0)</f>
        <v>Ballastoptimized flat roof systems</v>
      </c>
      <c r="E68" s="115">
        <f>_xlfn.XLOOKUP(B68,Basis_Preisliste!B:B,Basis_Preisliste!J:J)</f>
        <v>1</v>
      </c>
      <c r="F68" s="111">
        <f t="shared" si="0"/>
        <v>100</v>
      </c>
      <c r="G68" s="90">
        <f>_xlfn.XLOOKUP(B68,Basis_Preisliste!B:B,Basis_Preisliste!K:K)</f>
        <v>19.59</v>
      </c>
      <c r="H68" s="91">
        <f>_xlfn.XLOOKUP(B68,Basis_Preisliste!B:B,Basis_Preisliste!L:L)</f>
        <v>100</v>
      </c>
    </row>
    <row r="69" spans="2:8">
      <c r="B69" s="76" t="s">
        <v>518</v>
      </c>
      <c r="C69" s="52" t="str">
        <f>VLOOKUP(B69,'Language Articles'!A:B,2,0)</f>
        <v>Base Rail Pro 4500mm</v>
      </c>
      <c r="D69" s="77" t="str">
        <f>VLOOKUP(B69,'Language Portfolio'!A:B,2,0)</f>
        <v>Ballastoptimized flat roof systems</v>
      </c>
      <c r="E69" s="115">
        <f>_xlfn.XLOOKUP(B69,Basis_Preisliste!B:B,Basis_Preisliste!J:J)</f>
        <v>1</v>
      </c>
      <c r="F69" s="111">
        <f t="shared" si="0"/>
        <v>100</v>
      </c>
      <c r="G69" s="90">
        <f>_xlfn.XLOOKUP(B69,Basis_Preisliste!B:B,Basis_Preisliste!K:K)</f>
        <v>30.14</v>
      </c>
      <c r="H69" s="91">
        <f>_xlfn.XLOOKUP(B69,Basis_Preisliste!B:B,Basis_Preisliste!L:L)</f>
        <v>100</v>
      </c>
    </row>
    <row r="70" spans="2:8">
      <c r="B70" s="76" t="s">
        <v>520</v>
      </c>
      <c r="C70" s="52" t="str">
        <f>VLOOKUP(B70,'Language Articles'!A:B,2,0)</f>
        <v>Base Rail Pro 6000mm</v>
      </c>
      <c r="D70" s="77" t="str">
        <f>VLOOKUP(B70,'Language Portfolio'!A:B,2,0)</f>
        <v>Ballastoptimized flat roof systems</v>
      </c>
      <c r="E70" s="115">
        <f>_xlfn.XLOOKUP(B70,Basis_Preisliste!B:B,Basis_Preisliste!J:J)</f>
        <v>1</v>
      </c>
      <c r="F70" s="111">
        <f t="shared" si="0"/>
        <v>100</v>
      </c>
      <c r="G70" s="90">
        <f>_xlfn.XLOOKUP(B70,Basis_Preisliste!B:B,Basis_Preisliste!K:K)</f>
        <v>32.32</v>
      </c>
      <c r="H70" s="91">
        <f>_xlfn.XLOOKUP(B70,Basis_Preisliste!B:B,Basis_Preisliste!L:L)</f>
        <v>100</v>
      </c>
    </row>
    <row r="71" spans="2:8">
      <c r="B71" s="76" t="s">
        <v>524</v>
      </c>
      <c r="C71" s="52" t="str">
        <f>VLOOKUP(B71,'Language Articles'!A:B,2,0)</f>
        <v>Ballast+Connection Rail Pro 2000mm</v>
      </c>
      <c r="D71" s="77" t="str">
        <f>VLOOKUP(B71,'Language Portfolio'!A:B,2,0)</f>
        <v>Ballastoptimized flat roof systems</v>
      </c>
      <c r="E71" s="115">
        <f>_xlfn.XLOOKUP(B71,Basis_Preisliste!B:B,Basis_Preisliste!J:J)</f>
        <v>1</v>
      </c>
      <c r="F71" s="111">
        <f t="shared" si="0"/>
        <v>133</v>
      </c>
      <c r="G71" s="90">
        <f>_xlfn.XLOOKUP(B71,Basis_Preisliste!B:B,Basis_Preisliste!K:K)</f>
        <v>12.31</v>
      </c>
      <c r="H71" s="91">
        <f>_xlfn.XLOOKUP(B71,Basis_Preisliste!B:B,Basis_Preisliste!L:L)</f>
        <v>133</v>
      </c>
    </row>
    <row r="72" spans="2:8">
      <c r="B72" s="76" t="s">
        <v>532</v>
      </c>
      <c r="C72" s="52" t="str">
        <f>VLOOKUP(B72,'Language Articles'!A:B,2,0)</f>
        <v>Screw-In Module Support Pro</v>
      </c>
      <c r="D72" s="77" t="str">
        <f>VLOOKUP(B72,'Language Portfolio'!A:B,2,0)</f>
        <v>Ballastoptimized flat roof systems</v>
      </c>
      <c r="E72" s="115">
        <f>_xlfn.XLOOKUP(B72,Basis_Preisliste!B:B,Basis_Preisliste!J:J)</f>
        <v>0.5</v>
      </c>
      <c r="F72" s="111">
        <f t="shared" si="0"/>
        <v>1400</v>
      </c>
      <c r="G72" s="90">
        <f>_xlfn.XLOOKUP(B72,Basis_Preisliste!B:B,Basis_Preisliste!K:K)</f>
        <v>2.63</v>
      </c>
      <c r="H72" s="91">
        <f>_xlfn.XLOOKUP(B72,Basis_Preisliste!B:B,Basis_Preisliste!L:L)</f>
        <v>2800</v>
      </c>
    </row>
    <row r="73" spans="2:8">
      <c r="B73" s="76" t="s">
        <v>534</v>
      </c>
      <c r="C73" s="52" t="str">
        <f>VLOOKUP(B73,'Language Articles'!A:B,2,0)</f>
        <v>Screw-In Elevation Pro</v>
      </c>
      <c r="D73" s="77" t="str">
        <f>VLOOKUP(B73,'Language Portfolio'!A:B,2,0)</f>
        <v>Ballastoptimized flat roof systems</v>
      </c>
      <c r="E73" s="115">
        <f>_xlfn.XLOOKUP(B73,Basis_Preisliste!B:B,Basis_Preisliste!J:J)</f>
        <v>1</v>
      </c>
      <c r="F73" s="111">
        <f t="shared" si="0"/>
        <v>2800</v>
      </c>
      <c r="G73" s="90">
        <f>_xlfn.XLOOKUP(B73,Basis_Preisliste!B:B,Basis_Preisliste!K:K)</f>
        <v>2.16</v>
      </c>
      <c r="H73" s="91">
        <f>_xlfn.XLOOKUP(B73,Basis_Preisliste!B:B,Basis_Preisliste!L:L)</f>
        <v>2800</v>
      </c>
    </row>
    <row r="74" spans="2:8">
      <c r="B74" s="76" t="s">
        <v>540</v>
      </c>
      <c r="C74" s="52" t="str">
        <f>VLOOKUP(B74,'Language Articles'!A:B,2,0)</f>
        <v>Elevation Pro</v>
      </c>
      <c r="D74" s="77" t="str">
        <f>VLOOKUP(B74,'Language Portfolio'!A:B,2,0)</f>
        <v>Ballastoptimized flat roof systems</v>
      </c>
      <c r="E74" s="115">
        <f>_xlfn.XLOOKUP(B74,Basis_Preisliste!B:B,Basis_Preisliste!J:J)</f>
        <v>0.5</v>
      </c>
      <c r="F74" s="111">
        <f t="shared" si="0"/>
        <v>1400</v>
      </c>
      <c r="G74" s="90">
        <f>_xlfn.XLOOKUP(B74,Basis_Preisliste!B:B,Basis_Preisliste!K:K)</f>
        <v>1.1200000000000001</v>
      </c>
      <c r="H74" s="91">
        <f>_xlfn.XLOOKUP(B74,Basis_Preisliste!B:B,Basis_Preisliste!L:L)</f>
        <v>2800</v>
      </c>
    </row>
    <row r="75" spans="2:8">
      <c r="B75" s="76" t="s">
        <v>538</v>
      </c>
      <c r="C75" s="52" t="str">
        <f>VLOOKUP(B75,'Language Articles'!A:B,2,0)</f>
        <v>FixGrid 100 Pro Screw-in Center Base</v>
      </c>
      <c r="D75" s="77" t="str">
        <f>VLOOKUP(B75,'Language Portfolio'!A:B,2,0)</f>
        <v>Ballastoptimized flat roof systems</v>
      </c>
      <c r="E75" s="115">
        <f>_xlfn.XLOOKUP(B75,Basis_Preisliste!B:B,Basis_Preisliste!J:J)</f>
        <v>1</v>
      </c>
      <c r="F75" s="111">
        <f t="shared" ref="F75" si="7">H75*E75</f>
        <v>1200</v>
      </c>
      <c r="G75" s="90">
        <f>_xlfn.XLOOKUP(B75,Basis_Preisliste!B:B,Basis_Preisliste!K:K)</f>
        <v>4.17</v>
      </c>
      <c r="H75" s="91">
        <f>_xlfn.XLOOKUP(B75,Basis_Preisliste!B:B,Basis_Preisliste!L:L)</f>
        <v>1200</v>
      </c>
    </row>
    <row r="76" spans="2:8">
      <c r="B76" s="76" t="s">
        <v>542</v>
      </c>
      <c r="C76" s="52" t="str">
        <f>VLOOKUP(B76,'Language Articles'!A:B,2,0)</f>
        <v>Module Support Pro</v>
      </c>
      <c r="D76" s="77" t="str">
        <f>VLOOKUP(B76,'Language Portfolio'!A:B,2,0)</f>
        <v>Ballastoptimized flat roof systems</v>
      </c>
      <c r="E76" s="115">
        <f>_xlfn.XLOOKUP(B76,Basis_Preisliste!B:B,Basis_Preisliste!J:J)</f>
        <v>1</v>
      </c>
      <c r="F76" s="111">
        <f t="shared" si="0"/>
        <v>2800</v>
      </c>
      <c r="G76" s="90">
        <f>_xlfn.XLOOKUP(B76,Basis_Preisliste!B:B,Basis_Preisliste!K:K)</f>
        <v>2.09</v>
      </c>
      <c r="H76" s="91">
        <f>_xlfn.XLOOKUP(B76,Basis_Preisliste!B:B,Basis_Preisliste!L:L)</f>
        <v>2800</v>
      </c>
    </row>
    <row r="77" spans="2:8">
      <c r="B77" s="76" t="s">
        <v>544</v>
      </c>
      <c r="C77" s="52" t="str">
        <f>VLOOKUP(B77,'Language Articles'!A:B,2,0)</f>
        <v>Surface protection mat 300x110x20mm SK cut</v>
      </c>
      <c r="D77" s="77" t="str">
        <f>VLOOKUP(B77,'Language Portfolio'!A:B,2,0)</f>
        <v>Screws and accessories</v>
      </c>
      <c r="E77" s="115">
        <f>_xlfn.XLOOKUP(B77,Basis_Preisliste!B:B,Basis_Preisliste!J:J)</f>
        <v>0.5</v>
      </c>
      <c r="F77" s="111">
        <f t="shared" si="0"/>
        <v>450</v>
      </c>
      <c r="G77" s="90">
        <f>_xlfn.XLOOKUP(B77,Basis_Preisliste!B:B,Basis_Preisliste!K:K)</f>
        <v>2.02</v>
      </c>
      <c r="H77" s="91">
        <f>_xlfn.XLOOKUP(B77,Basis_Preisliste!B:B,Basis_Preisliste!L:L)</f>
        <v>900</v>
      </c>
    </row>
    <row r="78" spans="2:8">
      <c r="B78" s="76" t="s">
        <v>578</v>
      </c>
      <c r="C78" s="52" t="str">
        <f>VLOOKUP(B78,'Language Articles'!A:B,2,0)</f>
        <v>FixGrid  ballast tray 18 - 2067 mm</v>
      </c>
      <c r="D78" s="77" t="str">
        <f>VLOOKUP(B78,'Language Portfolio'!A:B,2,0)</f>
        <v>Ballastoptimized flat roof systems</v>
      </c>
      <c r="E78" s="115">
        <f>_xlfn.XLOOKUP(B78,Basis_Preisliste!B:B,Basis_Preisliste!J:J)</f>
        <v>1</v>
      </c>
      <c r="F78" s="111">
        <f t="shared" si="0"/>
        <v>50</v>
      </c>
      <c r="G78" s="90">
        <f>_xlfn.XLOOKUP(B78,Basis_Preisliste!B:B,Basis_Preisliste!K:K)</f>
        <v>28.08</v>
      </c>
      <c r="H78" s="91">
        <f>_xlfn.XLOOKUP(B78,Basis_Preisliste!B:B,Basis_Preisliste!L:L)</f>
        <v>50</v>
      </c>
    </row>
    <row r="79" spans="2:8">
      <c r="B79" s="76" t="s">
        <v>630</v>
      </c>
      <c r="C79" s="52" t="str">
        <f>VLOOKUP(B79,'Language Articles'!A:B,2,0)</f>
        <v>ProLine hammerhead nut</v>
      </c>
      <c r="D79" s="77" t="str">
        <f>VLOOKUP(B79,'Language Portfolio'!A:B,2,0)</f>
        <v>Screws and accessories</v>
      </c>
      <c r="E79" s="115">
        <f>_xlfn.XLOOKUP(B79,Basis_Preisliste!B:B,Basis_Preisliste!J:J)</f>
        <v>0.25</v>
      </c>
      <c r="F79" s="111">
        <f t="shared" si="0"/>
        <v>2400</v>
      </c>
      <c r="G79" s="90">
        <f>_xlfn.XLOOKUP(B79,Basis_Preisliste!B:B,Basis_Preisliste!K:K)</f>
        <v>0.23</v>
      </c>
      <c r="H79" s="91">
        <f>_xlfn.XLOOKUP(B79,Basis_Preisliste!B:B,Basis_Preisliste!L:L)</f>
        <v>9600</v>
      </c>
    </row>
    <row r="80" spans="2:8">
      <c r="B80" s="76" t="s">
        <v>656</v>
      </c>
      <c r="C80" s="52" t="str">
        <f>VLOOKUP(B80,'Language Articles'!A:B,2,0)</f>
        <v>EJOT fastener JF3-2-6x25 E16 A2 galv.</v>
      </c>
      <c r="D80" s="77" t="str">
        <f>VLOOKUP(B80,'Language Portfolio'!A:B,2,0)</f>
        <v>Screws and accessories</v>
      </c>
      <c r="E80" s="115">
        <f>_xlfn.XLOOKUP(B80,Basis_Preisliste!B:B,Basis_Preisliste!J:J)</f>
        <v>1</v>
      </c>
      <c r="F80" s="111">
        <f t="shared" si="0"/>
        <v>100</v>
      </c>
      <c r="G80" s="90">
        <f>_xlfn.XLOOKUP(B80,Basis_Preisliste!B:B,Basis_Preisliste!K:K)</f>
        <v>0.24</v>
      </c>
      <c r="H80" s="91">
        <f>_xlfn.XLOOKUP(B80,Basis_Preisliste!B:B,Basis_Preisliste!L:L)</f>
        <v>100</v>
      </c>
    </row>
    <row r="81" spans="2:8">
      <c r="B81" s="76" t="s">
        <v>658</v>
      </c>
      <c r="C81" s="52" t="str">
        <f>VLOOKUP(B81,'Language Articles'!A:B,2,0)</f>
        <v>EJOT fastener JF3-2-5.5x25 E16 A2 galv.</v>
      </c>
      <c r="D81" s="77" t="str">
        <f>VLOOKUP(B81,'Language Portfolio'!A:B,2,0)</f>
        <v>Screws and accessories</v>
      </c>
      <c r="E81" s="115">
        <f>_xlfn.XLOOKUP(B81,Basis_Preisliste!B:B,Basis_Preisliste!J:J)</f>
        <v>1</v>
      </c>
      <c r="F81" s="111">
        <f t="shared" ref="F81:F82" si="8">H81*E81</f>
        <v>100</v>
      </c>
      <c r="G81" s="90">
        <f>_xlfn.XLOOKUP(B81,Basis_Preisliste!B:B,Basis_Preisliste!K:K)</f>
        <v>0.23</v>
      </c>
      <c r="H81" s="91">
        <f>_xlfn.XLOOKUP(B81,Basis_Preisliste!B:B,Basis_Preisliste!L:L)</f>
        <v>100</v>
      </c>
    </row>
    <row r="82" spans="2:8">
      <c r="B82" s="79" t="s">
        <v>706</v>
      </c>
      <c r="C82" s="80" t="str">
        <f>VLOOKUP(B82,'Language Articles'!A:B,2,0)</f>
        <v>Spacer plate roof hook 2,5/5 mm</v>
      </c>
      <c r="D82" s="81" t="str">
        <f>VLOOKUP(B82,'Language Portfolio'!A:B,2,0)</f>
        <v>Screws and accessories</v>
      </c>
      <c r="E82" s="118">
        <f>_xlfn.XLOOKUP(B82,Basis_Preisliste!B:B,Basis_Preisliste!J:J)</f>
        <v>0.5</v>
      </c>
      <c r="F82" s="119">
        <f t="shared" si="8"/>
        <v>5600</v>
      </c>
      <c r="G82" s="92">
        <f>_xlfn.XLOOKUP(B82,Basis_Preisliste!B:B,Basis_Preisliste!K:K)</f>
        <v>0.41</v>
      </c>
      <c r="H82" s="120">
        <f>_xlfn.XLOOKUP(B82,Basis_Preisliste!B:B,Basis_Preisliste!L:L)</f>
        <v>11200</v>
      </c>
    </row>
    <row r="84" spans="2:8">
      <c r="B84" s="57" t="s">
        <v>713</v>
      </c>
    </row>
    <row r="85" spans="2:8">
      <c r="B85" s="57" t="str">
        <f>'Language Layout'!$B$13</f>
        <v>Subject to change</v>
      </c>
    </row>
    <row r="86" spans="2:8">
      <c r="B86" s="57" t="str">
        <f>'Language Layout'!$B$22</f>
        <v>Please note that the shown discounted prices are rounded to 2 decimal places.</v>
      </c>
    </row>
    <row r="87" spans="2:8">
      <c r="B87" s="57" t="str">
        <f>'Language Layout'!$B$9</f>
        <v>All offers are subject to approval and are valid only within the scope of the given lot sizes, for profiles only for whole bundles.</v>
      </c>
    </row>
  </sheetData>
  <autoFilter ref="B5:H5" xr:uid="{F095666D-7D35-459B-BE28-7B80584F757C}"/>
  <mergeCells count="1">
    <mergeCell ref="E4:H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21" r:id="rId3" name="Drop Down 1">
              <controlPr defaultSize="0" autoLine="0" autoPict="0">
                <anchor moveWithCells="1">
                  <from>
                    <xdr:col>1</xdr:col>
                    <xdr:colOff>828675</xdr:colOff>
                    <xdr:row>2</xdr:row>
                    <xdr:rowOff>19050</xdr:rowOff>
                  </from>
                  <to>
                    <xdr:col>2</xdr:col>
                    <xdr:colOff>533400</xdr:colOff>
                    <xdr:row>2</xdr:row>
                    <xdr:rowOff>238125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BD90D-352B-449C-BE76-5A49A78526AF}">
  <sheetPr codeName="Tabelle9">
    <tabColor rgb="FFD6EADE"/>
  </sheetPr>
  <dimension ref="B2:H53"/>
  <sheetViews>
    <sheetView showGridLines="0" zoomScaleNormal="100" workbookViewId="0">
      <pane ySplit="5" topLeftCell="A6" activePane="bottomLeft" state="frozen"/>
      <selection activeCell="G17" sqref="G17"/>
      <selection pane="bottomLeft" activeCell="G17" sqref="G17"/>
    </sheetView>
  </sheetViews>
  <sheetFormatPr baseColWidth="10" defaultColWidth="9" defaultRowHeight="14.25"/>
  <cols>
    <col min="1" max="1" width="2.375" style="57" customWidth="1"/>
    <col min="2" max="2" width="15.625" style="57" customWidth="1"/>
    <col min="3" max="3" width="45.625" style="57" customWidth="1"/>
    <col min="4" max="4" width="35.625" style="57" customWidth="1"/>
    <col min="5" max="6" width="12.625" style="102" customWidth="1"/>
    <col min="7" max="7" width="15.625" style="61" customWidth="1"/>
    <col min="8" max="8" width="15.625" style="93" customWidth="1"/>
    <col min="9" max="16384" width="9" style="57"/>
  </cols>
  <sheetData>
    <row r="2" spans="2:8" ht="26.25">
      <c r="B2" s="53" t="str">
        <f>'Language Layout'!$B$65</f>
        <v>Price list for quantity buyers</v>
      </c>
      <c r="C2" s="85"/>
      <c r="D2" s="86"/>
      <c r="E2" s="100"/>
      <c r="F2" s="100"/>
      <c r="G2" s="87"/>
      <c r="H2" s="56"/>
    </row>
    <row r="3" spans="2:8" ht="21.95" customHeight="1">
      <c r="B3" s="58" t="str">
        <f>'Language Layout'!$B$76</f>
        <v xml:space="preserve">Language: </v>
      </c>
      <c r="C3" s="59"/>
      <c r="D3" s="94"/>
      <c r="E3" s="101"/>
      <c r="F3" s="101"/>
      <c r="H3" s="62"/>
    </row>
    <row r="4" spans="2:8">
      <c r="B4" s="88" t="str">
        <f>'Language Layout'!$B$45</f>
        <v>Valid from 02.12.2024 (subject to modifications)</v>
      </c>
      <c r="C4" s="63"/>
      <c r="D4" s="63"/>
      <c r="E4" s="272"/>
      <c r="F4" s="272"/>
      <c r="G4" s="272"/>
      <c r="H4" s="273"/>
    </row>
    <row r="5" spans="2:8" s="89" customFormat="1" ht="42" customHeight="1">
      <c r="B5" s="95" t="str">
        <f>'Language Layout'!$B$17</f>
        <v>Item No.</v>
      </c>
      <c r="C5" s="96" t="str">
        <f>'Language Layout'!$B$14</f>
        <v>Material short text</v>
      </c>
      <c r="D5" s="95" t="str">
        <f>'Language Layout'!$B$98</f>
        <v>Product family</v>
      </c>
      <c r="E5" s="215" t="str">
        <f>'Language Layout'!$B$105</f>
        <v>Number of pallets</v>
      </c>
      <c r="F5" s="97" t="str">
        <f>'Language Layout'!$B$107</f>
        <v>Lot size</v>
      </c>
      <c r="G5" s="98" t="str">
        <f>'Language Layout'!$B$104</f>
        <v>Price (€) per piece</v>
      </c>
      <c r="H5" s="99" t="str">
        <f>'Language Layout'!$B$97</f>
        <v>Pieces per pallet</v>
      </c>
    </row>
    <row r="6" spans="2:8">
      <c r="B6" s="106" t="s">
        <v>18</v>
      </c>
      <c r="C6" s="107" t="str">
        <f>VLOOKUP(B6,'Language Articles'!A:B,2,0)</f>
        <v>Roof hook Eco S 135</v>
      </c>
      <c r="D6" s="117" t="str">
        <f>VLOOKUP(B6,'Language Portfolio'!A:B,2,0)</f>
        <v>Roof hooks</v>
      </c>
      <c r="E6" s="114">
        <f>_xlfn.XLOOKUP(B6,Basis_Preisliste!B:B,Basis_Preisliste!J:J)</f>
        <v>2</v>
      </c>
      <c r="F6" s="108">
        <f>H6*E6</f>
        <v>960</v>
      </c>
      <c r="G6" s="109">
        <f>_xlfn.XLOOKUP(B6,Basis_Preisliste!B:B,Basis_Preisliste!K:K)</f>
        <v>6.8</v>
      </c>
      <c r="H6" s="110">
        <f>_xlfn.XLOOKUP(B6,Basis_Preisliste!B:B,Basis_Preisliste!L:L)</f>
        <v>480</v>
      </c>
    </row>
    <row r="7" spans="2:8">
      <c r="B7" s="76" t="s">
        <v>20</v>
      </c>
      <c r="C7" s="52" t="str">
        <f>VLOOKUP(B7,'Language Articles'!A:B,2,0)</f>
        <v>Roof hook EcoA 45 Max</v>
      </c>
      <c r="D7" s="77" t="str">
        <f>VLOOKUP(B7,'Language Portfolio'!A:B,2,0)</f>
        <v>Roof hooks</v>
      </c>
      <c r="E7" s="115">
        <f>_xlfn.XLOOKUP(B7,Basis_Preisliste!B:B,Basis_Preisliste!J:J)</f>
        <v>1</v>
      </c>
      <c r="F7" s="111">
        <f t="shared" ref="F7:F47" si="0">H7*E7</f>
        <v>1280</v>
      </c>
      <c r="G7" s="90">
        <f>_xlfn.XLOOKUP(B7,Basis_Preisliste!B:B,Basis_Preisliste!K:K)</f>
        <v>4.37</v>
      </c>
      <c r="H7" s="91">
        <f>_xlfn.XLOOKUP(B7,Basis_Preisliste!B:B,Basis_Preisliste!L:L)</f>
        <v>1280</v>
      </c>
    </row>
    <row r="8" spans="2:8">
      <c r="B8" s="76" t="s">
        <v>13</v>
      </c>
      <c r="C8" s="52" t="str">
        <f>VLOOKUP(B8,'Language Articles'!A:B,2,0)</f>
        <v>Universal Roof hook</v>
      </c>
      <c r="D8" s="77" t="str">
        <f>VLOOKUP(B8,'Language Portfolio'!A:B,2,0)</f>
        <v>Roof hooks</v>
      </c>
      <c r="E8" s="115">
        <f>_xlfn.XLOOKUP(B8,Basis_Preisliste!B:B,Basis_Preisliste!J:J)</f>
        <v>2</v>
      </c>
      <c r="F8" s="111">
        <f t="shared" si="0"/>
        <v>960</v>
      </c>
      <c r="G8" s="90">
        <f>_xlfn.XLOOKUP(B8,Basis_Preisliste!B:B,Basis_Preisliste!K:K)</f>
        <v>10.029999999999999</v>
      </c>
      <c r="H8" s="91">
        <f>_xlfn.XLOOKUP(B8,Basis_Preisliste!B:B,Basis_Preisliste!L:L)</f>
        <v>480</v>
      </c>
    </row>
    <row r="9" spans="2:8">
      <c r="B9" s="76" t="s">
        <v>38</v>
      </c>
      <c r="C9" s="52" t="str">
        <f>VLOOKUP(B9,'Language Articles'!A:B,2,0)</f>
        <v>Roof hook RapidA 45 Pro Max</v>
      </c>
      <c r="D9" s="78" t="str">
        <f>VLOOKUP(B9,'Language Portfolio'!A:B,2,0)</f>
        <v>Roof hooks</v>
      </c>
      <c r="E9" s="115">
        <f>_xlfn.XLOOKUP(B9,Basis_Preisliste!B:B,Basis_Preisliste!J:J)</f>
        <v>1</v>
      </c>
      <c r="F9" s="111">
        <f t="shared" si="0"/>
        <v>960</v>
      </c>
      <c r="G9" s="90">
        <f>_xlfn.XLOOKUP(B9,Basis_Preisliste!B:B,Basis_Preisliste!K:K)</f>
        <v>6.54</v>
      </c>
      <c r="H9" s="91">
        <f>_xlfn.XLOOKUP(B9,Basis_Preisliste!B:B,Basis_Preisliste!L:L)</f>
        <v>960</v>
      </c>
    </row>
    <row r="10" spans="2:8">
      <c r="B10" s="76" t="s">
        <v>22</v>
      </c>
      <c r="C10" s="52" t="str">
        <f>VLOOKUP(B10,'Language Articles'!A:B,2,0)</f>
        <v>Roof hook Rapid2+Pro 45</v>
      </c>
      <c r="D10" s="77" t="str">
        <f>VLOOKUP(B10,'Language Portfolio'!A:B,2,0)</f>
        <v>Roof hooks</v>
      </c>
      <c r="E10" s="115">
        <f>_xlfn.XLOOKUP(B10,Basis_Preisliste!B:B,Basis_Preisliste!J:J)</f>
        <v>10</v>
      </c>
      <c r="F10" s="111">
        <f t="shared" si="0"/>
        <v>4800</v>
      </c>
      <c r="G10" s="90">
        <f>_xlfn.XLOOKUP(B10,Basis_Preisliste!B:B,Basis_Preisliste!K:K)</f>
        <v>9.23</v>
      </c>
      <c r="H10" s="91">
        <f>_xlfn.XLOOKUP(B10,Basis_Preisliste!B:B,Basis_Preisliste!L:L)</f>
        <v>480</v>
      </c>
    </row>
    <row r="11" spans="2:8">
      <c r="B11" s="76" t="s">
        <v>26</v>
      </c>
      <c r="C11" s="52" t="str">
        <f>VLOOKUP(B11,'Language Articles'!A:B,2,0)</f>
        <v>Roof hook Rapid2+Pro 35</v>
      </c>
      <c r="D11" s="77" t="str">
        <f>VLOOKUP(B11,'Language Portfolio'!A:B,2,0)</f>
        <v>Roof hooks</v>
      </c>
      <c r="E11" s="115">
        <f>_xlfn.XLOOKUP(B11,Basis_Preisliste!B:B,Basis_Preisliste!J:J)</f>
        <v>2</v>
      </c>
      <c r="F11" s="111">
        <f t="shared" si="0"/>
        <v>960</v>
      </c>
      <c r="G11" s="90">
        <f>_xlfn.XLOOKUP(B11,Basis_Preisliste!B:B,Basis_Preisliste!K:K)</f>
        <v>9.09</v>
      </c>
      <c r="H11" s="91">
        <f>_xlfn.XLOOKUP(B11,Basis_Preisliste!B:B,Basis_Preisliste!L:L)</f>
        <v>480</v>
      </c>
    </row>
    <row r="12" spans="2:8">
      <c r="B12" s="76" t="s">
        <v>28</v>
      </c>
      <c r="C12" s="52" t="str">
        <f>VLOOKUP(B12,'Language Articles'!A:B,2,0)</f>
        <v>Roof hook Rapid 2+Pro Universal</v>
      </c>
      <c r="D12" s="77" t="str">
        <f>VLOOKUP(B12,'Language Portfolio'!A:B,2,0)</f>
        <v>Roof hooks</v>
      </c>
      <c r="E12" s="115">
        <f>_xlfn.XLOOKUP(B12,Basis_Preisliste!B:B,Basis_Preisliste!J:J)</f>
        <v>4</v>
      </c>
      <c r="F12" s="111">
        <f t="shared" si="0"/>
        <v>960</v>
      </c>
      <c r="G12" s="90">
        <f>_xlfn.XLOOKUP(B12,Basis_Preisliste!B:B,Basis_Preisliste!K:K)</f>
        <v>14.74</v>
      </c>
      <c r="H12" s="91">
        <f>_xlfn.XLOOKUP(B12,Basis_Preisliste!B:B,Basis_Preisliste!L:L)</f>
        <v>240</v>
      </c>
    </row>
    <row r="13" spans="2:8">
      <c r="B13" s="76" t="s">
        <v>30</v>
      </c>
      <c r="C13" s="52" t="str">
        <f>VLOOKUP(B13,'Language Articles'!A:B,2,0)</f>
        <v>Roof hook Rapid2+Pro Max</v>
      </c>
      <c r="D13" s="77" t="str">
        <f>VLOOKUP(B13,'Language Portfolio'!A:B,2,0)</f>
        <v>Roof hooks</v>
      </c>
      <c r="E13" s="115">
        <f>_xlfn.XLOOKUP(B13,Basis_Preisliste!B:B,Basis_Preisliste!J:J)</f>
        <v>4</v>
      </c>
      <c r="F13" s="111">
        <f t="shared" si="0"/>
        <v>960</v>
      </c>
      <c r="G13" s="90">
        <f>_xlfn.XLOOKUP(B13,Basis_Preisliste!B:B,Basis_Preisliste!K:K)</f>
        <v>14.23</v>
      </c>
      <c r="H13" s="91">
        <f>_xlfn.XLOOKUP(B13,Basis_Preisliste!B:B,Basis_Preisliste!L:L)</f>
        <v>240</v>
      </c>
    </row>
    <row r="14" spans="2:8">
      <c r="B14" s="76" t="s">
        <v>191</v>
      </c>
      <c r="C14" s="52" t="str">
        <f>VLOOKUP(B14,'Language Articles'!A:B,2,0)</f>
        <v>Universal-Adapter M10/M12</v>
      </c>
      <c r="D14" s="77" t="str">
        <f>VLOOKUP(B14,'Language Portfolio'!A:B,2,0)</f>
        <v>Special fastenings</v>
      </c>
      <c r="E14" s="115">
        <f>_xlfn.XLOOKUP(B14,Basis_Preisliste!B:B,Basis_Preisliste!J:J)</f>
        <v>0.5</v>
      </c>
      <c r="F14" s="111">
        <f t="shared" si="0"/>
        <v>1200</v>
      </c>
      <c r="G14" s="90">
        <f>_xlfn.XLOOKUP(B14,Basis_Preisliste!B:B,Basis_Preisliste!K:K)</f>
        <v>1.46</v>
      </c>
      <c r="H14" s="91">
        <f>_xlfn.XLOOKUP(B14,Basis_Preisliste!B:B,Basis_Preisliste!L:L)</f>
        <v>2400</v>
      </c>
    </row>
    <row r="15" spans="2:8">
      <c r="B15" s="76" t="s">
        <v>157</v>
      </c>
      <c r="C15" s="52" t="str">
        <f>VLOOKUP(B15,'Language Articles'!A:B,2,0)</f>
        <v>SingleFix Pro</v>
      </c>
      <c r="D15" s="77" t="str">
        <f>VLOOKUP(B15,'Language Portfolio'!A:B,2,0)</f>
        <v>Special fastenings</v>
      </c>
      <c r="E15" s="115">
        <f>_xlfn.XLOOKUP(B15,Basis_Preisliste!B:B,Basis_Preisliste!J:J)</f>
        <v>0.25</v>
      </c>
      <c r="F15" s="111">
        <f t="shared" si="0"/>
        <v>2800</v>
      </c>
      <c r="G15" s="90">
        <f>_xlfn.XLOOKUP(B15,Basis_Preisliste!B:B,Basis_Preisliste!K:K)</f>
        <v>1.06</v>
      </c>
      <c r="H15" s="91">
        <f>_xlfn.XLOOKUP(B15,Basis_Preisliste!B:B,Basis_Preisliste!L:L)</f>
        <v>11200</v>
      </c>
    </row>
    <row r="16" spans="2:8">
      <c r="B16" s="76" t="s">
        <v>373</v>
      </c>
      <c r="C16" s="52" t="str">
        <f>VLOOKUP(B16,'Language Articles'!A:B,2,0)</f>
        <v>ClampFit Pro</v>
      </c>
      <c r="D16" s="77" t="str">
        <f>VLOOKUP(B16,'Language Portfolio'!A:B,2,0)</f>
        <v>Special fastenings</v>
      </c>
      <c r="E16" s="115">
        <f>_xlfn.XLOOKUP(B16,Basis_Preisliste!B:B,Basis_Preisliste!J:J)</f>
        <v>1</v>
      </c>
      <c r="F16" s="111">
        <f t="shared" si="0"/>
        <v>2400</v>
      </c>
      <c r="G16" s="90">
        <f>_xlfn.XLOOKUP(B16,Basis_Preisliste!B:B,Basis_Preisliste!K:K)</f>
        <v>2.44</v>
      </c>
      <c r="H16" s="91">
        <f>_xlfn.XLOOKUP(B16,Basis_Preisliste!B:B,Basis_Preisliste!L:L)</f>
        <v>2400</v>
      </c>
    </row>
    <row r="17" spans="2:8">
      <c r="B17" s="76" t="s">
        <v>378</v>
      </c>
      <c r="C17" s="52" t="str">
        <f>VLOOKUP(B17,'Language Articles'!A:B,2,0)</f>
        <v>Middle clamp RapidPro 30-47mm</v>
      </c>
      <c r="D17" s="77" t="str">
        <f>VLOOKUP(B17,'Language Portfolio'!A:B,2,0)</f>
        <v>Module clamps</v>
      </c>
      <c r="E17" s="115">
        <f>_xlfn.XLOOKUP(B17,Basis_Preisliste!B:B,Basis_Preisliste!J:J)</f>
        <v>2</v>
      </c>
      <c r="F17" s="111">
        <f t="shared" si="0"/>
        <v>12800</v>
      </c>
      <c r="G17" s="90">
        <f>_xlfn.XLOOKUP(B17,Basis_Preisliste!B:B,Basis_Preisliste!K:K)</f>
        <v>0.91</v>
      </c>
      <c r="H17" s="91">
        <f>_xlfn.XLOOKUP(B17,Basis_Preisliste!B:B,Basis_Preisliste!L:L)</f>
        <v>6400</v>
      </c>
    </row>
    <row r="18" spans="2:8">
      <c r="B18" s="76" t="s">
        <v>382</v>
      </c>
      <c r="C18" s="52" t="str">
        <f>VLOOKUP(B18,'Language Articles'!A:B,2,0)</f>
        <v>Middle clamp RapidPro 30-47mm bl. anod.</v>
      </c>
      <c r="D18" s="77" t="str">
        <f>VLOOKUP(B18,'Language Portfolio'!A:B,2,0)</f>
        <v>Module clamps</v>
      </c>
      <c r="E18" s="115">
        <f>_xlfn.XLOOKUP(B18,Basis_Preisliste!B:B,Basis_Preisliste!J:J)</f>
        <v>2</v>
      </c>
      <c r="F18" s="111">
        <f t="shared" si="0"/>
        <v>12800</v>
      </c>
      <c r="G18" s="90">
        <f>_xlfn.XLOOKUP(B18,Basis_Preisliste!B:B,Basis_Preisliste!K:K)</f>
        <v>1.47</v>
      </c>
      <c r="H18" s="91">
        <f>_xlfn.XLOOKUP(B18,Basis_Preisliste!B:B,Basis_Preisliste!L:L)</f>
        <v>6400</v>
      </c>
    </row>
    <row r="19" spans="2:8">
      <c r="B19" s="76" t="s">
        <v>375</v>
      </c>
      <c r="C19" s="52" t="str">
        <f>VLOOKUP(B19,'Language Articles'!A:B,2,0)</f>
        <v>End clamp RapidPro 30-47mm</v>
      </c>
      <c r="D19" s="77" t="str">
        <f>VLOOKUP(B19,'Language Portfolio'!A:B,2,0)</f>
        <v>Module clamps</v>
      </c>
      <c r="E19" s="115">
        <f>_xlfn.XLOOKUP(B19,Basis_Preisliste!B:B,Basis_Preisliste!J:J)</f>
        <v>2</v>
      </c>
      <c r="F19" s="111">
        <f t="shared" si="0"/>
        <v>12800</v>
      </c>
      <c r="G19" s="90">
        <f>_xlfn.XLOOKUP(B19,Basis_Preisliste!B:B,Basis_Preisliste!K:K)</f>
        <v>0.91</v>
      </c>
      <c r="H19" s="91">
        <f>_xlfn.XLOOKUP(B19,Basis_Preisliste!B:B,Basis_Preisliste!L:L)</f>
        <v>6400</v>
      </c>
    </row>
    <row r="20" spans="2:8">
      <c r="B20" s="76" t="s">
        <v>380</v>
      </c>
      <c r="C20" s="52" t="str">
        <f>VLOOKUP(B20,'Language Articles'!A:B,2,0)</f>
        <v>End clamp RapidPro 30-47mm bl. anod.</v>
      </c>
      <c r="D20" s="77" t="str">
        <f>VLOOKUP(B20,'Language Portfolio'!A:B,2,0)</f>
        <v>Module clamps</v>
      </c>
      <c r="E20" s="115">
        <f>_xlfn.XLOOKUP(B20,Basis_Preisliste!B:B,Basis_Preisliste!J:J)</f>
        <v>2</v>
      </c>
      <c r="F20" s="111">
        <f t="shared" si="0"/>
        <v>12800</v>
      </c>
      <c r="G20" s="90">
        <f>_xlfn.XLOOKUP(B20,Basis_Preisliste!B:B,Basis_Preisliste!K:K)</f>
        <v>1.47</v>
      </c>
      <c r="H20" s="91">
        <f>_xlfn.XLOOKUP(B20,Basis_Preisliste!B:B,Basis_Preisliste!L:L)</f>
        <v>6400</v>
      </c>
    </row>
    <row r="21" spans="2:8">
      <c r="B21" s="76" t="s">
        <v>441</v>
      </c>
      <c r="C21" s="52" t="str">
        <f>VLOOKUP(B21,'Language Articles'!A:B,2,0)</f>
        <v>Lightning protection clamp for 8 mm</v>
      </c>
      <c r="D21" s="77" t="str">
        <f>VLOOKUP(B21,'Language Portfolio'!A:B,2,0)</f>
        <v>Module clamps</v>
      </c>
      <c r="E21" s="115">
        <f>_xlfn.XLOOKUP(B21,Basis_Preisliste!B:B,Basis_Preisliste!J:J)</f>
        <v>1</v>
      </c>
      <c r="F21" s="111">
        <f t="shared" si="0"/>
        <v>9600</v>
      </c>
      <c r="G21" s="90">
        <f>_xlfn.XLOOKUP(B21,Basis_Preisliste!B:B,Basis_Preisliste!K:K)</f>
        <v>1.66</v>
      </c>
      <c r="H21" s="91">
        <f>_xlfn.XLOOKUP(B21,Basis_Preisliste!B:B,Basis_Preisliste!L:L)</f>
        <v>9600</v>
      </c>
    </row>
    <row r="22" spans="2:8">
      <c r="B22" s="76" t="s">
        <v>231</v>
      </c>
      <c r="C22" s="52" t="str">
        <f>VLOOKUP(B22,'Language Articles'!A:B,2,0)</f>
        <v>Module bearing rail Pro35 3550mm</v>
      </c>
      <c r="D22" s="77" t="str">
        <f>VLOOKUP(B22,'Language Portfolio'!A:B,2,0)</f>
        <v>Profiles</v>
      </c>
      <c r="E22" s="115">
        <f>_xlfn.XLOOKUP(B22,Basis_Preisliste!B:B,Basis_Preisliste!J:J)</f>
        <v>1</v>
      </c>
      <c r="F22" s="111">
        <f t="shared" ref="F22" si="1">H22*E22</f>
        <v>200</v>
      </c>
      <c r="G22" s="90">
        <f>_xlfn.XLOOKUP(B22,Basis_Preisliste!B:B,Basis_Preisliste!K:K)</f>
        <v>18.07</v>
      </c>
      <c r="H22" s="91">
        <f>_xlfn.XLOOKUP(B22,Basis_Preisliste!B:B,Basis_Preisliste!L:L)</f>
        <v>200</v>
      </c>
    </row>
    <row r="23" spans="2:8">
      <c r="B23" s="76" t="s">
        <v>233</v>
      </c>
      <c r="C23" s="52" t="str">
        <f>VLOOKUP(B23,'Language Articles'!A:B,2,0)</f>
        <v>Module bearing rail Pro35 4400mm</v>
      </c>
      <c r="D23" s="77" t="str">
        <f>VLOOKUP(B23,'Language Portfolio'!A:B,2,0)</f>
        <v>Profiles</v>
      </c>
      <c r="E23" s="115">
        <f>_xlfn.XLOOKUP(B23,Basis_Preisliste!B:B,Basis_Preisliste!J:J)</f>
        <v>1</v>
      </c>
      <c r="F23" s="111">
        <f t="shared" ref="F23" si="2">H23*E23</f>
        <v>200</v>
      </c>
      <c r="G23" s="90">
        <f>_xlfn.XLOOKUP(B23,Basis_Preisliste!B:B,Basis_Preisliste!K:K)</f>
        <v>22.4</v>
      </c>
      <c r="H23" s="91">
        <f>_xlfn.XLOOKUP(B23,Basis_Preisliste!B:B,Basis_Preisliste!L:L)</f>
        <v>200</v>
      </c>
    </row>
    <row r="24" spans="2:8">
      <c r="B24" s="76" t="s">
        <v>235</v>
      </c>
      <c r="C24" s="52" t="str">
        <f>VLOOKUP(B24,'Language Articles'!A:B,2,0)</f>
        <v>Module bearing rail Pro35 4750mm</v>
      </c>
      <c r="D24" s="77" t="str">
        <f>VLOOKUP(B24,'Language Portfolio'!A:B,2,0)</f>
        <v>Profiles</v>
      </c>
      <c r="E24" s="115">
        <f>_xlfn.XLOOKUP(B24,Basis_Preisliste!B:B,Basis_Preisliste!J:J)</f>
        <v>1</v>
      </c>
      <c r="F24" s="111">
        <f t="shared" si="0"/>
        <v>200</v>
      </c>
      <c r="G24" s="90">
        <f>_xlfn.XLOOKUP(B24,Basis_Preisliste!B:B,Basis_Preisliste!K:K)</f>
        <v>24.18</v>
      </c>
      <c r="H24" s="91">
        <f>_xlfn.XLOOKUP(B24,Basis_Preisliste!B:B,Basis_Preisliste!L:L)</f>
        <v>200</v>
      </c>
    </row>
    <row r="25" spans="2:8">
      <c r="B25" s="76" t="s">
        <v>239</v>
      </c>
      <c r="C25" s="52" t="str">
        <f>VLOOKUP(B25,'Language Articles'!A:B,2,0)</f>
        <v>Module bearing rail Pro35 5900mm</v>
      </c>
      <c r="D25" s="77" t="str">
        <f>VLOOKUP(B25,'Language Portfolio'!A:B,2,0)</f>
        <v>Profiles</v>
      </c>
      <c r="E25" s="115">
        <f>_xlfn.XLOOKUP(B25,Basis_Preisliste!B:B,Basis_Preisliste!J:J)</f>
        <v>1</v>
      </c>
      <c r="F25" s="111">
        <f t="shared" si="0"/>
        <v>200</v>
      </c>
      <c r="G25" s="90">
        <f>_xlfn.XLOOKUP(B25,Basis_Preisliste!B:B,Basis_Preisliste!K:K)</f>
        <v>30.03</v>
      </c>
      <c r="H25" s="91">
        <f>_xlfn.XLOOKUP(B25,Basis_Preisliste!B:B,Basis_Preisliste!L:L)</f>
        <v>200</v>
      </c>
    </row>
    <row r="26" spans="2:8">
      <c r="B26" s="76" t="s">
        <v>249</v>
      </c>
      <c r="C26" s="52" t="str">
        <f>VLOOKUP(B26,'Language Articles'!A:B,2,0)</f>
        <v>Module bearing rail Pro50 4400mm</v>
      </c>
      <c r="D26" s="77" t="str">
        <f>VLOOKUP(B26,'Language Portfolio'!A:B,2,0)</f>
        <v>Profiles</v>
      </c>
      <c r="E26" s="115">
        <f>_xlfn.XLOOKUP(B26,Basis_Preisliste!B:B,Basis_Preisliste!J:J)</f>
        <v>1</v>
      </c>
      <c r="F26" s="111">
        <f t="shared" si="0"/>
        <v>150</v>
      </c>
      <c r="G26" s="90">
        <f>_xlfn.XLOOKUP(B26,Basis_Preisliste!B:B,Basis_Preisliste!K:K)</f>
        <v>26.31</v>
      </c>
      <c r="H26" s="91">
        <f>_xlfn.XLOOKUP(B26,Basis_Preisliste!B:B,Basis_Preisliste!L:L)</f>
        <v>150</v>
      </c>
    </row>
    <row r="27" spans="2:8">
      <c r="B27" s="76" t="s">
        <v>251</v>
      </c>
      <c r="C27" s="52" t="str">
        <f>VLOOKUP(B27,'Language Articles'!A:B,2,0)</f>
        <v>Module bearing rail Pro50 4750mm</v>
      </c>
      <c r="D27" s="77" t="str">
        <f>VLOOKUP(B27,'Language Portfolio'!A:B,2,0)</f>
        <v>Profiles</v>
      </c>
      <c r="E27" s="115">
        <f>_xlfn.XLOOKUP(B27,Basis_Preisliste!B:B,Basis_Preisliste!J:J)</f>
        <v>1</v>
      </c>
      <c r="F27" s="111">
        <f t="shared" si="0"/>
        <v>150</v>
      </c>
      <c r="G27" s="90">
        <f>_xlfn.XLOOKUP(B27,Basis_Preisliste!B:B,Basis_Preisliste!K:K)</f>
        <v>28.41</v>
      </c>
      <c r="H27" s="91">
        <f>_xlfn.XLOOKUP(B27,Basis_Preisliste!B:B,Basis_Preisliste!L:L)</f>
        <v>150</v>
      </c>
    </row>
    <row r="28" spans="2:8">
      <c r="B28" s="76" t="s">
        <v>204</v>
      </c>
      <c r="C28" s="52" t="str">
        <f>VLOOKUP(B28,'Language Articles'!A:B,2,0)</f>
        <v>Module bearing rail Solo 2450mm</v>
      </c>
      <c r="D28" s="77" t="str">
        <f>VLOOKUP(B28,'Language Portfolio'!A:B,2,0)</f>
        <v>Profiles</v>
      </c>
      <c r="E28" s="115">
        <f>_xlfn.XLOOKUP(B28,Basis_Preisliste!B:B,Basis_Preisliste!J:J)</f>
        <v>1</v>
      </c>
      <c r="F28" s="111">
        <f t="shared" ref="F28" si="3">H28*E28</f>
        <v>150</v>
      </c>
      <c r="G28" s="90">
        <f>_xlfn.XLOOKUP(B28,Basis_Preisliste!B:B,Basis_Preisliste!K:K)</f>
        <v>15.58</v>
      </c>
      <c r="H28" s="91">
        <f>_xlfn.XLOOKUP(B28,Basis_Preisliste!B:B,Basis_Preisliste!L:L)</f>
        <v>150</v>
      </c>
    </row>
    <row r="29" spans="2:8">
      <c r="B29" s="76" t="s">
        <v>514</v>
      </c>
      <c r="C29" s="52" t="str">
        <f>VLOOKUP(B29,'Language Articles'!A:B,2,0)</f>
        <v>Base Rail Pro 2500mm</v>
      </c>
      <c r="D29" s="77" t="str">
        <f>VLOOKUP(B29,'Language Portfolio'!A:B,2,0)</f>
        <v>Ballastoptimized flat roof systems</v>
      </c>
      <c r="E29" s="115">
        <f>_xlfn.XLOOKUP(B29,Basis_Preisliste!B:B,Basis_Preisliste!J:J)</f>
        <v>1</v>
      </c>
      <c r="F29" s="111">
        <f t="shared" si="0"/>
        <v>100</v>
      </c>
      <c r="G29" s="90">
        <f>_xlfn.XLOOKUP(B29,Basis_Preisliste!B:B,Basis_Preisliste!K:K)</f>
        <v>19.59</v>
      </c>
      <c r="H29" s="91">
        <f>_xlfn.XLOOKUP(B29,Basis_Preisliste!B:B,Basis_Preisliste!L:L)</f>
        <v>100</v>
      </c>
    </row>
    <row r="30" spans="2:8">
      <c r="B30" s="76" t="s">
        <v>518</v>
      </c>
      <c r="C30" s="52" t="str">
        <f>VLOOKUP(B30,'Language Articles'!A:B,2,0)</f>
        <v>Base Rail Pro 4500mm</v>
      </c>
      <c r="D30" s="77" t="str">
        <f>VLOOKUP(B30,'Language Portfolio'!A:B,2,0)</f>
        <v>Ballastoptimized flat roof systems</v>
      </c>
      <c r="E30" s="115">
        <f>_xlfn.XLOOKUP(B30,Basis_Preisliste!B:B,Basis_Preisliste!J:J)</f>
        <v>1</v>
      </c>
      <c r="F30" s="111">
        <f t="shared" si="0"/>
        <v>100</v>
      </c>
      <c r="G30" s="90">
        <f>_xlfn.XLOOKUP(B30,Basis_Preisliste!B:B,Basis_Preisliste!K:K)</f>
        <v>30.14</v>
      </c>
      <c r="H30" s="91">
        <f>_xlfn.XLOOKUP(B30,Basis_Preisliste!B:B,Basis_Preisliste!L:L)</f>
        <v>100</v>
      </c>
    </row>
    <row r="31" spans="2:8">
      <c r="B31" s="76" t="s">
        <v>520</v>
      </c>
      <c r="C31" s="52" t="str">
        <f>VLOOKUP(B31,'Language Articles'!A:B,2,0)</f>
        <v>Base Rail Pro 6000mm</v>
      </c>
      <c r="D31" s="77" t="str">
        <f>VLOOKUP(B31,'Language Portfolio'!A:B,2,0)</f>
        <v>Ballastoptimized flat roof systems</v>
      </c>
      <c r="E31" s="115">
        <f>_xlfn.XLOOKUP(B31,Basis_Preisliste!B:B,Basis_Preisliste!J:J)</f>
        <v>1</v>
      </c>
      <c r="F31" s="111">
        <f t="shared" si="0"/>
        <v>100</v>
      </c>
      <c r="G31" s="90">
        <f>_xlfn.XLOOKUP(B31,Basis_Preisliste!B:B,Basis_Preisliste!K:K)</f>
        <v>32.32</v>
      </c>
      <c r="H31" s="91">
        <f>_xlfn.XLOOKUP(B31,Basis_Preisliste!B:B,Basis_Preisliste!L:L)</f>
        <v>100</v>
      </c>
    </row>
    <row r="32" spans="2:8">
      <c r="B32" s="76" t="s">
        <v>524</v>
      </c>
      <c r="C32" s="52" t="str">
        <f>VLOOKUP(B32,'Language Articles'!A:B,2,0)</f>
        <v>Ballast+Connection Rail Pro 2000mm</v>
      </c>
      <c r="D32" s="77" t="str">
        <f>VLOOKUP(B32,'Language Portfolio'!A:B,2,0)</f>
        <v>Ballastoptimized flat roof systems</v>
      </c>
      <c r="E32" s="115">
        <f>_xlfn.XLOOKUP(B32,Basis_Preisliste!B:B,Basis_Preisliste!J:J)</f>
        <v>1</v>
      </c>
      <c r="F32" s="111">
        <f t="shared" si="0"/>
        <v>133</v>
      </c>
      <c r="G32" s="90">
        <f>_xlfn.XLOOKUP(B32,Basis_Preisliste!B:B,Basis_Preisliste!K:K)</f>
        <v>12.31</v>
      </c>
      <c r="H32" s="91">
        <f>_xlfn.XLOOKUP(B32,Basis_Preisliste!B:B,Basis_Preisliste!L:L)</f>
        <v>133</v>
      </c>
    </row>
    <row r="33" spans="2:8">
      <c r="B33" s="76" t="s">
        <v>540</v>
      </c>
      <c r="C33" s="52" t="str">
        <f>VLOOKUP(B33,'Language Articles'!A:B,2,0)</f>
        <v>Elevation Pro</v>
      </c>
      <c r="D33" s="77" t="str">
        <f>VLOOKUP(B33,'Language Portfolio'!A:B,2,0)</f>
        <v>Ballastoptimized flat roof systems</v>
      </c>
      <c r="E33" s="116">
        <f>_xlfn.XLOOKUP(B33,Basis_Preisliste!B:B,Basis_Preisliste!J:J)</f>
        <v>0.5</v>
      </c>
      <c r="F33" s="113">
        <f t="shared" si="0"/>
        <v>1400</v>
      </c>
      <c r="G33" s="90">
        <f>_xlfn.XLOOKUP(B33,Basis_Preisliste!B:B,Basis_Preisliste!K:K)</f>
        <v>1.1200000000000001</v>
      </c>
      <c r="H33" s="105">
        <f>_xlfn.XLOOKUP(B33,Basis_Preisliste!B:B,Basis_Preisliste!L:L)</f>
        <v>2800</v>
      </c>
    </row>
    <row r="34" spans="2:8">
      <c r="B34" s="76" t="s">
        <v>538</v>
      </c>
      <c r="C34" s="52" t="str">
        <f>VLOOKUP(B34,'Language Articles'!A:B,2,0)</f>
        <v>FixGrid 100 Pro Screw-in Center Base</v>
      </c>
      <c r="D34" s="77" t="str">
        <f>VLOOKUP(B34,'Language Portfolio'!A:B,2,0)</f>
        <v>Ballastoptimized flat roof systems</v>
      </c>
      <c r="E34" s="116">
        <f>_xlfn.XLOOKUP(B34,Basis_Preisliste!B:B,Basis_Preisliste!J:J)</f>
        <v>1</v>
      </c>
      <c r="F34" s="113">
        <f t="shared" ref="F34" si="4">H34*E34</f>
        <v>1200</v>
      </c>
      <c r="G34" s="90">
        <f>_xlfn.XLOOKUP(B34,Basis_Preisliste!B:B,Basis_Preisliste!K:K)</f>
        <v>4.17</v>
      </c>
      <c r="H34" s="105">
        <f>_xlfn.XLOOKUP(B34,Basis_Preisliste!B:B,Basis_Preisliste!L:L)</f>
        <v>1200</v>
      </c>
    </row>
    <row r="35" spans="2:8">
      <c r="B35" s="76" t="s">
        <v>532</v>
      </c>
      <c r="C35" s="52" t="str">
        <f>VLOOKUP(B35,'Language Articles'!A:B,2,0)</f>
        <v>Screw-In Module Support Pro</v>
      </c>
      <c r="D35" s="77" t="str">
        <f>VLOOKUP(B35,'Language Portfolio'!A:B,2,0)</f>
        <v>Ballastoptimized flat roof systems</v>
      </c>
      <c r="E35" s="115">
        <f>_xlfn.XLOOKUP(B35,Basis_Preisliste!B:B,Basis_Preisliste!J:J)</f>
        <v>0.5</v>
      </c>
      <c r="F35" s="111">
        <f t="shared" si="0"/>
        <v>1400</v>
      </c>
      <c r="G35" s="90">
        <f>_xlfn.XLOOKUP(B35,Basis_Preisliste!B:B,Basis_Preisliste!K:K)</f>
        <v>2.63</v>
      </c>
      <c r="H35" s="91">
        <f>_xlfn.XLOOKUP(B35,Basis_Preisliste!B:B,Basis_Preisliste!L:L)</f>
        <v>2800</v>
      </c>
    </row>
    <row r="36" spans="2:8">
      <c r="B36" s="76" t="s">
        <v>534</v>
      </c>
      <c r="C36" s="52" t="str">
        <f>VLOOKUP(B36,'Language Articles'!A:B,2,0)</f>
        <v>Screw-In Elevation Pro</v>
      </c>
      <c r="D36" s="77" t="str">
        <f>VLOOKUP(B36,'Language Portfolio'!A:B,2,0)</f>
        <v>Ballastoptimized flat roof systems</v>
      </c>
      <c r="E36" s="115">
        <f>_xlfn.XLOOKUP(B36,Basis_Preisliste!B:B,Basis_Preisliste!J:J)</f>
        <v>1</v>
      </c>
      <c r="F36" s="111">
        <f t="shared" si="0"/>
        <v>2800</v>
      </c>
      <c r="G36" s="90">
        <f>_xlfn.XLOOKUP(B36,Basis_Preisliste!B:B,Basis_Preisliste!K:K)</f>
        <v>2.16</v>
      </c>
      <c r="H36" s="91">
        <f>_xlfn.XLOOKUP(B36,Basis_Preisliste!B:B,Basis_Preisliste!L:L)</f>
        <v>2800</v>
      </c>
    </row>
    <row r="37" spans="2:8">
      <c r="B37" s="76" t="s">
        <v>542</v>
      </c>
      <c r="C37" s="52" t="str">
        <f>VLOOKUP(B37,'Language Articles'!A:B,2,0)</f>
        <v>Module Support Pro</v>
      </c>
      <c r="D37" s="77" t="str">
        <f>VLOOKUP(B37,'Language Portfolio'!A:B,2,0)</f>
        <v>Ballastoptimized flat roof systems</v>
      </c>
      <c r="E37" s="115">
        <f>_xlfn.XLOOKUP(B37,Basis_Preisliste!B:B,Basis_Preisliste!J:J)</f>
        <v>1</v>
      </c>
      <c r="F37" s="111">
        <f t="shared" si="0"/>
        <v>2800</v>
      </c>
      <c r="G37" s="90">
        <f>_xlfn.XLOOKUP(B37,Basis_Preisliste!B:B,Basis_Preisliste!K:K)</f>
        <v>2.09</v>
      </c>
      <c r="H37" s="91">
        <f>_xlfn.XLOOKUP(B37,Basis_Preisliste!B:B,Basis_Preisliste!L:L)</f>
        <v>2800</v>
      </c>
    </row>
    <row r="38" spans="2:8">
      <c r="B38" s="76" t="s">
        <v>363</v>
      </c>
      <c r="C38" s="52" t="str">
        <f>VLOOKUP(B38,'Language Articles'!A:B,2,0)</f>
        <v>Base Rail Pro Connector</v>
      </c>
      <c r="D38" s="77" t="str">
        <f>VLOOKUP(B38,'Language Portfolio'!A:B,2,0)</f>
        <v>Ballastoptimized flat roof systems</v>
      </c>
      <c r="E38" s="115">
        <f>_xlfn.XLOOKUP(B38,Basis_Preisliste!B:B,Basis_Preisliste!J:J)</f>
        <v>0.25</v>
      </c>
      <c r="F38" s="111">
        <f t="shared" si="0"/>
        <v>1400</v>
      </c>
      <c r="G38" s="90">
        <f>_xlfn.XLOOKUP(B38,Basis_Preisliste!B:B,Basis_Preisliste!K:K)</f>
        <v>1.1399999999999999</v>
      </c>
      <c r="H38" s="91">
        <f>_xlfn.XLOOKUP(B38,Basis_Preisliste!B:B,Basis_Preisliste!L:L)</f>
        <v>5600</v>
      </c>
    </row>
    <row r="39" spans="2:8">
      <c r="B39" s="76" t="s">
        <v>365</v>
      </c>
      <c r="C39" s="52" t="str">
        <f>VLOOKUP(B39,'Language Articles'!A:B,2,0)</f>
        <v>Ballast Rail Pro Connector</v>
      </c>
      <c r="D39" s="77" t="str">
        <f>VLOOKUP(B39,'Language Portfolio'!A:B,2,0)</f>
        <v>Ballastoptimized flat roof systems</v>
      </c>
      <c r="E39" s="115">
        <f>_xlfn.XLOOKUP(B39,Basis_Preisliste!B:B,Basis_Preisliste!J:J)</f>
        <v>0.25</v>
      </c>
      <c r="F39" s="111">
        <f t="shared" si="0"/>
        <v>800</v>
      </c>
      <c r="G39" s="90">
        <f>_xlfn.XLOOKUP(B39,Basis_Preisliste!B:B,Basis_Preisliste!K:K)</f>
        <v>1.63</v>
      </c>
      <c r="H39" s="91">
        <f>_xlfn.XLOOKUP(B39,Basis_Preisliste!B:B,Basis_Preisliste!L:L)</f>
        <v>3200</v>
      </c>
    </row>
    <row r="40" spans="2:8">
      <c r="B40" s="76" t="s">
        <v>656</v>
      </c>
      <c r="C40" s="52" t="str">
        <f>VLOOKUP(B40,'Language Articles'!A:B,2,0)</f>
        <v>EJOT fastener JF3-2-6x25 E16 A2 galv.</v>
      </c>
      <c r="D40" s="77" t="str">
        <f>VLOOKUP(B40,'Language Portfolio'!A:B,2,0)</f>
        <v>Screws and accessories</v>
      </c>
      <c r="E40" s="115">
        <f>_xlfn.XLOOKUP(B40,Basis_Preisliste!B:B,Basis_Preisliste!J:J)</f>
        <v>1</v>
      </c>
      <c r="F40" s="111">
        <f t="shared" si="0"/>
        <v>100</v>
      </c>
      <c r="G40" s="90">
        <f>_xlfn.XLOOKUP(B40,Basis_Preisliste!B:B,Basis_Preisliste!K:K)</f>
        <v>0.24</v>
      </c>
      <c r="H40" s="91">
        <f>_xlfn.XLOOKUP(B40,Basis_Preisliste!B:B,Basis_Preisliste!L:L)</f>
        <v>100</v>
      </c>
    </row>
    <row r="41" spans="2:8">
      <c r="B41" s="76" t="s">
        <v>658</v>
      </c>
      <c r="C41" s="52" t="str">
        <f>VLOOKUP(B41,'Language Articles'!A:B,2,0)</f>
        <v>EJOT fastener JF3-2-5.5x25 E16 A2 galv.</v>
      </c>
      <c r="D41" s="77" t="str">
        <f>VLOOKUP(B41,'Language Portfolio'!A:B,2,0)</f>
        <v>Screws and accessories</v>
      </c>
      <c r="E41" s="115">
        <f>_xlfn.XLOOKUP(B41,Basis_Preisliste!B:B,Basis_Preisliste!J:J)</f>
        <v>1</v>
      </c>
      <c r="F41" s="111">
        <f t="shared" si="0"/>
        <v>100</v>
      </c>
      <c r="G41" s="90">
        <f>_xlfn.XLOOKUP(B41,Basis_Preisliste!B:B,Basis_Preisliste!K:K)</f>
        <v>0.23</v>
      </c>
      <c r="H41" s="91">
        <f>_xlfn.XLOOKUP(B41,Basis_Preisliste!B:B,Basis_Preisliste!L:L)</f>
        <v>100</v>
      </c>
    </row>
    <row r="42" spans="2:8">
      <c r="B42" s="76" t="s">
        <v>630</v>
      </c>
      <c r="C42" s="52" t="str">
        <f>VLOOKUP(B42,'Language Articles'!A:B,2,0)</f>
        <v>ProLine hammerhead nut</v>
      </c>
      <c r="D42" s="77" t="str">
        <f>VLOOKUP(B42,'Language Portfolio'!A:B,2,0)</f>
        <v>Screws and accessories</v>
      </c>
      <c r="E42" s="115">
        <f>_xlfn.XLOOKUP(B42,Basis_Preisliste!B:B,Basis_Preisliste!J:J)</f>
        <v>0.25</v>
      </c>
      <c r="F42" s="111">
        <f t="shared" si="0"/>
        <v>2400</v>
      </c>
      <c r="G42" s="90">
        <f>_xlfn.XLOOKUP(B42,Basis_Preisliste!B:B,Basis_Preisliste!K:K)</f>
        <v>0.23</v>
      </c>
      <c r="H42" s="91">
        <f>_xlfn.XLOOKUP(B42,Basis_Preisliste!B:B,Basis_Preisliste!L:L)</f>
        <v>9600</v>
      </c>
    </row>
    <row r="43" spans="2:8">
      <c r="B43" s="76" t="s">
        <v>706</v>
      </c>
      <c r="C43" s="52" t="str">
        <f>VLOOKUP(B43,'Language Articles'!A:B,2,0)</f>
        <v>Spacer plate roof hook 2,5/5 mm</v>
      </c>
      <c r="D43" s="77" t="str">
        <f>VLOOKUP(B43,'Language Portfolio'!A:B,2,0)</f>
        <v>Screws and accessories</v>
      </c>
      <c r="E43" s="115">
        <f>_xlfn.XLOOKUP(B43,Basis_Preisliste!B:B,Basis_Preisliste!J:J)</f>
        <v>0.5</v>
      </c>
      <c r="F43" s="111">
        <f t="shared" si="0"/>
        <v>5600</v>
      </c>
      <c r="G43" s="90">
        <f>_xlfn.XLOOKUP(B43,Basis_Preisliste!B:B,Basis_Preisliste!K:K)</f>
        <v>0.41</v>
      </c>
      <c r="H43" s="91">
        <f>_xlfn.XLOOKUP(B43,Basis_Preisliste!B:B,Basis_Preisliste!L:L)</f>
        <v>11200</v>
      </c>
    </row>
    <row r="44" spans="2:8">
      <c r="B44" s="76" t="s">
        <v>361</v>
      </c>
      <c r="C44" s="52" t="str">
        <f>VLOOKUP(B44,'Language Articles'!A:B,2,0)</f>
        <v>Slide-in connector Pro</v>
      </c>
      <c r="D44" s="77" t="str">
        <f>VLOOKUP(B44,'Language Portfolio'!A:B,2,0)</f>
        <v>Screws and accessories</v>
      </c>
      <c r="E44" s="115">
        <f>_xlfn.XLOOKUP(B44,Basis_Preisliste!B:B,Basis_Preisliste!J:J)</f>
        <v>0.25</v>
      </c>
      <c r="F44" s="111">
        <f t="shared" si="0"/>
        <v>800</v>
      </c>
      <c r="G44" s="90">
        <f>_xlfn.XLOOKUP(B44,Basis_Preisliste!B:B,Basis_Preisliste!K:K)</f>
        <v>1.97</v>
      </c>
      <c r="H44" s="91">
        <f>_xlfn.XLOOKUP(B44,Basis_Preisliste!B:B,Basis_Preisliste!L:L)</f>
        <v>3200</v>
      </c>
    </row>
    <row r="45" spans="2:8">
      <c r="B45" s="76" t="s">
        <v>367</v>
      </c>
      <c r="C45" s="52" t="str">
        <f>VLOOKUP(B45,'Language Articles'!A:B,2,0)</f>
        <v>Plastic end cap Pro</v>
      </c>
      <c r="D45" s="77" t="str">
        <f>VLOOKUP(B45,'Language Portfolio'!A:B,2,0)</f>
        <v>Screws and accessories</v>
      </c>
      <c r="E45" s="115">
        <f>_xlfn.XLOOKUP(B45,Basis_Preisliste!B:B,Basis_Preisliste!J:J)</f>
        <v>0.5</v>
      </c>
      <c r="F45" s="111">
        <f t="shared" si="0"/>
        <v>5600</v>
      </c>
      <c r="G45" s="90">
        <f>_xlfn.XLOOKUP(B45,Basis_Preisliste!B:B,Basis_Preisliste!K:K)</f>
        <v>0.4</v>
      </c>
      <c r="H45" s="91">
        <f>_xlfn.XLOOKUP(B45,Basis_Preisliste!B:B,Basis_Preisliste!L:L)</f>
        <v>11200</v>
      </c>
    </row>
    <row r="46" spans="2:8">
      <c r="B46" s="76" t="s">
        <v>345</v>
      </c>
      <c r="C46" s="52" t="str">
        <f>VLOOKUP(B46,'Language Articles'!A:B,2,0)</f>
        <v>RapidCon90</v>
      </c>
      <c r="D46" s="77" t="str">
        <f>VLOOKUP(B46,'Language Portfolio'!A:B,2,0)</f>
        <v>Screws and accessories</v>
      </c>
      <c r="E46" s="115">
        <f>_xlfn.XLOOKUP(B46,Basis_Preisliste!B:B,Basis_Preisliste!J:J)</f>
        <v>1</v>
      </c>
      <c r="F46" s="111">
        <f t="shared" si="0"/>
        <v>5200</v>
      </c>
      <c r="G46" s="90">
        <f>_xlfn.XLOOKUP(B46,Basis_Preisliste!B:B,Basis_Preisliste!K:K)</f>
        <v>0.51</v>
      </c>
      <c r="H46" s="91">
        <f>_xlfn.XLOOKUP(B46,Basis_Preisliste!B:B,Basis_Preisliste!L:L)</f>
        <v>5200</v>
      </c>
    </row>
    <row r="47" spans="2:8">
      <c r="B47" s="76" t="s">
        <v>544</v>
      </c>
      <c r="C47" s="52" t="str">
        <f>VLOOKUP(B47,'Language Articles'!A:B,2,0)</f>
        <v>Surface protection mat 300x110x20mm SK cut</v>
      </c>
      <c r="D47" s="77" t="str">
        <f>VLOOKUP(B47,'Language Portfolio'!A:B,2,0)</f>
        <v>Screws and accessories</v>
      </c>
      <c r="E47" s="115">
        <f>_xlfn.XLOOKUP(B47,Basis_Preisliste!B:B,Basis_Preisliste!J:J)</f>
        <v>0.5</v>
      </c>
      <c r="F47" s="111">
        <f t="shared" si="0"/>
        <v>450</v>
      </c>
      <c r="G47" s="90">
        <f>_xlfn.XLOOKUP(B47,Basis_Preisliste!B:B,Basis_Preisliste!K:K)</f>
        <v>2.02</v>
      </c>
      <c r="H47" s="91">
        <f>_xlfn.XLOOKUP(B47,Basis_Preisliste!B:B,Basis_Preisliste!L:L)</f>
        <v>900</v>
      </c>
    </row>
    <row r="48" spans="2:8">
      <c r="B48" s="76" t="s">
        <v>165</v>
      </c>
      <c r="C48" s="80" t="str">
        <f>VLOOKUP(B48,'Language Articles'!A:B,2,0)</f>
        <v>KlickTopPro attachment for hanger bolt</v>
      </c>
      <c r="D48" s="81" t="str">
        <f>VLOOKUP(B48,'Language Portfolio'!A:B,2,0)</f>
        <v>Screws and accessories</v>
      </c>
      <c r="E48" s="118">
        <f>_xlfn.XLOOKUP(B48,Basis_Preisliste!B:B,Basis_Preisliste!J:J)</f>
        <v>0.5</v>
      </c>
      <c r="F48" s="119">
        <f t="shared" ref="F48" si="5">H48*E48</f>
        <v>1200</v>
      </c>
      <c r="G48" s="92">
        <f>_xlfn.XLOOKUP(B48,Basis_Preisliste!B:B,Basis_Preisliste!K:K)</f>
        <v>2.2400000000000002</v>
      </c>
      <c r="H48" s="120">
        <f>_xlfn.XLOOKUP(B48,Basis_Preisliste!B:B,Basis_Preisliste!L:L)</f>
        <v>2400</v>
      </c>
    </row>
    <row r="50" spans="2:2">
      <c r="B50" s="57" t="s">
        <v>713</v>
      </c>
    </row>
    <row r="51" spans="2:2">
      <c r="B51" s="57" t="str">
        <f>'Language Layout'!$B$13</f>
        <v>Subject to change</v>
      </c>
    </row>
    <row r="52" spans="2:2">
      <c r="B52" s="57" t="str">
        <f>'Language Layout'!$B$22</f>
        <v>Please note that the shown discounted prices are rounded to 2 decimal places.</v>
      </c>
    </row>
    <row r="53" spans="2:2">
      <c r="B53" s="57" t="str">
        <f>'Language Layout'!$B$9</f>
        <v>All offers are subject to approval and are valid only within the scope of the given lot sizes, for profiles only for whole bundles.</v>
      </c>
    </row>
  </sheetData>
  <autoFilter ref="B5:H5" xr:uid="{65CBD90D-352B-449C-BE76-5A49A78526AF}"/>
  <mergeCells count="1">
    <mergeCell ref="E4:H4"/>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4817" r:id="rId3" name="Drop Down 1">
              <controlPr defaultSize="0" autoLine="0" autoPict="0">
                <anchor moveWithCells="1">
                  <from>
                    <xdr:col>1</xdr:col>
                    <xdr:colOff>828675</xdr:colOff>
                    <xdr:row>2</xdr:row>
                    <xdr:rowOff>19050</xdr:rowOff>
                  </from>
                  <to>
                    <xdr:col>2</xdr:col>
                    <xdr:colOff>533400</xdr:colOff>
                    <xdr:row>2</xdr:row>
                    <xdr:rowOff>238125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D4F84-8900-4771-BE96-00A6A0F8C982}">
  <sheetPr codeName="Tabelle10"/>
  <dimension ref="A1:S406"/>
  <sheetViews>
    <sheetView zoomScaleNormal="100" workbookViewId="0">
      <pane ySplit="2" topLeftCell="A321" activePane="bottomLeft" state="frozen"/>
      <selection activeCell="K336" sqref="K336"/>
      <selection pane="bottomLeft" activeCell="K336" sqref="K336"/>
    </sheetView>
  </sheetViews>
  <sheetFormatPr baseColWidth="10" defaultColWidth="13" defaultRowHeight="12" outlineLevelCol="1"/>
  <cols>
    <col min="1" max="1" width="11.125" style="39" bestFit="1" customWidth="1"/>
    <col min="2" max="2" width="26.875" style="39" customWidth="1"/>
    <col min="3" max="4" width="26.875" style="39" customWidth="1" outlineLevel="1"/>
    <col min="5" max="5" width="27.875" style="39" customWidth="1" outlineLevel="1"/>
    <col min="6" max="10" width="26.875" style="39" customWidth="1" outlineLevel="1"/>
    <col min="11" max="11" width="44.5" style="39" customWidth="1"/>
    <col min="12" max="18" width="26.875" style="39" customWidth="1" outlineLevel="1"/>
    <col min="19" max="19" width="28.625" style="39" customWidth="1"/>
    <col min="20" max="16384" width="13" style="39"/>
  </cols>
  <sheetData>
    <row r="1" spans="1:19">
      <c r="B1" s="40" t="s">
        <v>717</v>
      </c>
      <c r="K1" s="40" t="s">
        <v>718</v>
      </c>
    </row>
    <row r="2" spans="1:19">
      <c r="A2" s="41" t="s">
        <v>719</v>
      </c>
      <c r="B2" s="42" t="str">
        <f t="shared" ref="B2:B67" si="0">IF(INDEX(C2:J2,1,Sprache)&lt;&gt;0,INDEX(C2:J2,1,Sprache),IF(INDEX(C2:J2,1,1)=0," ",INDEX(C2:J2,1,1)))</f>
        <v>EN</v>
      </c>
      <c r="C2" s="41" t="s">
        <v>720</v>
      </c>
      <c r="D2" s="41" t="s">
        <v>721</v>
      </c>
      <c r="E2" s="41" t="s">
        <v>722</v>
      </c>
      <c r="F2" s="41" t="s">
        <v>723</v>
      </c>
      <c r="G2" s="41" t="s">
        <v>724</v>
      </c>
      <c r="H2" s="41" t="s">
        <v>725</v>
      </c>
      <c r="I2" s="41" t="s">
        <v>726</v>
      </c>
      <c r="J2" s="41" t="s">
        <v>727</v>
      </c>
      <c r="K2" s="42" t="str">
        <f t="shared" ref="K2:K67" si="1">IF(INDEX(L2:S2,1,Sprache)&lt;&gt;0,INDEX(L2:S2,1,Sprache),IF(INDEX(L2:S2,1,1)=0," ",INDEX(L2:S2,1,1)))</f>
        <v>EN</v>
      </c>
      <c r="L2" s="41" t="s">
        <v>720</v>
      </c>
      <c r="M2" s="41" t="s">
        <v>721</v>
      </c>
      <c r="N2" s="41" t="s">
        <v>722</v>
      </c>
      <c r="O2" s="41" t="s">
        <v>723</v>
      </c>
      <c r="P2" s="41" t="s">
        <v>724</v>
      </c>
      <c r="Q2" s="41" t="s">
        <v>725</v>
      </c>
      <c r="R2" s="41" t="s">
        <v>726</v>
      </c>
      <c r="S2" s="41" t="s">
        <v>727</v>
      </c>
    </row>
    <row r="3" spans="1:19" ht="60">
      <c r="A3" s="39" t="s">
        <v>13</v>
      </c>
      <c r="B3" s="42" t="str">
        <f t="shared" si="0"/>
        <v>Universal Roof hook</v>
      </c>
      <c r="C3" s="39" t="s">
        <v>14</v>
      </c>
      <c r="D3" s="39" t="s">
        <v>728</v>
      </c>
      <c r="E3" s="39" t="s">
        <v>729</v>
      </c>
      <c r="F3" s="39" t="s">
        <v>730</v>
      </c>
      <c r="G3" s="39" t="s">
        <v>731</v>
      </c>
      <c r="H3" s="39" t="s">
        <v>732</v>
      </c>
      <c r="I3" s="39" t="s">
        <v>733</v>
      </c>
      <c r="J3" s="39" t="s">
        <v>734</v>
      </c>
      <c r="K3" s="42" t="str">
        <f t="shared" si="1"/>
        <v>VA quality, bar arrangement variable, adjustable front and rear, middle bar can be used in three positions, pre-assembled</v>
      </c>
      <c r="L3" s="39" t="s">
        <v>735</v>
      </c>
      <c r="M3" s="39" t="s">
        <v>736</v>
      </c>
      <c r="N3" s="39" t="s">
        <v>737</v>
      </c>
      <c r="O3" s="39" t="s">
        <v>738</v>
      </c>
      <c r="P3" s="39" t="s">
        <v>739</v>
      </c>
      <c r="Q3" s="39" t="s">
        <v>740</v>
      </c>
      <c r="R3" s="39" t="s">
        <v>741</v>
      </c>
      <c r="S3" s="39" t="s">
        <v>742</v>
      </c>
    </row>
    <row r="4" spans="1:19" ht="24">
      <c r="A4" s="39" t="s">
        <v>18</v>
      </c>
      <c r="B4" s="42" t="str">
        <f t="shared" si="0"/>
        <v>Roof hook Eco S 135</v>
      </c>
      <c r="C4" s="39" t="s">
        <v>19</v>
      </c>
      <c r="D4" s="39" t="s">
        <v>743</v>
      </c>
      <c r="E4" s="39" t="s">
        <v>744</v>
      </c>
      <c r="F4" s="39" t="s">
        <v>745</v>
      </c>
      <c r="G4" s="39" t="s">
        <v>746</v>
      </c>
      <c r="H4" s="39" t="s">
        <v>747</v>
      </c>
      <c r="I4" s="39" t="s">
        <v>748</v>
      </c>
      <c r="J4" s="39" t="s">
        <v>749</v>
      </c>
      <c r="K4" s="42" t="str">
        <f t="shared" si="1"/>
        <v>VA quality, welded, symmetric bar arangement.</v>
      </c>
      <c r="L4" s="39" t="s">
        <v>750</v>
      </c>
      <c r="M4" s="39" t="s">
        <v>751</v>
      </c>
      <c r="N4" s="39" t="s">
        <v>752</v>
      </c>
      <c r="O4" s="39" t="s">
        <v>753</v>
      </c>
      <c r="P4" s="39" t="s">
        <v>754</v>
      </c>
      <c r="Q4" s="39" t="s">
        <v>755</v>
      </c>
      <c r="R4" s="39" t="s">
        <v>756</v>
      </c>
      <c r="S4" s="39" t="s">
        <v>757</v>
      </c>
    </row>
    <row r="5" spans="1:19" ht="84">
      <c r="A5" s="39" t="s">
        <v>758</v>
      </c>
      <c r="B5" s="42" t="str">
        <f t="shared" si="0"/>
        <v>Roof hook Eco S 165</v>
      </c>
      <c r="C5" s="39" t="s">
        <v>759</v>
      </c>
      <c r="D5" s="39" t="s">
        <v>760</v>
      </c>
      <c r="E5" s="39" t="s">
        <v>761</v>
      </c>
      <c r="F5" s="39" t="s">
        <v>762</v>
      </c>
      <c r="G5" s="39" t="s">
        <v>763</v>
      </c>
      <c r="H5" s="39" t="s">
        <v>764</v>
      </c>
      <c r="I5" s="39" t="s">
        <v>765</v>
      </c>
      <c r="J5" s="39" t="s">
        <v>766</v>
      </c>
      <c r="K5" s="42" t="str">
        <f t="shared" si="1"/>
        <v xml:space="preserve">Roof hook in stainless steel quality, welded with a symmetrical bar arrangement. Normal height 165mm. Wood screws, square screws (M10 x 25 mm) and flange nuts please order separately! </v>
      </c>
      <c r="L5" s="39" t="s">
        <v>767</v>
      </c>
      <c r="M5" s="39" t="s">
        <v>768</v>
      </c>
      <c r="N5" s="39" t="s">
        <v>769</v>
      </c>
      <c r="O5" s="39" t="s">
        <v>770</v>
      </c>
      <c r="P5" s="39" t="s">
        <v>771</v>
      </c>
      <c r="Q5" s="39" t="s">
        <v>772</v>
      </c>
      <c r="R5" s="39" t="s">
        <v>773</v>
      </c>
      <c r="S5" s="39" t="s">
        <v>774</v>
      </c>
    </row>
    <row r="6" spans="1:19" ht="180">
      <c r="A6" s="39" t="s">
        <v>775</v>
      </c>
      <c r="B6" s="42" t="str">
        <f t="shared" si="0"/>
        <v>Roof hook EcoA 45</v>
      </c>
      <c r="C6" s="39" t="s">
        <v>776</v>
      </c>
      <c r="D6" s="39" t="s">
        <v>777</v>
      </c>
      <c r="E6" s="39" t="s">
        <v>778</v>
      </c>
      <c r="F6" s="39" t="s">
        <v>779</v>
      </c>
      <c r="G6" s="39" t="s">
        <v>780</v>
      </c>
      <c r="H6" s="39" t="s">
        <v>781</v>
      </c>
      <c r="I6" s="39" t="s">
        <v>782</v>
      </c>
      <c r="J6" s="39" t="s">
        <v>783</v>
      </c>
      <c r="K6" s="42" t="str">
        <f t="shared" si="1"/>
        <v>The EcoA 45 roof hook made of aluminum will cover a large part of the applications on tiled roofs. It enables quick, flexible assembly by hooking it in, and is fastened with just one washer head screw with Torx. The screw-on plate is mounted on the rafter and the bracket is then clicked into place. At the same time, it can be combined with all common Schletter profiles.</v>
      </c>
      <c r="L6" s="39" t="s">
        <v>784</v>
      </c>
      <c r="M6" s="39" t="s">
        <v>785</v>
      </c>
      <c r="N6" s="39" t="s">
        <v>786</v>
      </c>
      <c r="O6" s="39" t="s">
        <v>787</v>
      </c>
      <c r="P6" s="39" t="s">
        <v>785</v>
      </c>
      <c r="Q6" s="39" t="s">
        <v>788</v>
      </c>
      <c r="R6" s="39" t="s">
        <v>789</v>
      </c>
      <c r="S6" s="39" t="s">
        <v>790</v>
      </c>
    </row>
    <row r="7" spans="1:19" ht="204">
      <c r="A7" s="39" t="s">
        <v>20</v>
      </c>
      <c r="B7" s="42" t="str">
        <f t="shared" si="0"/>
        <v>Roof hook EcoA 45 Max</v>
      </c>
      <c r="C7" s="39" t="s">
        <v>21</v>
      </c>
      <c r="D7" s="39" t="s">
        <v>791</v>
      </c>
      <c r="E7" s="39" t="s">
        <v>792</v>
      </c>
      <c r="F7" s="39" t="s">
        <v>793</v>
      </c>
      <c r="G7" s="39" t="s">
        <v>794</v>
      </c>
      <c r="H7" s="39" t="s">
        <v>795</v>
      </c>
      <c r="I7" s="39" t="s">
        <v>796</v>
      </c>
      <c r="J7" s="39" t="s">
        <v>797</v>
      </c>
      <c r="K7" s="42" t="str">
        <f t="shared" si="1"/>
        <v>The EcoA 45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At the same time, it can be combined with all common Schletter profiles. Compatible with the classic Schletter Solar mounting system and the Schletter ProLine series.</v>
      </c>
      <c r="L7" s="39" t="s">
        <v>798</v>
      </c>
      <c r="M7" s="39" t="s">
        <v>799</v>
      </c>
      <c r="N7" s="39" t="s">
        <v>800</v>
      </c>
      <c r="O7" s="39" t="s">
        <v>801</v>
      </c>
      <c r="P7" s="39" t="s">
        <v>802</v>
      </c>
      <c r="Q7" s="39" t="s">
        <v>803</v>
      </c>
      <c r="R7" s="39" t="s">
        <v>789</v>
      </c>
      <c r="S7" s="39" t="s">
        <v>804</v>
      </c>
    </row>
    <row r="8" spans="1:19" ht="84">
      <c r="A8" s="39" t="s">
        <v>22</v>
      </c>
      <c r="B8" s="42" t="str">
        <f t="shared" si="0"/>
        <v>Roof hook Rapid2+Pro 45</v>
      </c>
      <c r="C8" s="39" t="s">
        <v>23</v>
      </c>
      <c r="D8" s="39" t="s">
        <v>805</v>
      </c>
      <c r="E8" s="39" t="s">
        <v>806</v>
      </c>
      <c r="F8" s="39" t="s">
        <v>807</v>
      </c>
      <c r="G8" s="39" t="s">
        <v>808</v>
      </c>
      <c r="H8" s="39" t="s">
        <v>809</v>
      </c>
      <c r="I8" s="39" t="s">
        <v>810</v>
      </c>
      <c r="J8" s="39" t="s">
        <v>811</v>
      </c>
      <c r="K8" s="42" t="str">
        <f t="shared" si="1"/>
        <v>VA quality, welded, web arrangement symmetrical, pre-assembled. By means of a rotatable multi-adapter, the roof hook can be combined with the profiles of the ProLine series as well as with the classic Schletter modular system.</v>
      </c>
      <c r="L8" s="39" t="s">
        <v>812</v>
      </c>
      <c r="M8" s="39" t="s">
        <v>813</v>
      </c>
      <c r="N8" s="39" t="s">
        <v>814</v>
      </c>
      <c r="O8" s="39" t="s">
        <v>815</v>
      </c>
      <c r="P8" s="39" t="s">
        <v>816</v>
      </c>
      <c r="Q8" s="39" t="s">
        <v>817</v>
      </c>
      <c r="R8" s="39" t="s">
        <v>818</v>
      </c>
      <c r="S8" s="39" t="s">
        <v>819</v>
      </c>
    </row>
    <row r="9" spans="1:19" ht="120">
      <c r="A9" s="39" t="s">
        <v>24</v>
      </c>
      <c r="B9" s="42" t="str">
        <f t="shared" si="0"/>
        <v>Roof hook Rapid2+Pro 45 HSL</v>
      </c>
      <c r="C9" s="39" t="s">
        <v>25</v>
      </c>
      <c r="D9" s="39" t="s">
        <v>820</v>
      </c>
      <c r="E9" s="39" t="s">
        <v>821</v>
      </c>
      <c r="F9" s="39" t="s">
        <v>822</v>
      </c>
      <c r="G9" s="39" t="s">
        <v>823</v>
      </c>
      <c r="H9" s="39" t="s">
        <v>824</v>
      </c>
      <c r="I9" s="39" t="s">
        <v>825</v>
      </c>
      <c r="J9" s="39" t="s">
        <v>826</v>
      </c>
      <c r="K9" s="42" t="str">
        <f t="shared" si="1"/>
        <v>Material: High-strength steel, welded, zinc lamella coated surface, web arrangement symmetrical, pre-assembled, web thickness 6mm. By means of a rotatable multi-adapter, the roof hook can be combined with the profiles of the ProLine series as well as with the classic Schletter modular system.</v>
      </c>
      <c r="L9" s="39" t="s">
        <v>827</v>
      </c>
      <c r="M9" s="39" t="s">
        <v>828</v>
      </c>
      <c r="N9" s="39" t="s">
        <v>829</v>
      </c>
      <c r="O9" s="39" t="s">
        <v>830</v>
      </c>
      <c r="P9" s="39" t="s">
        <v>831</v>
      </c>
      <c r="Q9" s="39" t="s">
        <v>832</v>
      </c>
      <c r="R9" s="39" t="s">
        <v>833</v>
      </c>
      <c r="S9" s="39" t="s">
        <v>834</v>
      </c>
    </row>
    <row r="10" spans="1:19" ht="127.5">
      <c r="A10" s="39" t="s">
        <v>26</v>
      </c>
      <c r="B10" s="42" t="str">
        <f t="shared" si="0"/>
        <v>Roof hook Rapid2+Pro 35</v>
      </c>
      <c r="C10" s="39" t="s">
        <v>27</v>
      </c>
      <c r="D10" s="39" t="s">
        <v>835</v>
      </c>
      <c r="E10" s="39" t="s">
        <v>836</v>
      </c>
      <c r="F10" s="39" t="s">
        <v>837</v>
      </c>
      <c r="G10" s="39" t="s">
        <v>838</v>
      </c>
      <c r="H10" s="39" t="s">
        <v>839</v>
      </c>
      <c r="I10" s="39" t="s">
        <v>840</v>
      </c>
      <c r="J10" s="39" t="s">
        <v>841</v>
      </c>
      <c r="K10" s="42" t="str">
        <f t="shared" si="1"/>
        <v>VA quality, welded, web arrangement symmetrical, pre-assembled, 35 mm / 1.38 inches leg height for low battening. A rotatable multi-adapter allows the roof hook to be combined with the profiles of the ProLine series as well as with the classic Schletter modular system.</v>
      </c>
      <c r="L10" s="43" t="s">
        <v>842</v>
      </c>
      <c r="M10" s="39" t="s">
        <v>843</v>
      </c>
      <c r="N10" s="39" t="s">
        <v>843</v>
      </c>
      <c r="O10" s="39" t="s">
        <v>843</v>
      </c>
      <c r="P10" s="39" t="s">
        <v>844</v>
      </c>
      <c r="Q10" s="39" t="s">
        <v>845</v>
      </c>
      <c r="R10" s="39" t="s">
        <v>846</v>
      </c>
      <c r="S10" s="39" t="s">
        <v>847</v>
      </c>
    </row>
    <row r="11" spans="1:19" ht="153">
      <c r="A11" s="39" t="s">
        <v>28</v>
      </c>
      <c r="B11" s="42" t="str">
        <f t="shared" si="0"/>
        <v>Roof hook Rapid 2+Pro Universal</v>
      </c>
      <c r="C11" s="39" t="s">
        <v>29</v>
      </c>
      <c r="D11" s="39" t="s">
        <v>848</v>
      </c>
      <c r="E11" s="39" t="s">
        <v>849</v>
      </c>
      <c r="F11" s="39" t="s">
        <v>850</v>
      </c>
      <c r="G11" s="39" t="s">
        <v>851</v>
      </c>
      <c r="H11" s="39" t="s">
        <v>852</v>
      </c>
      <c r="I11" s="39" t="s">
        <v>853</v>
      </c>
      <c r="J11" s="39" t="s">
        <v>854</v>
      </c>
      <c r="K11" s="42" t="str">
        <f t="shared" si="1"/>
        <v>VA quality, bar arrangement variable, front and rear adjustable, center bar can be used in three positions, pre-assembled, universal adjustable, for vertical rail mounting. By means of a rotatable multi-adapter, the roof hook can be combined with the profiles of the ProLine series as well as with the classic Schletter modular system.</v>
      </c>
      <c r="L11" s="43" t="s">
        <v>855</v>
      </c>
      <c r="M11" s="39" t="s">
        <v>856</v>
      </c>
      <c r="N11" s="39" t="s">
        <v>856</v>
      </c>
      <c r="O11" s="39" t="s">
        <v>856</v>
      </c>
      <c r="P11" s="39" t="s">
        <v>857</v>
      </c>
      <c r="Q11" s="39" t="s">
        <v>858</v>
      </c>
      <c r="R11" s="39" t="s">
        <v>859</v>
      </c>
      <c r="S11" s="39" t="s">
        <v>860</v>
      </c>
    </row>
    <row r="12" spans="1:19" ht="140.25">
      <c r="A12" s="39" t="s">
        <v>30</v>
      </c>
      <c r="B12" s="42" t="str">
        <f t="shared" si="0"/>
        <v>Roof hook Rapid2+Pro Max</v>
      </c>
      <c r="C12" s="39" t="s">
        <v>31</v>
      </c>
      <c r="D12" s="39" t="s">
        <v>861</v>
      </c>
      <c r="E12" s="39" t="s">
        <v>862</v>
      </c>
      <c r="F12" s="39" t="s">
        <v>863</v>
      </c>
      <c r="G12" s="39" t="s">
        <v>864</v>
      </c>
      <c r="H12" s="39" t="s">
        <v>865</v>
      </c>
      <c r="I12" s="39" t="s">
        <v>866</v>
      </c>
      <c r="J12" s="39" t="s">
        <v>867</v>
      </c>
      <c r="K12" s="42" t="str">
        <f t="shared" si="1"/>
        <v>VA quality, welded, web arrangement symmetrical, pre-assembled, web 35 x 8 mm / 1.38 x 0.31 inches for high snow loads. By means of a rotatable multi-adapter, the roof hook can be combined with the profiles of the ProLine series as well as with the classic Schletter modular system.</v>
      </c>
      <c r="L12" s="43" t="s">
        <v>868</v>
      </c>
      <c r="M12" s="39" t="s">
        <v>869</v>
      </c>
      <c r="N12" s="39" t="s">
        <v>869</v>
      </c>
      <c r="O12" s="39" t="s">
        <v>869</v>
      </c>
      <c r="P12" s="39" t="s">
        <v>870</v>
      </c>
      <c r="Q12" s="39" t="s">
        <v>871</v>
      </c>
      <c r="R12" s="39" t="s">
        <v>872</v>
      </c>
      <c r="S12" s="39" t="s">
        <v>873</v>
      </c>
    </row>
    <row r="13" spans="1:19" ht="140.25">
      <c r="A13" s="39" t="s">
        <v>32</v>
      </c>
      <c r="B13" s="42" t="str">
        <f t="shared" si="0"/>
        <v>Roof hook Rapid2+Pro Max 150</v>
      </c>
      <c r="C13" s="39" t="s">
        <v>33</v>
      </c>
      <c r="D13" s="39" t="s">
        <v>874</v>
      </c>
      <c r="E13" s="39" t="s">
        <v>875</v>
      </c>
      <c r="F13" s="39" t="s">
        <v>876</v>
      </c>
      <c r="G13" s="39" t="s">
        <v>877</v>
      </c>
      <c r="H13" s="39" t="s">
        <v>878</v>
      </c>
      <c r="I13" s="39" t="s">
        <v>879</v>
      </c>
      <c r="J13" s="39" t="s">
        <v>880</v>
      </c>
      <c r="K13" s="42" t="str">
        <f t="shared" si="1"/>
        <v>As 101005-000, but dimension b 150 mm. Stainless steel quality, welded, web arrangement symmetrical, pre-assembled, web thickness 8mm. By means of a rotatable multi-adapter, the roof hook can be combined with the profiles of the ProLine series as well as with the classic Schletter modular system.</v>
      </c>
      <c r="L13" s="43" t="s">
        <v>881</v>
      </c>
      <c r="M13" s="39" t="s">
        <v>882</v>
      </c>
      <c r="N13" s="39" t="s">
        <v>882</v>
      </c>
      <c r="O13" s="39" t="s">
        <v>882</v>
      </c>
      <c r="P13" s="39" t="s">
        <v>883</v>
      </c>
      <c r="Q13" s="39" t="s">
        <v>884</v>
      </c>
      <c r="R13" s="39" t="s">
        <v>885</v>
      </c>
      <c r="S13" s="39" t="s">
        <v>886</v>
      </c>
    </row>
    <row r="14" spans="1:19" ht="140.25">
      <c r="A14" s="39" t="s">
        <v>34</v>
      </c>
      <c r="B14" s="42" t="str">
        <f t="shared" si="0"/>
        <v>Roof hook Rapid2+Pro Max HSL</v>
      </c>
      <c r="C14" s="39" t="s">
        <v>35</v>
      </c>
      <c r="D14" s="39" t="s">
        <v>887</v>
      </c>
      <c r="E14" s="39" t="s">
        <v>888</v>
      </c>
      <c r="F14" s="39" t="s">
        <v>889</v>
      </c>
      <c r="G14" s="39" t="s">
        <v>890</v>
      </c>
      <c r="H14" s="39" t="s">
        <v>891</v>
      </c>
      <c r="I14" s="39" t="s">
        <v>892</v>
      </c>
      <c r="J14" s="39" t="s">
        <v>893</v>
      </c>
      <c r="K14" s="42" t="str">
        <f t="shared" si="1"/>
        <v>Material: High-strength steel, welded, zinc lamella coated surface, web arrangement symmetrical, pre-assembled, web thickness 8mm. By means of a rotatable multi-adapter, the roof hook can be combined with the profiles of the ProLine series as well as with the classic Schletter modular system.</v>
      </c>
      <c r="L14" s="43" t="s">
        <v>894</v>
      </c>
      <c r="M14" s="39" t="s">
        <v>895</v>
      </c>
      <c r="N14" s="39" t="s">
        <v>895</v>
      </c>
      <c r="O14" s="39" t="s">
        <v>895</v>
      </c>
      <c r="P14" s="39" t="s">
        <v>896</v>
      </c>
      <c r="Q14" s="39" t="s">
        <v>897</v>
      </c>
      <c r="R14" s="39" t="s">
        <v>898</v>
      </c>
      <c r="S14" s="39" t="s">
        <v>899</v>
      </c>
    </row>
    <row r="15" spans="1:19" ht="153">
      <c r="A15" s="39" t="s">
        <v>36</v>
      </c>
      <c r="B15" s="42" t="str">
        <f t="shared" si="0"/>
        <v>Roof hook Rapid2+Pro MaxV</v>
      </c>
      <c r="C15" s="39" t="s">
        <v>37</v>
      </c>
      <c r="D15" s="39" t="s">
        <v>900</v>
      </c>
      <c r="E15" s="39" t="s">
        <v>901</v>
      </c>
      <c r="F15" s="39" t="s">
        <v>902</v>
      </c>
      <c r="G15" s="39" t="s">
        <v>903</v>
      </c>
      <c r="H15" s="39" t="s">
        <v>904</v>
      </c>
      <c r="I15" s="39" t="s">
        <v>905</v>
      </c>
      <c r="J15" s="39" t="s">
        <v>906</v>
      </c>
      <c r="K15" s="42" t="str">
        <f t="shared" si="1"/>
        <v>VA quality, welded, web arrangement symmetrical, pre-assembled, web 35 x 8 mm / 1.38 x 0.31 inches for high snow loads, for vertical rail mounting. By means of a rotatable multi-adapter, the roof hook can be combined with the profiles of the ProLine series as well as with the classic Schletter modular system.</v>
      </c>
      <c r="L15" s="43" t="s">
        <v>907</v>
      </c>
      <c r="M15" s="39" t="s">
        <v>908</v>
      </c>
      <c r="N15" s="39" t="s">
        <v>908</v>
      </c>
      <c r="O15" s="39" t="s">
        <v>908</v>
      </c>
      <c r="P15" s="39" t="s">
        <v>908</v>
      </c>
      <c r="Q15" s="39" t="s">
        <v>909</v>
      </c>
      <c r="R15" s="39" t="s">
        <v>910</v>
      </c>
      <c r="S15" s="39" t="s">
        <v>911</v>
      </c>
    </row>
    <row r="16" spans="1:19" ht="102">
      <c r="A16" s="39" t="s">
        <v>912</v>
      </c>
      <c r="B16" s="42" t="str">
        <f t="shared" si="0"/>
        <v>Roof hook Rapid Pro 2L</v>
      </c>
      <c r="C16" s="39" t="s">
        <v>913</v>
      </c>
      <c r="D16" s="39" t="s">
        <v>914</v>
      </c>
      <c r="E16" s="39" t="s">
        <v>915</v>
      </c>
      <c r="F16" s="39" t="s">
        <v>916</v>
      </c>
      <c r="G16" s="39" t="s">
        <v>917</v>
      </c>
      <c r="H16" s="39" t="s">
        <v>918</v>
      </c>
      <c r="I16" s="39" t="s">
        <v>919</v>
      </c>
      <c r="J16" s="39" t="s">
        <v>920</v>
      </c>
      <c r="K16" s="42" t="str">
        <f t="shared" si="1"/>
        <v>Roof hook for system roofs made of insulated roof elements. Due to a rotatable multi-adapter, the roof hook can be combined with the profiles of the ProLine series as well as with the classic Schletter modular system.</v>
      </c>
      <c r="L16" s="43" t="s">
        <v>921</v>
      </c>
      <c r="M16" s="39" t="s">
        <v>922</v>
      </c>
      <c r="N16" s="39" t="s">
        <v>922</v>
      </c>
      <c r="O16" s="39" t="s">
        <v>922</v>
      </c>
      <c r="P16" s="39" t="s">
        <v>922</v>
      </c>
      <c r="Q16" s="39" t="s">
        <v>923</v>
      </c>
      <c r="R16" s="39" t="s">
        <v>924</v>
      </c>
      <c r="S16" s="39" t="s">
        <v>925</v>
      </c>
    </row>
    <row r="17" spans="1:19" ht="255">
      <c r="A17" s="39" t="s">
        <v>926</v>
      </c>
      <c r="B17" s="42" t="str">
        <f t="shared" si="0"/>
        <v>Roof hook RapidA 45 Pro</v>
      </c>
      <c r="C17" s="39" t="s">
        <v>927</v>
      </c>
      <c r="D17" s="39" t="s">
        <v>928</v>
      </c>
      <c r="E17" s="39" t="s">
        <v>929</v>
      </c>
      <c r="F17" s="39" t="s">
        <v>930</v>
      </c>
      <c r="G17" s="39" t="s">
        <v>931</v>
      </c>
      <c r="H17" s="39" t="s">
        <v>932</v>
      </c>
      <c r="I17" s="39" t="s">
        <v>933</v>
      </c>
      <c r="J17" s="39" t="s">
        <v>934</v>
      </c>
      <c r="K17" s="42" t="str">
        <f t="shared" si="1"/>
        <v>The aluminum roof hook covers a large part of the applications on tiled roofs.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connection as well as a corresponding quick mounting adapter.</v>
      </c>
      <c r="L17" s="43" t="s">
        <v>935</v>
      </c>
      <c r="M17" s="39" t="s">
        <v>936</v>
      </c>
      <c r="N17" s="39" t="s">
        <v>937</v>
      </c>
      <c r="O17" s="39" t="s">
        <v>938</v>
      </c>
      <c r="P17" s="39" t="s">
        <v>939</v>
      </c>
      <c r="Q17" s="39" t="s">
        <v>940</v>
      </c>
      <c r="R17" s="39" t="s">
        <v>941</v>
      </c>
      <c r="S17" s="39" t="s">
        <v>942</v>
      </c>
    </row>
    <row r="18" spans="1:19" ht="240">
      <c r="A18" s="39" t="s">
        <v>38</v>
      </c>
      <c r="B18" s="42" t="str">
        <f t="shared" si="0"/>
        <v>Roof hook RapidA 45 Pro Max</v>
      </c>
      <c r="C18" s="39" t="s">
        <v>39</v>
      </c>
      <c r="D18" s="39" t="s">
        <v>943</v>
      </c>
      <c r="E18" s="39" t="s">
        <v>944</v>
      </c>
      <c r="F18" s="39" t="s">
        <v>945</v>
      </c>
      <c r="G18" s="39" t="s">
        <v>946</v>
      </c>
      <c r="H18" s="39" t="s">
        <v>947</v>
      </c>
      <c r="I18" s="39" t="s">
        <v>948</v>
      </c>
      <c r="J18" s="39" t="s">
        <v>949</v>
      </c>
      <c r="K18" s="42" t="str">
        <f t="shared" si="1"/>
        <v>The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connection as well as a corresponding quick mounting adapter.</v>
      </c>
      <c r="L18" s="39" t="s">
        <v>950</v>
      </c>
      <c r="M18" s="39" t="s">
        <v>951</v>
      </c>
      <c r="N18" s="39" t="s">
        <v>952</v>
      </c>
      <c r="O18" s="39" t="s">
        <v>953</v>
      </c>
      <c r="P18" s="39" t="s">
        <v>954</v>
      </c>
      <c r="Q18" s="39" t="s">
        <v>955</v>
      </c>
      <c r="R18" s="39" t="s">
        <v>956</v>
      </c>
      <c r="S18" s="39" t="s">
        <v>957</v>
      </c>
    </row>
    <row r="19" spans="1:19" ht="240">
      <c r="A19" s="39" t="s">
        <v>40</v>
      </c>
      <c r="B19" s="42" t="str">
        <f t="shared" si="0"/>
        <v>Roof hook RapidA 35 Pro Max</v>
      </c>
      <c r="C19" s="39" t="s">
        <v>41</v>
      </c>
      <c r="D19" s="39" t="s">
        <v>958</v>
      </c>
      <c r="E19" s="39" t="s">
        <v>959</v>
      </c>
      <c r="F19" s="39" t="s">
        <v>958</v>
      </c>
      <c r="G19" s="39" t="s">
        <v>960</v>
      </c>
      <c r="H19" s="39" t="s">
        <v>961</v>
      </c>
      <c r="I19" s="39" t="s">
        <v>962</v>
      </c>
      <c r="J19" s="39" t="s">
        <v>963</v>
      </c>
      <c r="K19" s="42" t="str">
        <f t="shared" si="1"/>
        <v>The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connection as well as a corresponding quick mounting adapter.</v>
      </c>
      <c r="L19" s="39" t="s">
        <v>950</v>
      </c>
      <c r="M19" s="39" t="s">
        <v>951</v>
      </c>
      <c r="N19" s="39" t="s">
        <v>952</v>
      </c>
      <c r="O19" s="39" t="s">
        <v>953</v>
      </c>
      <c r="P19" s="39" t="s">
        <v>964</v>
      </c>
      <c r="Q19" s="39" t="s">
        <v>965</v>
      </c>
      <c r="R19" s="39" t="s">
        <v>966</v>
      </c>
      <c r="S19" s="39" t="s">
        <v>957</v>
      </c>
    </row>
    <row r="20" spans="1:19" ht="228">
      <c r="A20" s="39" t="s">
        <v>967</v>
      </c>
      <c r="B20" s="42" t="str">
        <f t="shared" si="0"/>
        <v>Roof hook RapidA 45 Pro universal</v>
      </c>
      <c r="C20" s="39" t="s">
        <v>968</v>
      </c>
      <c r="D20" s="39" t="s">
        <v>969</v>
      </c>
      <c r="E20" s="39" t="s">
        <v>970</v>
      </c>
      <c r="F20" s="39" t="s">
        <v>971</v>
      </c>
      <c r="G20" s="39" t="s">
        <v>972</v>
      </c>
      <c r="H20" s="39" t="s">
        <v>973</v>
      </c>
      <c r="I20" s="39" t="s">
        <v>974</v>
      </c>
      <c r="J20" s="39" t="s">
        <v>975</v>
      </c>
      <c r="K20" s="42" t="str">
        <f t="shared" si="1"/>
        <v>The aluminum roof hook covers a large part of the applications on tiled roofs.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rotatable connection as well as a corresponding quick mounting adapter.</v>
      </c>
      <c r="L20" s="39" t="s">
        <v>976</v>
      </c>
      <c r="M20" s="39" t="s">
        <v>977</v>
      </c>
      <c r="N20" s="39" t="s">
        <v>978</v>
      </c>
      <c r="O20" s="39" t="s">
        <v>979</v>
      </c>
      <c r="P20" s="39" t="s">
        <v>980</v>
      </c>
      <c r="Q20" s="39" t="s">
        <v>981</v>
      </c>
      <c r="R20" s="39" t="s">
        <v>982</v>
      </c>
      <c r="S20" s="39" t="s">
        <v>983</v>
      </c>
    </row>
    <row r="21" spans="1:19" ht="252">
      <c r="A21" s="39" t="s">
        <v>42</v>
      </c>
      <c r="B21" s="42" t="str">
        <f t="shared" si="0"/>
        <v>Roof hook RapidA 45 Pro Universal Max</v>
      </c>
      <c r="C21" s="39" t="s">
        <v>43</v>
      </c>
      <c r="D21" s="39" t="s">
        <v>984</v>
      </c>
      <c r="E21" s="39" t="s">
        <v>985</v>
      </c>
      <c r="F21" s="39" t="s">
        <v>986</v>
      </c>
      <c r="G21" s="39" t="s">
        <v>987</v>
      </c>
      <c r="H21" s="39" t="s">
        <v>988</v>
      </c>
      <c r="I21" s="39" t="s">
        <v>989</v>
      </c>
      <c r="J21" s="39" t="s">
        <v>990</v>
      </c>
      <c r="K21" s="42" t="str">
        <f t="shared" si="1"/>
        <v>The aluminum roof hook covers most of the applications on tiled roofs and is suitable for higher snow loads and wind loads. It allows quick and flexible mounting by hooking, and is fastened with only one pan head screw with Torx. The screw-on plate is mounted on the rafter and the bracket is then clicked into place. Due to a rotatable multi-adapter, the roof hook can be combined with the profiles of the ProLine series as well as with the classic Schletter modular system and has a height adjustment at the upper, rotatable connection as well as a corresponding quick mounting adapter.</v>
      </c>
      <c r="L21" s="39" t="s">
        <v>991</v>
      </c>
      <c r="M21" s="39" t="s">
        <v>992</v>
      </c>
      <c r="N21" s="39" t="s">
        <v>993</v>
      </c>
      <c r="O21" s="39" t="s">
        <v>994</v>
      </c>
      <c r="P21" s="39" t="s">
        <v>995</v>
      </c>
      <c r="Q21" s="39" t="s">
        <v>996</v>
      </c>
      <c r="R21" s="39" t="s">
        <v>997</v>
      </c>
      <c r="S21" s="39" t="s">
        <v>998</v>
      </c>
    </row>
    <row r="22" spans="1:19" ht="96">
      <c r="A22" s="39" t="s">
        <v>44</v>
      </c>
      <c r="B22" s="42" t="str">
        <f t="shared" si="0"/>
        <v>Roof hook RapidA Pro 2L</v>
      </c>
      <c r="C22" s="39" t="s">
        <v>45</v>
      </c>
      <c r="D22" s="39" t="s">
        <v>999</v>
      </c>
      <c r="E22" s="39" t="s">
        <v>1000</v>
      </c>
      <c r="F22" s="39" t="s">
        <v>999</v>
      </c>
      <c r="G22" s="39" t="s">
        <v>1001</v>
      </c>
      <c r="H22" s="39" t="s">
        <v>1002</v>
      </c>
      <c r="I22" s="39" t="s">
        <v>1003</v>
      </c>
      <c r="J22" s="39" t="s">
        <v>1004</v>
      </c>
      <c r="K22" s="42" t="str">
        <f t="shared" si="1"/>
        <v>Roof hook for system roofs made of insulated roof elements. Due to a rotatable multi-adapter, the roof hook can be combined with the profiles of the ProLine series as well as with the classic Schletter modular system.</v>
      </c>
      <c r="L22" s="39" t="s">
        <v>921</v>
      </c>
      <c r="M22" s="39" t="s">
        <v>922</v>
      </c>
      <c r="N22" s="39" t="s">
        <v>922</v>
      </c>
      <c r="O22" s="39" t="s">
        <v>922</v>
      </c>
      <c r="P22" s="39" t="s">
        <v>1005</v>
      </c>
      <c r="Q22" s="39" t="s">
        <v>923</v>
      </c>
      <c r="R22" s="39" t="s">
        <v>924</v>
      </c>
      <c r="S22" s="39" t="s">
        <v>925</v>
      </c>
    </row>
    <row r="23" spans="1:19" ht="108">
      <c r="A23" s="39" t="s">
        <v>46</v>
      </c>
      <c r="B23" s="42" t="str">
        <f t="shared" si="0"/>
        <v>Alu-Tile BEZ f. Erlus Falzziegel</v>
      </c>
      <c r="C23" s="39" t="s">
        <v>47</v>
      </c>
      <c r="D23" s="39" t="s">
        <v>47</v>
      </c>
      <c r="E23" s="39" t="s">
        <v>47</v>
      </c>
      <c r="F23" s="39" t="s">
        <v>1006</v>
      </c>
      <c r="G23" s="39" t="s">
        <v>1007</v>
      </c>
      <c r="H23" s="39" t="s">
        <v>1008</v>
      </c>
      <c r="I23" s="39" t="s">
        <v>1009</v>
      </c>
      <c r="J23" s="39" t="s">
        <v>1010</v>
      </c>
      <c r="K23" s="42" t="str">
        <f t="shared" si="1"/>
        <v>Replaces a complete roof tile. Please order roof hook set separately. Especially for areas with high snow loads. System hook and sheet metal replacement tile in aluminum, screw seal EPDM, load support in plastic with stainless steel screw A2.</v>
      </c>
      <c r="L23" s="39" t="s">
        <v>1011</v>
      </c>
      <c r="M23" s="39" t="s">
        <v>1012</v>
      </c>
      <c r="N23" s="39" t="s">
        <v>1013</v>
      </c>
      <c r="O23" s="39" t="s">
        <v>1014</v>
      </c>
      <c r="P23" s="39" t="s">
        <v>1015</v>
      </c>
      <c r="Q23" s="39" t="s">
        <v>1016</v>
      </c>
      <c r="R23" s="39" t="s">
        <v>1017</v>
      </c>
      <c r="S23" s="39" t="s">
        <v>1018</v>
      </c>
    </row>
    <row r="24" spans="1:19" ht="108">
      <c r="A24" s="39" t="s">
        <v>48</v>
      </c>
      <c r="B24" s="42" t="str">
        <f t="shared" si="0"/>
        <v>Alu-Tile BEZ f. Braas Frankfurter Pfanne</v>
      </c>
      <c r="C24" s="39" t="s">
        <v>49</v>
      </c>
      <c r="D24" s="39" t="s">
        <v>49</v>
      </c>
      <c r="E24" s="39" t="s">
        <v>49</v>
      </c>
      <c r="F24" s="39" t="s">
        <v>1019</v>
      </c>
      <c r="G24" s="39" t="s">
        <v>1020</v>
      </c>
      <c r="H24" s="39" t="s">
        <v>1021</v>
      </c>
      <c r="I24" s="39" t="s">
        <v>1022</v>
      </c>
      <c r="J24" s="39" t="s">
        <v>1023</v>
      </c>
      <c r="K24" s="42" t="str">
        <f t="shared" si="1"/>
        <v>Replaces a complete roof tile. Please order roof hook set separately. Especially for areas with high snow loads. System hook and sheet metal replacement tile in aluminum, screw seal EPDM, load support in plastic with stainless steel screw A2.</v>
      </c>
      <c r="L24" s="39" t="s">
        <v>1011</v>
      </c>
      <c r="M24" s="39" t="s">
        <v>1012</v>
      </c>
      <c r="N24" s="39" t="s">
        <v>1013</v>
      </c>
      <c r="O24" s="39" t="s">
        <v>1014</v>
      </c>
      <c r="P24" s="39" t="s">
        <v>1015</v>
      </c>
      <c r="Q24" s="39" t="s">
        <v>1016</v>
      </c>
      <c r="R24" s="39" t="s">
        <v>1017</v>
      </c>
      <c r="S24" s="39" t="s">
        <v>1018</v>
      </c>
    </row>
    <row r="25" spans="1:19" ht="114.75">
      <c r="A25" s="39" t="s">
        <v>50</v>
      </c>
      <c r="B25" s="42" t="str">
        <f t="shared" si="0"/>
        <v>Alu-Tile BEZ f. Meindl Rustico</v>
      </c>
      <c r="C25" s="39" t="s">
        <v>51</v>
      </c>
      <c r="D25" s="39" t="s">
        <v>51</v>
      </c>
      <c r="E25" s="39" t="s">
        <v>51</v>
      </c>
      <c r="F25" s="39" t="s">
        <v>1024</v>
      </c>
      <c r="G25" s="39" t="s">
        <v>1025</v>
      </c>
      <c r="H25" s="39" t="s">
        <v>1026</v>
      </c>
      <c r="I25" s="39" t="s">
        <v>1027</v>
      </c>
      <c r="J25" s="39" t="s">
        <v>1028</v>
      </c>
      <c r="K25" s="42" t="str">
        <f t="shared" si="1"/>
        <v>Replaces a complete roof tile. Please order roof hook set separately. Especially for areas with high snow loads. System hook and sheet metal replacement tile in aluminum, screw seal EPDM, load support in plastic with stainless steel screw A2.</v>
      </c>
      <c r="L25" s="43" t="s">
        <v>1011</v>
      </c>
      <c r="M25" s="39" t="s">
        <v>1012</v>
      </c>
      <c r="N25" s="39" t="s">
        <v>1013</v>
      </c>
      <c r="O25" s="39" t="s">
        <v>1014</v>
      </c>
      <c r="P25" s="39" t="s">
        <v>1015</v>
      </c>
      <c r="Q25" s="39" t="s">
        <v>1016</v>
      </c>
      <c r="R25" s="39" t="s">
        <v>1017</v>
      </c>
      <c r="S25" s="39" t="s">
        <v>1018</v>
      </c>
    </row>
    <row r="26" spans="1:19" ht="108">
      <c r="A26" s="39" t="s">
        <v>52</v>
      </c>
      <c r="B26" s="42" t="str">
        <f t="shared" si="0"/>
        <v>Alu-Tile BEZ f. Eternit Heidelberger</v>
      </c>
      <c r="C26" s="39" t="s">
        <v>53</v>
      </c>
      <c r="D26" s="39" t="s">
        <v>53</v>
      </c>
      <c r="E26" s="39" t="s">
        <v>53</v>
      </c>
      <c r="F26" s="39" t="s">
        <v>1029</v>
      </c>
      <c r="G26" s="39" t="s">
        <v>1030</v>
      </c>
      <c r="H26" s="39" t="s">
        <v>1031</v>
      </c>
      <c r="I26" s="39" t="s">
        <v>1032</v>
      </c>
      <c r="J26" s="39" t="s">
        <v>1033</v>
      </c>
      <c r="K26" s="42" t="str">
        <f t="shared" si="1"/>
        <v>Replaces a complete roof tile. Please order roof hook set separately. Especially for areas with high snow loads. System hook and sheet metal replacement tile in aluminum, screw seal EPDM, load support in plastic with stainless steel screw A2.</v>
      </c>
      <c r="L26" s="39" t="s">
        <v>1011</v>
      </c>
      <c r="M26" s="39" t="s">
        <v>1012</v>
      </c>
      <c r="N26" s="39" t="s">
        <v>1013</v>
      </c>
      <c r="O26" s="39" t="s">
        <v>1014</v>
      </c>
      <c r="P26" s="39" t="s">
        <v>1015</v>
      </c>
      <c r="Q26" s="39" t="s">
        <v>1016</v>
      </c>
      <c r="R26" s="39" t="s">
        <v>1017</v>
      </c>
      <c r="S26" s="39" t="s">
        <v>1018</v>
      </c>
    </row>
    <row r="27" spans="1:19" ht="108">
      <c r="A27" s="39" t="s">
        <v>54</v>
      </c>
      <c r="B27" s="42" t="str">
        <f t="shared" si="0"/>
        <v>Alu-Tile BEZ f. Erlus Großfalzziegel</v>
      </c>
      <c r="C27" s="39" t="s">
        <v>55</v>
      </c>
      <c r="D27" s="39" t="s">
        <v>55</v>
      </c>
      <c r="E27" s="39" t="s">
        <v>55</v>
      </c>
      <c r="F27" s="39" t="s">
        <v>1034</v>
      </c>
      <c r="G27" s="39" t="s">
        <v>1035</v>
      </c>
      <c r="H27" s="39" t="s">
        <v>1036</v>
      </c>
      <c r="I27" s="39" t="s">
        <v>1037</v>
      </c>
      <c r="J27" s="39" t="s">
        <v>1038</v>
      </c>
      <c r="K27" s="42" t="str">
        <f t="shared" si="1"/>
        <v>Replaces a complete roof tile. Please order roof hook set separately. Especially for areas with high snow loads. System hook and sheet metal replacement tile in aluminum, screw seal EPDM, load support in plastic with stainless steel screw A2.</v>
      </c>
      <c r="L27" s="39" t="s">
        <v>1011</v>
      </c>
      <c r="M27" s="39" t="s">
        <v>1012</v>
      </c>
      <c r="N27" s="39" t="s">
        <v>1013</v>
      </c>
      <c r="O27" s="39" t="s">
        <v>1014</v>
      </c>
      <c r="P27" s="39" t="s">
        <v>1015</v>
      </c>
      <c r="Q27" s="39" t="s">
        <v>1016</v>
      </c>
      <c r="R27" s="39" t="s">
        <v>1017</v>
      </c>
      <c r="S27" s="39" t="s">
        <v>1018</v>
      </c>
    </row>
    <row r="28" spans="1:19" ht="108">
      <c r="A28" s="39" t="s">
        <v>56</v>
      </c>
      <c r="B28" s="42" t="str">
        <f t="shared" si="0"/>
        <v>Alu-Tile BEZ f. Erlus Großfalzziegel XXL</v>
      </c>
      <c r="C28" s="39" t="s">
        <v>57</v>
      </c>
      <c r="D28" s="39" t="s">
        <v>57</v>
      </c>
      <c r="E28" s="39" t="s">
        <v>57</v>
      </c>
      <c r="F28" s="39" t="s">
        <v>1039</v>
      </c>
      <c r="G28" s="39" t="s">
        <v>1040</v>
      </c>
      <c r="H28" s="39" t="s">
        <v>1041</v>
      </c>
      <c r="I28" s="39" t="s">
        <v>1042</v>
      </c>
      <c r="J28" s="39" t="s">
        <v>1043</v>
      </c>
      <c r="K28" s="42" t="str">
        <f t="shared" si="1"/>
        <v>Replaces a complete roof tile. Please order roof hook set separately. Especially for areas with high snow loads. System hook and sheet metal replacement tile in aluminum, screw seal EPDM, load support in plastic with stainless steel screw A2.</v>
      </c>
      <c r="L28" s="39" t="s">
        <v>1011</v>
      </c>
      <c r="M28" s="39" t="s">
        <v>1012</v>
      </c>
      <c r="N28" s="39" t="s">
        <v>1013</v>
      </c>
      <c r="O28" s="39" t="s">
        <v>1014</v>
      </c>
      <c r="P28" s="39" t="s">
        <v>1015</v>
      </c>
      <c r="Q28" s="39" t="s">
        <v>1016</v>
      </c>
      <c r="R28" s="39" t="s">
        <v>1017</v>
      </c>
      <c r="S28" s="39" t="s">
        <v>1018</v>
      </c>
    </row>
    <row r="29" spans="1:19" ht="108">
      <c r="A29" s="39" t="s">
        <v>58</v>
      </c>
      <c r="B29" s="42" t="str">
        <f t="shared" si="0"/>
        <v>Alu-Tile BEZ f. Braas Taunuspfanne</v>
      </c>
      <c r="C29" s="39" t="s">
        <v>59</v>
      </c>
      <c r="D29" s="39" t="s">
        <v>59</v>
      </c>
      <c r="E29" s="39" t="s">
        <v>59</v>
      </c>
      <c r="F29" s="39" t="s">
        <v>1044</v>
      </c>
      <c r="G29" s="39" t="s">
        <v>1045</v>
      </c>
      <c r="H29" s="39" t="s">
        <v>1046</v>
      </c>
      <c r="I29" s="39" t="s">
        <v>1047</v>
      </c>
      <c r="J29" s="39" t="s">
        <v>1048</v>
      </c>
      <c r="K29" s="42" t="str">
        <f t="shared" si="1"/>
        <v>Replaces a complete roof tile. Please order roof hook set separately. Especially for areas with high snow loads. System hook and sheet metal replacement tile in aluminum, screw seal EPDM, load support in plastic with stainless steel screw A2.</v>
      </c>
      <c r="L29" s="39" t="s">
        <v>1011</v>
      </c>
      <c r="M29" s="39" t="s">
        <v>1012</v>
      </c>
      <c r="N29" s="39" t="s">
        <v>1013</v>
      </c>
      <c r="O29" s="39" t="s">
        <v>1014</v>
      </c>
      <c r="P29" s="39" t="s">
        <v>1015</v>
      </c>
      <c r="Q29" s="39" t="s">
        <v>1016</v>
      </c>
      <c r="R29" s="39" t="s">
        <v>1017</v>
      </c>
      <c r="S29" s="39" t="s">
        <v>1018</v>
      </c>
    </row>
    <row r="30" spans="1:19" ht="108">
      <c r="A30" s="39" t="s">
        <v>60</v>
      </c>
      <c r="B30" s="42" t="str">
        <f t="shared" si="0"/>
        <v>Alu-Tile BEZ f. Erlus E59</v>
      </c>
      <c r="C30" s="39" t="s">
        <v>61</v>
      </c>
      <c r="D30" s="39" t="s">
        <v>1049</v>
      </c>
      <c r="E30" s="39" t="s">
        <v>1050</v>
      </c>
      <c r="F30" s="39" t="s">
        <v>1051</v>
      </c>
      <c r="G30" s="39" t="s">
        <v>1052</v>
      </c>
      <c r="H30" s="39" t="s">
        <v>1053</v>
      </c>
      <c r="I30" s="39" t="s">
        <v>1054</v>
      </c>
      <c r="J30" s="39" t="s">
        <v>1055</v>
      </c>
      <c r="K30" s="42" t="str">
        <f t="shared" si="1"/>
        <v>Replaces a complete roof tile. Please order roof hook set separately. Especially for areas with high snow loads. System hook and sheet metal replacement tile in aluminum, screw seal EPDM, load support in plastic with stainless steel screw A2.</v>
      </c>
      <c r="L30" s="39" t="s">
        <v>1011</v>
      </c>
      <c r="M30" s="39" t="s">
        <v>1012</v>
      </c>
      <c r="N30" s="39" t="s">
        <v>1013</v>
      </c>
      <c r="O30" s="39" t="s">
        <v>1014</v>
      </c>
      <c r="P30" s="39" t="s">
        <v>1015</v>
      </c>
      <c r="Q30" s="39" t="s">
        <v>1016</v>
      </c>
      <c r="R30" s="39" t="s">
        <v>1017</v>
      </c>
      <c r="S30" s="39" t="s">
        <v>1018</v>
      </c>
    </row>
    <row r="31" spans="1:19" ht="108">
      <c r="A31" s="39" t="s">
        <v>62</v>
      </c>
      <c r="B31" s="42" t="str">
        <f t="shared" si="0"/>
        <v>Alu-Tile BEZ f. Braas Harzer Pfanne</v>
      </c>
      <c r="C31" s="39" t="s">
        <v>63</v>
      </c>
      <c r="D31" s="39" t="s">
        <v>63</v>
      </c>
      <c r="E31" s="39" t="s">
        <v>63</v>
      </c>
      <c r="F31" s="39" t="s">
        <v>1056</v>
      </c>
      <c r="G31" s="39" t="s">
        <v>1057</v>
      </c>
      <c r="H31" s="39" t="s">
        <v>1058</v>
      </c>
      <c r="I31" s="39" t="s">
        <v>1059</v>
      </c>
      <c r="J31" s="39" t="s">
        <v>1060</v>
      </c>
      <c r="K31" s="42" t="str">
        <f t="shared" si="1"/>
        <v>Replaces a complete roof tile. Please order roof hook set separately. Especially for areas with high snow loads. System hook and sheet metal replacement tile in aluminum, screw seal EPDM, load support in plastic with stainless steel screw A2.</v>
      </c>
      <c r="L31" s="39" t="s">
        <v>1011</v>
      </c>
      <c r="M31" s="39" t="s">
        <v>1012</v>
      </c>
      <c r="N31" s="39" t="s">
        <v>1013</v>
      </c>
      <c r="O31" s="39" t="s">
        <v>1014</v>
      </c>
      <c r="P31" s="39" t="s">
        <v>1015</v>
      </c>
      <c r="Q31" s="39" t="s">
        <v>1016</v>
      </c>
      <c r="R31" s="39" t="s">
        <v>1017</v>
      </c>
      <c r="S31" s="39" t="s">
        <v>1018</v>
      </c>
    </row>
    <row r="32" spans="1:19" ht="108">
      <c r="A32" s="39" t="s">
        <v>64</v>
      </c>
      <c r="B32" s="42" t="str">
        <f t="shared" si="0"/>
        <v>Alu-Tile BEZ f. Erlus Forma</v>
      </c>
      <c r="C32" s="39" t="s">
        <v>65</v>
      </c>
      <c r="D32" s="39" t="s">
        <v>65</v>
      </c>
      <c r="E32" s="39" t="s">
        <v>65</v>
      </c>
      <c r="F32" s="39" t="s">
        <v>1061</v>
      </c>
      <c r="G32" s="39" t="s">
        <v>1062</v>
      </c>
      <c r="H32" s="39" t="s">
        <v>1063</v>
      </c>
      <c r="I32" s="39" t="s">
        <v>1064</v>
      </c>
      <c r="J32" s="39" t="s">
        <v>1065</v>
      </c>
      <c r="K32" s="42" t="str">
        <f t="shared" si="1"/>
        <v>Replaces a complete roof tile. Please order roof hook set separately. Especially for areas with high snow loads. System hook and sheet metal replacement tile in aluminum, screw seal EPDM, load support in plastic with stainless steel screw A2.</v>
      </c>
      <c r="L32" s="39" t="s">
        <v>1011</v>
      </c>
      <c r="M32" s="39" t="s">
        <v>1012</v>
      </c>
      <c r="N32" s="39" t="s">
        <v>1013</v>
      </c>
      <c r="O32" s="39" t="s">
        <v>1014</v>
      </c>
      <c r="P32" s="39" t="s">
        <v>1015</v>
      </c>
      <c r="Q32" s="39" t="s">
        <v>1016</v>
      </c>
      <c r="R32" s="39" t="s">
        <v>1017</v>
      </c>
      <c r="S32" s="39" t="s">
        <v>1018</v>
      </c>
    </row>
    <row r="33" spans="1:19" ht="120">
      <c r="A33" s="39" t="s">
        <v>66</v>
      </c>
      <c r="B33" s="42" t="str">
        <f t="shared" si="0"/>
        <v>Alu-Tile BEZ f. Braas Tegalit</v>
      </c>
      <c r="C33" s="39" t="s">
        <v>67</v>
      </c>
      <c r="D33" s="39" t="s">
        <v>67</v>
      </c>
      <c r="E33" s="39" t="s">
        <v>67</v>
      </c>
      <c r="F33" s="39" t="s">
        <v>1066</v>
      </c>
      <c r="G33" s="39" t="s">
        <v>1067</v>
      </c>
      <c r="H33" s="39" t="s">
        <v>1068</v>
      </c>
      <c r="I33" s="39" t="s">
        <v>1069</v>
      </c>
      <c r="J33" s="39" t="s">
        <v>1070</v>
      </c>
      <c r="K33" s="42" t="str">
        <f t="shared" si="1"/>
        <v>Replaces a complete roof tile. Please order roof hook set separately. Especially for areas with high snow loads. System hook and sheet metal replacement tile in aluminum, screw seal EPDM, load support in plastic with stainless steel screw A2.</v>
      </c>
      <c r="L33" s="39" t="s">
        <v>1011</v>
      </c>
      <c r="M33" s="39" t="s">
        <v>1012</v>
      </c>
      <c r="N33" s="39" t="s">
        <v>1013</v>
      </c>
      <c r="O33" s="39" t="s">
        <v>1014</v>
      </c>
      <c r="P33" s="39" t="s">
        <v>1015</v>
      </c>
      <c r="Q33" s="39" t="s">
        <v>1071</v>
      </c>
      <c r="R33" s="39" t="s">
        <v>1017</v>
      </c>
      <c r="S33" s="39" t="s">
        <v>1018</v>
      </c>
    </row>
    <row r="34" spans="1:19" ht="120">
      <c r="A34" s="39" t="s">
        <v>68</v>
      </c>
      <c r="B34" s="42" t="str">
        <f t="shared" si="0"/>
        <v>Alu-Tile BEZ f. Erlus Linea</v>
      </c>
      <c r="C34" s="39" t="s">
        <v>69</v>
      </c>
      <c r="D34" s="39" t="s">
        <v>69</v>
      </c>
      <c r="E34" s="39" t="s">
        <v>69</v>
      </c>
      <c r="F34" s="39" t="s">
        <v>1072</v>
      </c>
      <c r="G34" s="39" t="s">
        <v>1073</v>
      </c>
      <c r="H34" s="39" t="s">
        <v>1074</v>
      </c>
      <c r="I34" s="39" t="s">
        <v>1075</v>
      </c>
      <c r="J34" s="39" t="s">
        <v>1076</v>
      </c>
      <c r="K34" s="42" t="str">
        <f t="shared" si="1"/>
        <v>Replaces a complete roof tile. Please order roof hook set separately. Especially for areas with high snow loads. System hook and sheet metal replacement tile in aluminum, screw seal EPDM, load support in plastic with stainless steel screw A2.</v>
      </c>
      <c r="L34" s="39" t="s">
        <v>1011</v>
      </c>
      <c r="M34" s="39" t="s">
        <v>1012</v>
      </c>
      <c r="N34" s="39" t="s">
        <v>1013</v>
      </c>
      <c r="O34" s="39" t="s">
        <v>1014</v>
      </c>
      <c r="P34" s="39" t="s">
        <v>1015</v>
      </c>
      <c r="Q34" s="39" t="s">
        <v>1071</v>
      </c>
      <c r="R34" s="39" t="s">
        <v>1017</v>
      </c>
      <c r="S34" s="39" t="s">
        <v>1018</v>
      </c>
    </row>
    <row r="35" spans="1:19" ht="120">
      <c r="A35" s="39" t="s">
        <v>70</v>
      </c>
      <c r="B35" s="42" t="str">
        <f t="shared" si="0"/>
        <v>Alu-Tile BEZ f. Erlus Reformpfanne XXL</v>
      </c>
      <c r="C35" s="39" t="s">
        <v>71</v>
      </c>
      <c r="D35" s="39" t="s">
        <v>71</v>
      </c>
      <c r="E35" s="39" t="s">
        <v>71</v>
      </c>
      <c r="F35" s="39" t="s">
        <v>1077</v>
      </c>
      <c r="G35" s="39" t="s">
        <v>1078</v>
      </c>
      <c r="H35" s="39" t="s">
        <v>1079</v>
      </c>
      <c r="I35" s="39" t="s">
        <v>1080</v>
      </c>
      <c r="J35" s="39" t="s">
        <v>1081</v>
      </c>
      <c r="K35" s="42" t="str">
        <f t="shared" si="1"/>
        <v>Replaces a complete roof tile. Please order roof hook set separately. Especially for areas with high snow loads. System hook and sheet metal replacement tile in aluminum, screw seal EPDM, load support in plastic with stainless steel screw A2.</v>
      </c>
      <c r="L35" s="39" t="s">
        <v>1011</v>
      </c>
      <c r="M35" s="39" t="s">
        <v>1012</v>
      </c>
      <c r="N35" s="39" t="s">
        <v>1013</v>
      </c>
      <c r="O35" s="39" t="s">
        <v>1014</v>
      </c>
      <c r="P35" s="39" t="s">
        <v>1015</v>
      </c>
      <c r="Q35" s="39" t="s">
        <v>1071</v>
      </c>
      <c r="R35" s="39" t="s">
        <v>1017</v>
      </c>
      <c r="S35" s="39" t="s">
        <v>1018</v>
      </c>
    </row>
    <row r="36" spans="1:19" ht="120">
      <c r="A36" s="39" t="s">
        <v>72</v>
      </c>
      <c r="B36" s="42" t="str">
        <f t="shared" si="0"/>
        <v>Alu-Tile BEZ f. Braas TOPAS 13V</v>
      </c>
      <c r="C36" s="39" t="s">
        <v>73</v>
      </c>
      <c r="D36" s="39" t="s">
        <v>73</v>
      </c>
      <c r="E36" s="39" t="s">
        <v>73</v>
      </c>
      <c r="F36" s="39" t="s">
        <v>1082</v>
      </c>
      <c r="G36" s="39" t="s">
        <v>1083</v>
      </c>
      <c r="H36" s="39" t="s">
        <v>1084</v>
      </c>
      <c r="I36" s="39" t="s">
        <v>1085</v>
      </c>
      <c r="J36" s="39" t="s">
        <v>1086</v>
      </c>
      <c r="K36" s="42" t="str">
        <f t="shared" si="1"/>
        <v>Replaces a complete roof tile. Please order roof hook set separately. Especially for areas with high snow loads. System hook and sheet metal replacement tile in aluminum, screw seal EPDM, load support in plastic with stainless steel screw A2.</v>
      </c>
      <c r="L36" s="39" t="s">
        <v>1011</v>
      </c>
      <c r="M36" s="39" t="s">
        <v>1012</v>
      </c>
      <c r="N36" s="39" t="s">
        <v>1013</v>
      </c>
      <c r="O36" s="39" t="s">
        <v>1014</v>
      </c>
      <c r="P36" s="39" t="s">
        <v>1015</v>
      </c>
      <c r="Q36" s="39" t="s">
        <v>1071</v>
      </c>
      <c r="R36" s="39" t="s">
        <v>1017</v>
      </c>
      <c r="S36" s="39" t="s">
        <v>1018</v>
      </c>
    </row>
    <row r="37" spans="1:19" ht="120">
      <c r="A37" s="39" t="s">
        <v>74</v>
      </c>
      <c r="B37" s="42" t="str">
        <f t="shared" si="0"/>
        <v>Alu-Tile BEZ f. Meindl MZ3 NEU</v>
      </c>
      <c r="C37" s="39" t="s">
        <v>75</v>
      </c>
      <c r="D37" s="39" t="s">
        <v>75</v>
      </c>
      <c r="E37" s="39" t="s">
        <v>75</v>
      </c>
      <c r="F37" s="39" t="s">
        <v>1087</v>
      </c>
      <c r="G37" s="39" t="s">
        <v>1088</v>
      </c>
      <c r="H37" s="39" t="s">
        <v>1089</v>
      </c>
      <c r="I37" s="39" t="s">
        <v>1090</v>
      </c>
      <c r="J37" s="39" t="s">
        <v>1091</v>
      </c>
      <c r="K37" s="42" t="str">
        <f t="shared" si="1"/>
        <v>Replaces a complete roof tile. Please order roof hook set separately. Especially for areas with high snow loads. System hook and sheet metal replacement tile in aluminum, screw seal EPDM, load support in plastic with stainless steel screw A2.</v>
      </c>
      <c r="L37" s="39" t="s">
        <v>1011</v>
      </c>
      <c r="M37" s="39" t="s">
        <v>1012</v>
      </c>
      <c r="N37" s="39" t="s">
        <v>1013</v>
      </c>
      <c r="O37" s="39" t="s">
        <v>1014</v>
      </c>
      <c r="P37" s="39" t="s">
        <v>1015</v>
      </c>
      <c r="Q37" s="39" t="s">
        <v>1071</v>
      </c>
      <c r="R37" s="39" t="s">
        <v>1017</v>
      </c>
      <c r="S37" s="39" t="s">
        <v>1018</v>
      </c>
    </row>
    <row r="38" spans="1:19" ht="120">
      <c r="A38" s="39" t="s">
        <v>76</v>
      </c>
      <c r="B38" s="42" t="str">
        <f t="shared" si="0"/>
        <v>Alu-Tile BEZ f. Meindl MZ3</v>
      </c>
      <c r="C38" s="39" t="s">
        <v>77</v>
      </c>
      <c r="D38" s="39" t="s">
        <v>77</v>
      </c>
      <c r="E38" s="39" t="s">
        <v>77</v>
      </c>
      <c r="F38" s="39" t="s">
        <v>1092</v>
      </c>
      <c r="G38" s="39" t="s">
        <v>1093</v>
      </c>
      <c r="H38" s="39" t="s">
        <v>1089</v>
      </c>
      <c r="I38" s="39" t="s">
        <v>1094</v>
      </c>
      <c r="J38" s="39" t="s">
        <v>1095</v>
      </c>
      <c r="K38" s="42" t="str">
        <f t="shared" si="1"/>
        <v>Replaces a complete roof tile. Please order roof hook set separately. Especially for areas with high snow loads. System hook and sheet metal replacement tile in aluminum, screw seal EPDM, load support in plastic with stainless steel screw A2.</v>
      </c>
      <c r="L38" s="39" t="s">
        <v>1011</v>
      </c>
      <c r="M38" s="39" t="s">
        <v>1012</v>
      </c>
      <c r="N38" s="39" t="s">
        <v>1013</v>
      </c>
      <c r="O38" s="39" t="s">
        <v>1014</v>
      </c>
      <c r="P38" s="39" t="s">
        <v>1015</v>
      </c>
      <c r="Q38" s="39" t="s">
        <v>1071</v>
      </c>
      <c r="R38" s="39" t="s">
        <v>1017</v>
      </c>
      <c r="S38" s="39" t="s">
        <v>1018</v>
      </c>
    </row>
    <row r="39" spans="1:19" ht="108">
      <c r="A39" s="39" t="s">
        <v>78</v>
      </c>
      <c r="B39" s="42" t="str">
        <f t="shared" si="0"/>
        <v>Alu-Tile Pro Roof hook Kit</v>
      </c>
      <c r="C39" s="39" t="s">
        <v>79</v>
      </c>
      <c r="D39" s="39" t="s">
        <v>1096</v>
      </c>
      <c r="E39" s="39" t="s">
        <v>1096</v>
      </c>
      <c r="F39" s="39" t="s">
        <v>1096</v>
      </c>
      <c r="G39" s="39" t="s">
        <v>1097</v>
      </c>
      <c r="H39" s="39" t="s">
        <v>1098</v>
      </c>
      <c r="I39" s="39" t="s">
        <v>1099</v>
      </c>
      <c r="J39" s="39" t="s">
        <v>1100</v>
      </c>
      <c r="K39" s="42" t="str">
        <f t="shared" si="1"/>
        <v>Consisting of system hook, screw seal and load support. Please order sheet metal replacement tiles separately. By means of a rotatable multi-adapter, the roof hook can be combined with the profiles of the ProLine series as well as with the classic Schletter modular system.</v>
      </c>
      <c r="L39" s="39" t="s">
        <v>1101</v>
      </c>
      <c r="M39" s="39" t="s">
        <v>1102</v>
      </c>
      <c r="N39" s="39" t="s">
        <v>1102</v>
      </c>
      <c r="O39" s="39" t="s">
        <v>1102</v>
      </c>
      <c r="P39" s="39" t="s">
        <v>1015</v>
      </c>
      <c r="Q39" s="39" t="s">
        <v>1103</v>
      </c>
      <c r="R39" s="39" t="s">
        <v>1104</v>
      </c>
      <c r="S39" s="39" t="s">
        <v>1105</v>
      </c>
    </row>
    <row r="40" spans="1:19" ht="36">
      <c r="A40" s="39" t="s">
        <v>80</v>
      </c>
      <c r="B40" s="42" t="str">
        <f t="shared" si="0"/>
        <v>RapFix - attachment for Eco-Roof hook</v>
      </c>
      <c r="C40" s="39" t="s">
        <v>81</v>
      </c>
      <c r="D40" s="39" t="s">
        <v>1106</v>
      </c>
      <c r="E40" s="39" t="s">
        <v>1106</v>
      </c>
      <c r="F40" s="39" t="s">
        <v>1107</v>
      </c>
      <c r="G40" s="39" t="s">
        <v>1108</v>
      </c>
      <c r="H40" s="39" t="s">
        <v>1109</v>
      </c>
      <c r="I40" s="39" t="s">
        <v>1110</v>
      </c>
      <c r="J40" s="39" t="s">
        <v>1111</v>
      </c>
      <c r="K40" s="42" t="str">
        <f t="shared" si="1"/>
        <v>Especially for roof hooks that are not available as a rapid version.</v>
      </c>
      <c r="L40" s="39" t="s">
        <v>1112</v>
      </c>
      <c r="M40" s="39" t="s">
        <v>1113</v>
      </c>
      <c r="N40" s="39" t="s">
        <v>1114</v>
      </c>
      <c r="O40" s="39" t="s">
        <v>1115</v>
      </c>
      <c r="P40" s="39" t="s">
        <v>1116</v>
      </c>
      <c r="Q40" s="39" t="s">
        <v>1117</v>
      </c>
      <c r="R40" s="39" t="s">
        <v>1118</v>
      </c>
      <c r="S40" s="39" t="s">
        <v>1119</v>
      </c>
    </row>
    <row r="41" spans="1:19" ht="48">
      <c r="A41" s="39" t="s">
        <v>83</v>
      </c>
      <c r="B41" s="42" t="str">
        <f t="shared" si="0"/>
        <v>RapFix - flat attachment</v>
      </c>
      <c r="C41" s="39" t="s">
        <v>84</v>
      </c>
      <c r="D41" s="39" t="s">
        <v>1120</v>
      </c>
      <c r="E41" s="39" t="s">
        <v>1121</v>
      </c>
      <c r="F41" s="39" t="s">
        <v>1122</v>
      </c>
      <c r="G41" s="39" t="s">
        <v>1123</v>
      </c>
      <c r="H41" s="39" t="s">
        <v>1124</v>
      </c>
      <c r="I41" s="39" t="s">
        <v>1125</v>
      </c>
      <c r="J41" s="39" t="s">
        <v>1126</v>
      </c>
      <c r="K41" s="42" t="str">
        <f t="shared" si="1"/>
        <v>Adapter for sheet metal seam clamps from other suppliers. M8 screw for connection in the set.</v>
      </c>
      <c r="L41" s="39" t="s">
        <v>1127</v>
      </c>
      <c r="M41" s="39" t="s">
        <v>1128</v>
      </c>
      <c r="N41" s="39" t="s">
        <v>1129</v>
      </c>
      <c r="O41" s="39" t="s">
        <v>1130</v>
      </c>
      <c r="P41" s="39" t="s">
        <v>1131</v>
      </c>
      <c r="Q41" s="39" t="s">
        <v>1132</v>
      </c>
      <c r="R41" s="39" t="s">
        <v>1133</v>
      </c>
      <c r="S41" s="39" t="s">
        <v>1134</v>
      </c>
    </row>
    <row r="42" spans="1:19" ht="36">
      <c r="A42" s="39" t="s">
        <v>85</v>
      </c>
      <c r="B42" s="42" t="str">
        <f t="shared" si="0"/>
        <v>RapFix Pro</v>
      </c>
      <c r="C42" s="39" t="s">
        <v>86</v>
      </c>
      <c r="D42" s="39" t="s">
        <v>86</v>
      </c>
      <c r="E42" s="39" t="s">
        <v>86</v>
      </c>
      <c r="F42" s="39" t="s">
        <v>86</v>
      </c>
      <c r="G42" s="39" t="s">
        <v>86</v>
      </c>
      <c r="H42" s="39" t="s">
        <v>86</v>
      </c>
      <c r="I42" s="39" t="s">
        <v>86</v>
      </c>
      <c r="J42" s="39" t="s">
        <v>1135</v>
      </c>
      <c r="K42" s="42" t="str">
        <f t="shared" si="1"/>
        <v>Especially for roof hooks that are not available as a rapid version.</v>
      </c>
      <c r="L42" s="39" t="s">
        <v>1112</v>
      </c>
      <c r="M42" s="39" t="s">
        <v>1113</v>
      </c>
      <c r="N42" s="39" t="s">
        <v>1114</v>
      </c>
      <c r="O42" s="39" t="s">
        <v>1115</v>
      </c>
      <c r="P42" s="39" t="s">
        <v>1136</v>
      </c>
      <c r="Q42" s="39" t="s">
        <v>1117</v>
      </c>
      <c r="R42" s="39" t="s">
        <v>1118</v>
      </c>
      <c r="S42" s="39" t="s">
        <v>1137</v>
      </c>
    </row>
    <row r="43" spans="1:19" ht="48">
      <c r="A43" s="39" t="s">
        <v>87</v>
      </c>
      <c r="B43" s="42" t="str">
        <f t="shared" si="0"/>
        <v xml:space="preserve">RapFix Pro - flat attachment </v>
      </c>
      <c r="C43" s="39" t="s">
        <v>88</v>
      </c>
      <c r="D43" s="39" t="s">
        <v>1138</v>
      </c>
      <c r="E43" s="39" t="s">
        <v>1139</v>
      </c>
      <c r="F43" s="39" t="s">
        <v>1140</v>
      </c>
      <c r="G43" s="39" t="s">
        <v>1141</v>
      </c>
      <c r="H43" s="39" t="s">
        <v>1142</v>
      </c>
      <c r="I43" s="39" t="s">
        <v>1143</v>
      </c>
      <c r="J43" s="39" t="s">
        <v>1144</v>
      </c>
      <c r="K43" s="42" t="str">
        <f t="shared" si="1"/>
        <v>Adapter for sheet metal seam clamps from other suppliers. M8 screw for connection in the set.</v>
      </c>
      <c r="L43" s="39" t="s">
        <v>1127</v>
      </c>
      <c r="M43" s="39" t="s">
        <v>1128</v>
      </c>
      <c r="N43" s="39" t="s">
        <v>1129</v>
      </c>
      <c r="O43" s="39" t="s">
        <v>1130</v>
      </c>
      <c r="P43" s="39" t="s">
        <v>1131</v>
      </c>
      <c r="Q43" s="39" t="s">
        <v>1132</v>
      </c>
      <c r="R43" s="39" t="s">
        <v>1133</v>
      </c>
      <c r="S43" s="39" t="s">
        <v>1134</v>
      </c>
    </row>
    <row r="44" spans="1:19" ht="24">
      <c r="A44" s="39" t="s">
        <v>89</v>
      </c>
      <c r="B44" s="42" t="str">
        <f t="shared" si="0"/>
        <v>Additional angle bracket Iso07</v>
      </c>
      <c r="C44" s="39" t="s">
        <v>90</v>
      </c>
      <c r="D44" s="39" t="s">
        <v>1145</v>
      </c>
      <c r="E44" s="39" t="s">
        <v>1146</v>
      </c>
      <c r="F44" s="39" t="s">
        <v>1147</v>
      </c>
      <c r="G44" s="39" t="s">
        <v>1148</v>
      </c>
      <c r="H44" s="39" t="s">
        <v>1149</v>
      </c>
      <c r="I44" s="39" t="s">
        <v>1150</v>
      </c>
      <c r="J44" s="39" t="s">
        <v>1151</v>
      </c>
      <c r="K44" s="42" t="str">
        <f t="shared" si="1"/>
        <v>For roof hook fastening, system Iso07.</v>
      </c>
      <c r="L44" s="39" t="s">
        <v>1152</v>
      </c>
      <c r="M44" s="39" t="s">
        <v>1153</v>
      </c>
      <c r="N44" s="39" t="s">
        <v>1154</v>
      </c>
      <c r="O44" s="39" t="s">
        <v>1155</v>
      </c>
      <c r="P44" s="39" t="s">
        <v>1156</v>
      </c>
      <c r="Q44" s="39" t="s">
        <v>1157</v>
      </c>
      <c r="R44" s="39" t="s">
        <v>1158</v>
      </c>
      <c r="S44" s="39" t="s">
        <v>1159</v>
      </c>
    </row>
    <row r="45" spans="1:19" ht="72">
      <c r="A45" s="39" t="s">
        <v>91</v>
      </c>
      <c r="B45" s="42" t="str">
        <f t="shared" si="0"/>
        <v>Plain tile for BEZ Rapid Alu</v>
      </c>
      <c r="C45" s="39" t="s">
        <v>92</v>
      </c>
      <c r="D45" s="39" t="s">
        <v>1160</v>
      </c>
      <c r="E45" s="39" t="s">
        <v>1161</v>
      </c>
      <c r="F45" s="39" t="s">
        <v>1162</v>
      </c>
      <c r="G45" s="39" t="s">
        <v>1163</v>
      </c>
      <c r="H45" s="39" t="s">
        <v>1164</v>
      </c>
      <c r="I45" s="39" t="s">
        <v>1165</v>
      </c>
      <c r="J45" s="39" t="s">
        <v>1166</v>
      </c>
      <c r="K45" s="42" t="str">
        <f t="shared" si="1"/>
        <v>Sheet metal replacement tiles and roof hook sets for Biberschwanz Rapid including assembly set. Please order sheet metal replacement tiles and roof hook sets separately.</v>
      </c>
      <c r="L45" s="39" t="s">
        <v>1167</v>
      </c>
      <c r="M45" s="39" t="s">
        <v>1168</v>
      </c>
      <c r="N45" s="39" t="s">
        <v>1169</v>
      </c>
      <c r="O45" s="39" t="s">
        <v>1170</v>
      </c>
      <c r="P45" s="39" t="s">
        <v>1171</v>
      </c>
      <c r="Q45" s="39" t="s">
        <v>1172</v>
      </c>
      <c r="R45" s="39" t="s">
        <v>1173</v>
      </c>
      <c r="S45" s="39" t="s">
        <v>1174</v>
      </c>
    </row>
    <row r="46" spans="1:19" ht="72">
      <c r="A46" s="39" t="s">
        <v>93</v>
      </c>
      <c r="B46" s="42" t="str">
        <f t="shared" si="0"/>
        <v>Plain tile for BEZ Rapid Cu</v>
      </c>
      <c r="C46" s="39" t="s">
        <v>94</v>
      </c>
      <c r="D46" s="39" t="s">
        <v>1175</v>
      </c>
      <c r="E46" s="39" t="s">
        <v>1176</v>
      </c>
      <c r="F46" s="39" t="s">
        <v>1177</v>
      </c>
      <c r="G46" s="39" t="s">
        <v>1178</v>
      </c>
      <c r="H46" s="39" t="s">
        <v>1179</v>
      </c>
      <c r="I46" s="39" t="s">
        <v>1180</v>
      </c>
      <c r="J46" s="39" t="s">
        <v>1181</v>
      </c>
      <c r="K46" s="42" t="str">
        <f t="shared" si="1"/>
        <v>Sheet metal replacement tiles and roof hook sets for Biberschwanz Rapid including assembly set. Please order sheet metal replacement tiles and roof hook sets separately.</v>
      </c>
      <c r="L46" s="39" t="s">
        <v>1167</v>
      </c>
      <c r="M46" s="39" t="s">
        <v>1168</v>
      </c>
      <c r="N46" s="39" t="s">
        <v>1182</v>
      </c>
      <c r="O46" s="39" t="s">
        <v>1170</v>
      </c>
      <c r="P46" s="39" t="s">
        <v>1171</v>
      </c>
      <c r="Q46" s="39" t="s">
        <v>1172</v>
      </c>
      <c r="R46" s="39" t="s">
        <v>1173</v>
      </c>
      <c r="S46" s="39" t="s">
        <v>1174</v>
      </c>
    </row>
    <row r="47" spans="1:19" ht="72">
      <c r="A47" s="39" t="s">
        <v>95</v>
      </c>
      <c r="B47" s="42" t="str">
        <f t="shared" si="0"/>
        <v>Plain tile BEZ Rapid alum. 170x380</v>
      </c>
      <c r="C47" s="39" t="s">
        <v>96</v>
      </c>
      <c r="D47" s="39" t="s">
        <v>1183</v>
      </c>
      <c r="E47" s="39" t="s">
        <v>1184</v>
      </c>
      <c r="F47" s="39" t="s">
        <v>1185</v>
      </c>
      <c r="G47" s="39" t="s">
        <v>1186</v>
      </c>
      <c r="H47" s="39" t="s">
        <v>1187</v>
      </c>
      <c r="I47" s="39" t="s">
        <v>1188</v>
      </c>
      <c r="J47" s="39" t="s">
        <v>1189</v>
      </c>
      <c r="K47" s="42" t="str">
        <f t="shared" si="1"/>
        <v>Sheet metal replacement tiles and roof hook sets for Biberschwanz Rapid including assembly set. Please order sheet metal replacement tiles and roof hook sets separately.</v>
      </c>
      <c r="L47" s="39" t="s">
        <v>1167</v>
      </c>
      <c r="M47" s="39" t="s">
        <v>1168</v>
      </c>
      <c r="N47" s="39" t="s">
        <v>1182</v>
      </c>
      <c r="O47" s="39" t="s">
        <v>1170</v>
      </c>
      <c r="P47" s="39" t="s">
        <v>1171</v>
      </c>
      <c r="Q47" s="39" t="s">
        <v>1190</v>
      </c>
      <c r="R47" s="39" t="s">
        <v>1173</v>
      </c>
      <c r="S47" s="39" t="s">
        <v>1174</v>
      </c>
    </row>
    <row r="48" spans="1:19" ht="72">
      <c r="A48" s="39" t="s">
        <v>97</v>
      </c>
      <c r="B48" s="42" t="str">
        <f t="shared" si="0"/>
        <v>Plain tile BEZ Rapid alum. 190x400 KIT</v>
      </c>
      <c r="C48" s="39" t="s">
        <v>98</v>
      </c>
      <c r="D48" s="39" t="s">
        <v>1191</v>
      </c>
      <c r="E48" s="39" t="s">
        <v>1192</v>
      </c>
      <c r="F48" s="39" t="s">
        <v>1193</v>
      </c>
      <c r="G48" s="39" t="s">
        <v>1194</v>
      </c>
      <c r="H48" s="39" t="s">
        <v>1195</v>
      </c>
      <c r="I48" s="39" t="s">
        <v>1196</v>
      </c>
      <c r="J48" s="39" t="s">
        <v>1197</v>
      </c>
      <c r="K48" s="42" t="str">
        <f t="shared" si="1"/>
        <v>Sheet metal replacement tiles and roof hook sets for Biberschwanz Rapid including assembly set. Please order sheet metal replacement tiles and roof hook sets separately.</v>
      </c>
      <c r="L48" s="39" t="s">
        <v>1167</v>
      </c>
      <c r="M48" s="39" t="s">
        <v>1168</v>
      </c>
      <c r="N48" s="39" t="s">
        <v>1182</v>
      </c>
      <c r="O48" s="39" t="s">
        <v>1170</v>
      </c>
      <c r="P48" s="39" t="s">
        <v>1171</v>
      </c>
      <c r="Q48" s="39" t="s">
        <v>1172</v>
      </c>
      <c r="R48" s="39" t="s">
        <v>1173</v>
      </c>
      <c r="S48" s="39" t="s">
        <v>1174</v>
      </c>
    </row>
    <row r="49" spans="1:19" ht="84">
      <c r="A49" s="39" t="s">
        <v>99</v>
      </c>
      <c r="B49" s="42" t="str">
        <f t="shared" si="0"/>
        <v>SlatePlan 270x200x0.5 with seal</v>
      </c>
      <c r="C49" s="39" t="s">
        <v>100</v>
      </c>
      <c r="D49" s="39" t="s">
        <v>1198</v>
      </c>
      <c r="E49" s="39" t="s">
        <v>1199</v>
      </c>
      <c r="F49" s="39" t="s">
        <v>1200</v>
      </c>
      <c r="G49" s="39" t="s">
        <v>1201</v>
      </c>
      <c r="H49" s="39" t="s">
        <v>1202</v>
      </c>
      <c r="I49" s="39" t="s">
        <v>1203</v>
      </c>
      <c r="J49" s="39" t="s">
        <v>1204</v>
      </c>
      <c r="K49" s="42" t="str">
        <f t="shared" si="1"/>
        <v xml:space="preserve">SlatePlan can be used on roofs with shingle cover, e.g.
Bitumen, fibre cement or slate can be used to connect hanger bolt systems. Accessories: see hanger bolts </v>
      </c>
      <c r="L49" s="39" t="s">
        <v>1205</v>
      </c>
      <c r="M49" s="39" t="s">
        <v>1206</v>
      </c>
      <c r="N49" s="39" t="s">
        <v>1207</v>
      </c>
      <c r="O49" s="39" t="s">
        <v>1208</v>
      </c>
      <c r="P49" s="39" t="s">
        <v>1209</v>
      </c>
      <c r="Q49" s="39" t="s">
        <v>1210</v>
      </c>
      <c r="R49" s="39" t="s">
        <v>1211</v>
      </c>
      <c r="S49" s="39" t="s">
        <v>1212</v>
      </c>
    </row>
    <row r="50" spans="1:19" ht="84">
      <c r="A50" s="39" t="s">
        <v>101</v>
      </c>
      <c r="B50" s="42" t="str">
        <f t="shared" si="0"/>
        <v>SlatePlan 370x200x0.5 with seal</v>
      </c>
      <c r="C50" s="39" t="s">
        <v>102</v>
      </c>
      <c r="D50" s="39" t="s">
        <v>1213</v>
      </c>
      <c r="E50" s="39" t="s">
        <v>1214</v>
      </c>
      <c r="F50" s="39" t="s">
        <v>1215</v>
      </c>
      <c r="G50" s="39" t="s">
        <v>1216</v>
      </c>
      <c r="H50" s="39" t="s">
        <v>1217</v>
      </c>
      <c r="I50" s="39" t="s">
        <v>1218</v>
      </c>
      <c r="J50" s="39" t="s">
        <v>1219</v>
      </c>
      <c r="K50" s="42" t="str">
        <f t="shared" si="1"/>
        <v xml:space="preserve">SlatePlan can be used on roofs with shingle cover, e.g.
Bitumen, fibre cement or slate can be used to connect hanger bolt systems. Accessories: see hanger bolts </v>
      </c>
      <c r="L50" s="39" t="s">
        <v>1205</v>
      </c>
      <c r="M50" s="39" t="s">
        <v>1206</v>
      </c>
      <c r="N50" s="39" t="s">
        <v>1207</v>
      </c>
      <c r="O50" s="39" t="s">
        <v>1208</v>
      </c>
      <c r="P50" s="39" t="s">
        <v>1209</v>
      </c>
      <c r="Q50" s="39" t="s">
        <v>1210</v>
      </c>
      <c r="R50" s="39" t="s">
        <v>1211</v>
      </c>
      <c r="S50" s="39" t="s">
        <v>1212</v>
      </c>
    </row>
    <row r="51" spans="1:19" ht="96">
      <c r="A51" s="39" t="s">
        <v>103</v>
      </c>
      <c r="B51" s="42" t="str">
        <f t="shared" si="0"/>
        <v>Shingle for Roof hook Rapid2+ Slate125</v>
      </c>
      <c r="C51" s="39" t="s">
        <v>104</v>
      </c>
      <c r="D51" s="39" t="s">
        <v>1220</v>
      </c>
      <c r="E51" s="39" t="s">
        <v>1220</v>
      </c>
      <c r="F51" s="39" t="s">
        <v>1221</v>
      </c>
      <c r="G51" s="39" t="s">
        <v>1222</v>
      </c>
      <c r="H51" s="39" t="s">
        <v>1223</v>
      </c>
      <c r="I51" s="39" t="s">
        <v>1224</v>
      </c>
      <c r="J51" s="39" t="s">
        <v>1225</v>
      </c>
      <c r="K51" s="42" t="str">
        <f t="shared" si="1"/>
        <v>Suitable for many types of shingles, cover plate with flexible corrugated tape, spreads the load on the rafters, for slate overlaps up to 125 mm (in combination with roof hooks Rapid2 + Slate125 (without shingle)</v>
      </c>
      <c r="L51" s="39" t="s">
        <v>1226</v>
      </c>
      <c r="M51" s="39" t="s">
        <v>1227</v>
      </c>
      <c r="N51" s="39" t="s">
        <v>1228</v>
      </c>
      <c r="O51" s="39" t="s">
        <v>1229</v>
      </c>
      <c r="P51" s="39" t="s">
        <v>1230</v>
      </c>
      <c r="Q51" s="39" t="s">
        <v>1231</v>
      </c>
      <c r="R51" s="39" t="s">
        <v>1232</v>
      </c>
      <c r="S51" s="39" t="s">
        <v>1233</v>
      </c>
    </row>
    <row r="52" spans="1:19" ht="120">
      <c r="A52" s="39" t="s">
        <v>105</v>
      </c>
      <c r="B52" s="42" t="str">
        <f t="shared" si="0"/>
        <v>Roof hook plain tile for Rapid Pro Alu</v>
      </c>
      <c r="C52" s="39" t="s">
        <v>106</v>
      </c>
      <c r="D52" s="39" t="s">
        <v>1234</v>
      </c>
      <c r="E52" s="39" t="s">
        <v>1234</v>
      </c>
      <c r="F52" s="39" t="s">
        <v>1234</v>
      </c>
      <c r="G52" s="39" t="s">
        <v>1235</v>
      </c>
      <c r="H52" s="39" t="s">
        <v>1236</v>
      </c>
      <c r="I52" s="39" t="s">
        <v>1237</v>
      </c>
      <c r="J52" s="39" t="s">
        <v>1238</v>
      </c>
      <c r="K52" s="42" t="str">
        <f t="shared" si="1"/>
        <v>Sheet metal replacement tiles and roof hook sets for plain tile Rapid including installation set. Please order sheet metal replacement tiles and roof hook sets separately. Compatible with the classic Schletter Solar mounting system and the Schletter ProLine series.</v>
      </c>
      <c r="L52" s="39" t="s">
        <v>1239</v>
      </c>
      <c r="M52" s="39" t="s">
        <v>1240</v>
      </c>
      <c r="N52" s="39" t="s">
        <v>1241</v>
      </c>
      <c r="O52" s="39" t="s">
        <v>1242</v>
      </c>
      <c r="P52" s="39" t="s">
        <v>1243</v>
      </c>
      <c r="Q52" s="39" t="s">
        <v>1244</v>
      </c>
      <c r="R52" s="39" t="s">
        <v>1245</v>
      </c>
      <c r="S52" s="39" t="s">
        <v>1246</v>
      </c>
    </row>
    <row r="53" spans="1:19" ht="120">
      <c r="A53" s="39" t="s">
        <v>107</v>
      </c>
      <c r="B53" s="42" t="str">
        <f t="shared" si="0"/>
        <v>Roof hook plain tile for Rapid Pro</v>
      </c>
      <c r="C53" s="39" t="s">
        <v>108</v>
      </c>
      <c r="D53" s="39" t="s">
        <v>1247</v>
      </c>
      <c r="E53" s="39" t="s">
        <v>1247</v>
      </c>
      <c r="F53" s="39" t="s">
        <v>1247</v>
      </c>
      <c r="G53" s="39" t="s">
        <v>1248</v>
      </c>
      <c r="H53" s="39" t="s">
        <v>1249</v>
      </c>
      <c r="I53" s="39" t="s">
        <v>1250</v>
      </c>
      <c r="J53" s="39" t="s">
        <v>1251</v>
      </c>
      <c r="K53" s="42" t="str">
        <f t="shared" si="1"/>
        <v>Sheet metal replacement tiles and roof hook sets for plain tile Rapid including installation set. Please order sheet metal replacement tiles and roof hook sets separately. Compatible with the classic Schletter Solar mounting system and the Schletter ProLine series.</v>
      </c>
      <c r="L53" s="39" t="s">
        <v>1239</v>
      </c>
      <c r="M53" s="39" t="s">
        <v>1240</v>
      </c>
      <c r="N53" s="39" t="s">
        <v>1241</v>
      </c>
      <c r="O53" s="39" t="s">
        <v>1242</v>
      </c>
      <c r="P53" s="39" t="s">
        <v>1243</v>
      </c>
      <c r="Q53" s="39" t="s">
        <v>1244</v>
      </c>
      <c r="R53" s="39" t="s">
        <v>1245</v>
      </c>
      <c r="S53" s="39" t="s">
        <v>1252</v>
      </c>
    </row>
    <row r="54" spans="1:19" ht="120">
      <c r="A54" s="39" t="s">
        <v>109</v>
      </c>
      <c r="B54" s="42" t="str">
        <f t="shared" si="0"/>
        <v>Rook hook plain tile Rapid Pro 190x400</v>
      </c>
      <c r="C54" s="39" t="s">
        <v>110</v>
      </c>
      <c r="D54" s="39" t="s">
        <v>1253</v>
      </c>
      <c r="E54" s="39" t="s">
        <v>1253</v>
      </c>
      <c r="F54" s="39" t="s">
        <v>1253</v>
      </c>
      <c r="G54" s="39" t="s">
        <v>1254</v>
      </c>
      <c r="H54" s="39" t="s">
        <v>1255</v>
      </c>
      <c r="I54" s="39" t="s">
        <v>1256</v>
      </c>
      <c r="J54" s="39" t="s">
        <v>1257</v>
      </c>
      <c r="K54" s="42" t="str">
        <f t="shared" si="1"/>
        <v>Sheet metal replacement tiles and roof hook sets for plain tile Rapid including installation set. Please order sheet metal replacement tiles and roof hook sets separately. Compatible with the classic Schletter Solar mounting system and the Schletter ProLine series.</v>
      </c>
      <c r="L54" s="39" t="s">
        <v>1239</v>
      </c>
      <c r="M54" s="39" t="s">
        <v>1240</v>
      </c>
      <c r="N54" s="39" t="s">
        <v>1241</v>
      </c>
      <c r="O54" s="39" t="s">
        <v>1242</v>
      </c>
      <c r="P54" s="39" t="s">
        <v>1243</v>
      </c>
      <c r="Q54" s="39" t="s">
        <v>1244</v>
      </c>
      <c r="R54" s="39" t="s">
        <v>1245</v>
      </c>
      <c r="S54" s="39" t="s">
        <v>1252</v>
      </c>
    </row>
    <row r="55" spans="1:19" ht="144">
      <c r="A55" s="39" t="s">
        <v>111</v>
      </c>
      <c r="B55" s="42" t="str">
        <f t="shared" si="0"/>
        <v>Roof hook Rapid2+Pro Slate125</v>
      </c>
      <c r="C55" s="39" t="s">
        <v>112</v>
      </c>
      <c r="D55" s="39" t="s">
        <v>1258</v>
      </c>
      <c r="E55" s="39" t="s">
        <v>1258</v>
      </c>
      <c r="F55" s="39" t="s">
        <v>1258</v>
      </c>
      <c r="G55" s="39" t="s">
        <v>1259</v>
      </c>
      <c r="H55" s="39" t="s">
        <v>1260</v>
      </c>
      <c r="I55" s="39" t="s">
        <v>1261</v>
      </c>
      <c r="J55" s="39" t="s">
        <v>1262</v>
      </c>
      <c r="K55" s="42" t="str">
        <f t="shared" si="1"/>
        <v>Suitable for many types of shingles, Cover plate with flexible corrugated strip, Direct load application to the rafters, For slate overlaps up to 125 mm (In combination with shingle to roof hook Rapid2+ Slate125). By means of a rotatable multi-adapter, the roof hook can be combined with the profiles of the ProLine series as well as with the classic Schletter modular system.</v>
      </c>
      <c r="L55" s="39" t="s">
        <v>1263</v>
      </c>
      <c r="M55" s="39" t="s">
        <v>1264</v>
      </c>
      <c r="N55" s="39" t="s">
        <v>1264</v>
      </c>
      <c r="O55" s="39" t="s">
        <v>1264</v>
      </c>
      <c r="P55" s="39" t="s">
        <v>1265</v>
      </c>
      <c r="Q55" s="39" t="s">
        <v>1266</v>
      </c>
      <c r="R55" s="39" t="s">
        <v>1267</v>
      </c>
      <c r="S55" s="39" t="s">
        <v>1268</v>
      </c>
    </row>
    <row r="56" spans="1:19" ht="144">
      <c r="A56" s="39" t="s">
        <v>115</v>
      </c>
      <c r="B56" s="42" t="str">
        <f t="shared" si="0"/>
        <v>Hanger bolt kit 10x200 assembled</v>
      </c>
      <c r="C56" s="39" t="s">
        <v>116</v>
      </c>
      <c r="D56" s="39" t="s">
        <v>1269</v>
      </c>
      <c r="E56" s="39" t="s">
        <v>1270</v>
      </c>
      <c r="F56" s="39" t="s">
        <v>1271</v>
      </c>
      <c r="G56" s="39" t="s">
        <v>1272</v>
      </c>
      <c r="H56" s="39" t="s">
        <v>1273</v>
      </c>
      <c r="I56" s="39" t="s">
        <v>1274</v>
      </c>
      <c r="J56" s="39" t="s">
        <v>1275</v>
      </c>
      <c r="K56" s="42" t="str">
        <f t="shared" si="1"/>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L56" s="39" t="s">
        <v>1276</v>
      </c>
      <c r="M56" s="39" t="s">
        <v>1277</v>
      </c>
      <c r="N56" s="39" t="s">
        <v>1278</v>
      </c>
      <c r="O56" s="39" t="s">
        <v>1279</v>
      </c>
      <c r="P56" s="39" t="s">
        <v>1280</v>
      </c>
      <c r="Q56" s="39" t="s">
        <v>1281</v>
      </c>
      <c r="R56" s="39" t="s">
        <v>1282</v>
      </c>
      <c r="S56" s="39" t="s">
        <v>1283</v>
      </c>
    </row>
    <row r="57" spans="1:19" ht="144">
      <c r="A57" s="39" t="s">
        <v>118</v>
      </c>
      <c r="B57" s="42" t="str">
        <f t="shared" si="0"/>
        <v>Hanger bolt kit 12x200 assembled</v>
      </c>
      <c r="C57" s="39" t="s">
        <v>119</v>
      </c>
      <c r="D57" s="39" t="s">
        <v>1284</v>
      </c>
      <c r="E57" s="39" t="s">
        <v>1285</v>
      </c>
      <c r="F57" s="39" t="s">
        <v>1286</v>
      </c>
      <c r="G57" s="39" t="s">
        <v>1287</v>
      </c>
      <c r="H57" s="39" t="s">
        <v>1288</v>
      </c>
      <c r="I57" s="39" t="s">
        <v>1289</v>
      </c>
      <c r="J57" s="39" t="s">
        <v>1290</v>
      </c>
      <c r="K57" s="42" t="str">
        <f t="shared" si="1"/>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L57" s="39" t="s">
        <v>1276</v>
      </c>
      <c r="M57" s="39" t="s">
        <v>1277</v>
      </c>
      <c r="N57" s="39" t="s">
        <v>1278</v>
      </c>
      <c r="O57" s="39" t="s">
        <v>1279</v>
      </c>
      <c r="P57" s="39" t="s">
        <v>1291</v>
      </c>
      <c r="Q57" s="39" t="s">
        <v>1281</v>
      </c>
      <c r="R57" s="39" t="s">
        <v>1282</v>
      </c>
      <c r="S57" s="39" t="s">
        <v>1283</v>
      </c>
    </row>
    <row r="58" spans="1:19" ht="144">
      <c r="A58" s="39" t="s">
        <v>120</v>
      </c>
      <c r="B58" s="42" t="str">
        <f t="shared" si="0"/>
        <v>Hanger bolt kit 12x300 assembled</v>
      </c>
      <c r="C58" s="39" t="s">
        <v>121</v>
      </c>
      <c r="D58" s="39" t="s">
        <v>1292</v>
      </c>
      <c r="E58" s="39" t="s">
        <v>1293</v>
      </c>
      <c r="F58" s="39" t="s">
        <v>1294</v>
      </c>
      <c r="G58" s="39" t="s">
        <v>1295</v>
      </c>
      <c r="H58" s="39" t="s">
        <v>1296</v>
      </c>
      <c r="I58" s="39" t="s">
        <v>1297</v>
      </c>
      <c r="J58" s="39" t="s">
        <v>1298</v>
      </c>
      <c r="K58" s="42" t="str">
        <f t="shared" si="1"/>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L58" s="39" t="s">
        <v>1276</v>
      </c>
      <c r="M58" s="39" t="s">
        <v>1277</v>
      </c>
      <c r="N58" s="39" t="s">
        <v>1278</v>
      </c>
      <c r="O58" s="39" t="s">
        <v>1279</v>
      </c>
      <c r="P58" s="39" t="s">
        <v>1291</v>
      </c>
      <c r="Q58" s="39" t="s">
        <v>1281</v>
      </c>
      <c r="R58" s="39" t="s">
        <v>1282</v>
      </c>
      <c r="S58" s="39" t="s">
        <v>1283</v>
      </c>
    </row>
    <row r="59" spans="1:19" ht="96">
      <c r="A59" s="39" t="s">
        <v>125</v>
      </c>
      <c r="B59" s="42" t="str">
        <f t="shared" si="0"/>
        <v>Seam clamp 503 VA for standing seam roof</v>
      </c>
      <c r="C59" s="39" t="s">
        <v>126</v>
      </c>
      <c r="D59" s="39" t="s">
        <v>1299</v>
      </c>
      <c r="E59" s="39" t="s">
        <v>1300</v>
      </c>
      <c r="F59" s="39" t="s">
        <v>1301</v>
      </c>
      <c r="G59" s="39" t="s">
        <v>1302</v>
      </c>
      <c r="H59" s="39" t="s">
        <v>1303</v>
      </c>
      <c r="I59" s="39" t="s">
        <v>1304</v>
      </c>
      <c r="J59" s="39" t="s">
        <v>1305</v>
      </c>
      <c r="K59" s="42" t="str">
        <f t="shared" si="1"/>
        <v>Please note: The tightening torque must be limited so that the sheet seams are not deformed and the thermal expansion of the sheets is not prevented! In the case of titanium zinc sheets, check whether the folds can be loaded!</v>
      </c>
      <c r="L59" s="39" t="s">
        <v>1306</v>
      </c>
      <c r="M59" s="39" t="s">
        <v>1307</v>
      </c>
      <c r="N59" s="39" t="s">
        <v>1308</v>
      </c>
      <c r="O59" s="39" t="s">
        <v>1309</v>
      </c>
      <c r="P59" s="39" t="s">
        <v>1310</v>
      </c>
      <c r="Q59" s="39" t="s">
        <v>1311</v>
      </c>
      <c r="R59" s="39" t="s">
        <v>1312</v>
      </c>
      <c r="S59" s="39" t="s">
        <v>1313</v>
      </c>
    </row>
    <row r="60" spans="1:19" ht="72">
      <c r="A60" s="39" t="s">
        <v>127</v>
      </c>
      <c r="B60" s="42" t="str">
        <f t="shared" si="0"/>
        <v>Seam clamp 503 Rapid for standing seam roof</v>
      </c>
      <c r="C60" s="39" t="s">
        <v>128</v>
      </c>
      <c r="D60" s="39" t="s">
        <v>1314</v>
      </c>
      <c r="E60" s="39" t="s">
        <v>1315</v>
      </c>
      <c r="F60" s="39" t="s">
        <v>1316</v>
      </c>
      <c r="G60" s="39" t="s">
        <v>1317</v>
      </c>
      <c r="H60" s="39" t="s">
        <v>1318</v>
      </c>
      <c r="I60" s="39" t="s">
        <v>1319</v>
      </c>
      <c r="J60" s="39" t="s">
        <v>1320</v>
      </c>
      <c r="K60" s="42" t="str">
        <f t="shared" si="1"/>
        <v>Please note: The tightening torque must be limited so that the sheet seams are not deformed and the thermal expansion of the sheets is not prevented!</v>
      </c>
      <c r="L60" s="39" t="s">
        <v>1321</v>
      </c>
      <c r="M60" s="39" t="s">
        <v>1322</v>
      </c>
      <c r="N60" s="39" t="s">
        <v>1323</v>
      </c>
      <c r="O60" s="39" t="s">
        <v>1324</v>
      </c>
      <c r="P60" s="39" t="s">
        <v>1325</v>
      </c>
      <c r="Q60" s="39" t="s">
        <v>1326</v>
      </c>
      <c r="R60" s="39" t="s">
        <v>1327</v>
      </c>
      <c r="S60" s="39" t="s">
        <v>1328</v>
      </c>
    </row>
    <row r="61" spans="1:19" ht="180">
      <c r="A61" s="39" t="s">
        <v>129</v>
      </c>
      <c r="B61" s="42" t="str">
        <f t="shared" si="0"/>
        <v>Seam clamp 504 AL KK for standing seam roof</v>
      </c>
      <c r="C61" s="39" t="s">
        <v>130</v>
      </c>
      <c r="D61" s="39" t="s">
        <v>1329</v>
      </c>
      <c r="E61" s="39" t="s">
        <v>1330</v>
      </c>
      <c r="F61" s="39" t="s">
        <v>1331</v>
      </c>
      <c r="G61" s="39" t="s">
        <v>1332</v>
      </c>
      <c r="H61" s="39" t="s">
        <v>1333</v>
      </c>
      <c r="I61" s="39" t="s">
        <v>1334</v>
      </c>
      <c r="J61" s="39" t="s">
        <v>1335</v>
      </c>
      <c r="K61" s="42" t="str">
        <f t="shared" si="1"/>
        <v>Particularly suitable for double standing seam roofs made of titanium zinc sheet. The joint clamp 504 was developed together with the Rheinzink company for use on double standing seam roofs made of titanium zinc sheet . Profiles mounted on the standing seam clamps must not exceed a length of approx. 3m without thermal separation.</v>
      </c>
      <c r="L61" s="39" t="s">
        <v>1336</v>
      </c>
      <c r="M61" s="39" t="s">
        <v>1337</v>
      </c>
      <c r="N61" s="39" t="s">
        <v>1338</v>
      </c>
      <c r="O61" s="39" t="s">
        <v>1339</v>
      </c>
      <c r="P61" s="39" t="s">
        <v>1340</v>
      </c>
      <c r="Q61" s="39" t="s">
        <v>1341</v>
      </c>
      <c r="R61" s="39" t="s">
        <v>1342</v>
      </c>
      <c r="S61" s="39" t="s">
        <v>1343</v>
      </c>
    </row>
    <row r="62" spans="1:19" ht="84">
      <c r="A62" s="39" t="s">
        <v>131</v>
      </c>
      <c r="B62" s="42" t="str">
        <f t="shared" si="0"/>
        <v>Seam clamp Pro503 for standing seam roof</v>
      </c>
      <c r="C62" s="39" t="s">
        <v>132</v>
      </c>
      <c r="D62" s="39" t="s">
        <v>1344</v>
      </c>
      <c r="E62" s="39" t="s">
        <v>1344</v>
      </c>
      <c r="F62" s="39" t="s">
        <v>1344</v>
      </c>
      <c r="G62" s="39" t="s">
        <v>1345</v>
      </c>
      <c r="H62" s="39" t="s">
        <v>1346</v>
      </c>
      <c r="I62" s="39" t="s">
        <v>1347</v>
      </c>
      <c r="J62" s="39" t="s">
        <v>1348</v>
      </c>
      <c r="K62" s="42" t="str">
        <f t="shared" si="1"/>
        <v>Please note: The tightening torque must be limited so that the sheet metal seams are not deformed and thermal expansion of the sheets is not prevented! Only suitable in conjunction with ProLine module clamps.</v>
      </c>
      <c r="L62" s="39" t="s">
        <v>1349</v>
      </c>
      <c r="M62" s="39" t="s">
        <v>1350</v>
      </c>
      <c r="N62" s="39" t="s">
        <v>1350</v>
      </c>
      <c r="O62" s="39" t="s">
        <v>1350</v>
      </c>
      <c r="P62" s="39" t="s">
        <v>1351</v>
      </c>
      <c r="Q62" s="39" t="s">
        <v>1352</v>
      </c>
      <c r="R62" s="39" t="s">
        <v>1353</v>
      </c>
      <c r="S62" s="39" t="s">
        <v>1354</v>
      </c>
    </row>
    <row r="63" spans="1:19" ht="216">
      <c r="A63" s="39" t="s">
        <v>133</v>
      </c>
      <c r="B63" s="42" t="str">
        <f t="shared" si="0"/>
        <v>Seam clamp Pro504 for standing seam roof</v>
      </c>
      <c r="C63" s="39" t="s">
        <v>134</v>
      </c>
      <c r="D63" s="39" t="s">
        <v>1355</v>
      </c>
      <c r="E63" s="39" t="s">
        <v>1355</v>
      </c>
      <c r="F63" s="39" t="s">
        <v>1355</v>
      </c>
      <c r="G63" s="39" t="s">
        <v>1356</v>
      </c>
      <c r="H63" s="39" t="s">
        <v>1357</v>
      </c>
      <c r="I63" s="39" t="s">
        <v>1358</v>
      </c>
      <c r="J63" s="39" t="s">
        <v>1359</v>
      </c>
      <c r="K63" s="42" t="str">
        <f t="shared" si="1"/>
        <v>Especially also suitable for double standing seam roofs made of titanium zinc sheet. Possible dimensions of the seaming h = 11-13 mm, b1 = 4-6 mm, b2 = max. 3 mm. The 504 seam clamp was developed together with Rheinzink for use on double standing seam roofs made of titanium zinc sheet and was approved by Rheinzink. Profiles mounted on the standing seam clamps must not exceed a length of approx. 3 m without thermal separation. Only suitable in conjunction with ProLine module clamps.</v>
      </c>
      <c r="L63" s="39" t="s">
        <v>1360</v>
      </c>
      <c r="M63" s="39" t="s">
        <v>1361</v>
      </c>
      <c r="N63" s="39" t="s">
        <v>1361</v>
      </c>
      <c r="O63" s="39" t="s">
        <v>1361</v>
      </c>
      <c r="P63" s="39" t="s">
        <v>1362</v>
      </c>
      <c r="Q63" s="39" t="s">
        <v>1363</v>
      </c>
      <c r="R63" s="39" t="s">
        <v>1364</v>
      </c>
      <c r="S63" s="39" t="s">
        <v>1365</v>
      </c>
    </row>
    <row r="64" spans="1:19" ht="240">
      <c r="A64" s="39" t="s">
        <v>135</v>
      </c>
      <c r="B64" s="42" t="str">
        <f t="shared" si="0"/>
        <v>Seam clamp Pro504-F for standing seam roof</v>
      </c>
      <c r="C64" s="39" t="s">
        <v>136</v>
      </c>
      <c r="D64" s="39" t="s">
        <v>1366</v>
      </c>
      <c r="E64" s="39" t="s">
        <v>1366</v>
      </c>
      <c r="F64" s="39" t="s">
        <v>1366</v>
      </c>
      <c r="G64" s="39" t="s">
        <v>1367</v>
      </c>
      <c r="H64" s="39" t="s">
        <v>1368</v>
      </c>
      <c r="I64" s="39" t="s">
        <v>1369</v>
      </c>
      <c r="J64" s="39" t="s">
        <v>1370</v>
      </c>
      <c r="K64" s="42" t="str">
        <f>IF(INDEX(L64:S64,1,Sprache)&lt;&gt;0,INDEX(L64:S64,1,Sprache),IF(INDEX(L64:S64,1,1)=0," ",INDEX(L64:S64,1,1)))</f>
        <v>Especially also suitable for double standing seam roofs made of titanium zinc sheet, ass are usually installed in France. Possible dimensions of the seaming h = 10-12 mm, b1 = 4-6 mm, b2 = max. 3 mm. The 504 seam clamp was developed together with Rheinzink for use on double standing seam roofs made of titanium zinc sheet and was approved by Rheinzink. Profiles mounted on the standing seam clamps must not exceed a length of approx. 3 m without thermal separation. Only suitable in conjunction with ProLine module clamps.</v>
      </c>
      <c r="L64" s="39" t="s">
        <v>1371</v>
      </c>
      <c r="M64" s="39" t="s">
        <v>1372</v>
      </c>
      <c r="N64" s="39" t="s">
        <v>1372</v>
      </c>
      <c r="O64" s="39" t="s">
        <v>1372</v>
      </c>
      <c r="P64" s="39" t="s">
        <v>1373</v>
      </c>
      <c r="Q64" s="39" t="s">
        <v>1374</v>
      </c>
      <c r="R64" s="39" t="s">
        <v>1375</v>
      </c>
      <c r="S64" s="39" t="s">
        <v>1376</v>
      </c>
    </row>
    <row r="65" spans="1:19" ht="72">
      <c r="A65" s="39" t="s">
        <v>137</v>
      </c>
      <c r="B65" s="42" t="str">
        <f t="shared" si="0"/>
        <v>Seam clamp 510 Rapid for KalZip a.s.</v>
      </c>
      <c r="C65" s="39" t="s">
        <v>138</v>
      </c>
      <c r="D65" s="39" t="s">
        <v>1377</v>
      </c>
      <c r="E65" s="39" t="s">
        <v>1378</v>
      </c>
      <c r="F65" s="39" t="s">
        <v>1379</v>
      </c>
      <c r="G65" s="39" t="s">
        <v>1380</v>
      </c>
      <c r="H65" s="39" t="s">
        <v>1381</v>
      </c>
      <c r="I65" s="39" t="s">
        <v>1382</v>
      </c>
      <c r="J65" s="39" t="s">
        <v>1383</v>
      </c>
      <c r="K65" s="42" t="str">
        <f t="shared" si="1"/>
        <v>Please note: The tightening torque must be limited so that the sheet seams are not deformed and the thermal expansion of the sheets is not prevented!</v>
      </c>
      <c r="L65" s="39" t="s">
        <v>1321</v>
      </c>
      <c r="M65" s="39" t="s">
        <v>1322</v>
      </c>
      <c r="N65" s="39" t="s">
        <v>1323</v>
      </c>
      <c r="O65" s="39" t="s">
        <v>1324</v>
      </c>
      <c r="P65" s="39" t="s">
        <v>1384</v>
      </c>
      <c r="Q65" s="39" t="s">
        <v>1326</v>
      </c>
      <c r="R65" s="39" t="s">
        <v>1385</v>
      </c>
      <c r="S65" s="39" t="s">
        <v>1328</v>
      </c>
    </row>
    <row r="66" spans="1:19" ht="84">
      <c r="A66" s="39" t="s">
        <v>139</v>
      </c>
      <c r="B66" s="42" t="str">
        <f t="shared" si="0"/>
        <v>Seam clamp Pro510 f. round seam a.sim.</v>
      </c>
      <c r="C66" s="39" t="s">
        <v>140</v>
      </c>
      <c r="D66" s="39" t="s">
        <v>1386</v>
      </c>
      <c r="E66" s="39" t="s">
        <v>1386</v>
      </c>
      <c r="F66" s="39" t="s">
        <v>1386</v>
      </c>
      <c r="G66" s="39" t="s">
        <v>1387</v>
      </c>
      <c r="H66" s="39" t="s">
        <v>1388</v>
      </c>
      <c r="I66" s="39" t="s">
        <v>1389</v>
      </c>
      <c r="J66" s="39" t="s">
        <v>1390</v>
      </c>
      <c r="K66" s="42" t="str">
        <f t="shared" si="1"/>
        <v>Please note: The tightening torque must be limited so that the sheet metal seams are not deformed and thermal expansion of the sheets is not prevented! Only suitable in conjunction with ProLine module clamps.</v>
      </c>
      <c r="L66" s="39" t="s">
        <v>1349</v>
      </c>
      <c r="M66" s="39" t="s">
        <v>1350</v>
      </c>
      <c r="N66" s="39" t="s">
        <v>1350</v>
      </c>
      <c r="O66" s="39" t="s">
        <v>1350</v>
      </c>
      <c r="P66" s="39" t="s">
        <v>1351</v>
      </c>
      <c r="Q66" s="39" t="s">
        <v>1352</v>
      </c>
      <c r="R66" s="39" t="s">
        <v>1353</v>
      </c>
      <c r="S66" s="39" t="s">
        <v>1354</v>
      </c>
    </row>
    <row r="67" spans="1:19" ht="72">
      <c r="A67" s="39" t="s">
        <v>141</v>
      </c>
      <c r="B67" s="42" t="str">
        <f t="shared" si="0"/>
        <v>Seam clamp 520 Rapid Zambelli RibRoof 465 a.s.</v>
      </c>
      <c r="C67" s="39" t="s">
        <v>142</v>
      </c>
      <c r="D67" s="39" t="s">
        <v>1391</v>
      </c>
      <c r="E67" s="39" t="s">
        <v>1392</v>
      </c>
      <c r="F67" s="39" t="s">
        <v>1393</v>
      </c>
      <c r="G67" s="39" t="s">
        <v>1394</v>
      </c>
      <c r="H67" s="39" t="s">
        <v>1395</v>
      </c>
      <c r="I67" s="39" t="s">
        <v>1396</v>
      </c>
      <c r="J67" s="39" t="s">
        <v>1397</v>
      </c>
      <c r="K67" s="42" t="str">
        <f t="shared" si="1"/>
        <v>Please note: The tightening torque must be limited so that the sheet seams are not deformed and the thermal expansion of the sheets is not prevented!</v>
      </c>
      <c r="L67" s="39" t="s">
        <v>1321</v>
      </c>
      <c r="M67" s="39" t="s">
        <v>1322</v>
      </c>
      <c r="N67" s="39" t="s">
        <v>1323</v>
      </c>
      <c r="O67" s="39" t="s">
        <v>1324</v>
      </c>
      <c r="P67" s="39" t="s">
        <v>1325</v>
      </c>
      <c r="Q67" s="39" t="s">
        <v>1326</v>
      </c>
      <c r="R67" s="39" t="s">
        <v>1385</v>
      </c>
      <c r="S67" s="39" t="s">
        <v>1328</v>
      </c>
    </row>
    <row r="68" spans="1:19" ht="84">
      <c r="A68" s="39" t="s">
        <v>143</v>
      </c>
      <c r="B68" s="42" t="str">
        <f t="shared" ref="B68:B136" si="2">IF(INDEX(C68:J68,1,Sprache)&lt;&gt;0,INDEX(C68:J68,1,Sprache),IF(INDEX(C68:J68,1,1)=0," ",INDEX(C68:J68,1,1)))</f>
        <v>Seam cl. Pro520 f.Zamb.RibRoof465 a.sim.</v>
      </c>
      <c r="C68" s="39" t="s">
        <v>144</v>
      </c>
      <c r="D68" s="39" t="s">
        <v>1398</v>
      </c>
      <c r="E68" s="39" t="s">
        <v>1398</v>
      </c>
      <c r="F68" s="39" t="s">
        <v>1398</v>
      </c>
      <c r="G68" s="39" t="s">
        <v>1399</v>
      </c>
      <c r="H68" s="39" t="s">
        <v>1400</v>
      </c>
      <c r="I68" s="39" t="s">
        <v>1401</v>
      </c>
      <c r="J68" s="39" t="s">
        <v>1402</v>
      </c>
      <c r="K68" s="42" t="str">
        <f t="shared" ref="K68:K136" si="3">IF(INDEX(L68:S68,1,Sprache)&lt;&gt;0,INDEX(L68:S68,1,Sprache),IF(INDEX(L68:S68,1,1)=0," ",INDEX(L68:S68,1,1)))</f>
        <v>Please note: The tightening torque must be limited so that the sheet metal seams are not deformed and thermal expansion of the sheets is not prevented! Only suitable in conjunction with ProLine module clamps.</v>
      </c>
      <c r="L68" s="39" t="s">
        <v>1349</v>
      </c>
      <c r="M68" s="39" t="s">
        <v>1350</v>
      </c>
      <c r="N68" s="39" t="s">
        <v>1350</v>
      </c>
      <c r="O68" s="39" t="s">
        <v>1350</v>
      </c>
      <c r="P68" s="39" t="s">
        <v>1351</v>
      </c>
      <c r="Q68" s="39" t="s">
        <v>1352</v>
      </c>
      <c r="R68" s="39" t="s">
        <v>1353</v>
      </c>
      <c r="S68" s="39" t="s">
        <v>1354</v>
      </c>
    </row>
    <row r="69" spans="1:19" ht="72">
      <c r="A69" s="39" t="s">
        <v>145</v>
      </c>
      <c r="B69" s="42" t="str">
        <f t="shared" si="2"/>
        <v>Seam clamp 522 Rapid Zambelli RibRoof 500 a.s.</v>
      </c>
      <c r="C69" s="39" t="s">
        <v>146</v>
      </c>
      <c r="D69" s="39" t="s">
        <v>1403</v>
      </c>
      <c r="E69" s="39" t="s">
        <v>1404</v>
      </c>
      <c r="F69" s="39" t="s">
        <v>1405</v>
      </c>
      <c r="G69" s="39" t="s">
        <v>1406</v>
      </c>
      <c r="H69" s="39" t="s">
        <v>1407</v>
      </c>
      <c r="I69" s="39" t="s">
        <v>1408</v>
      </c>
      <c r="J69" s="39" t="s">
        <v>1409</v>
      </c>
      <c r="K69" s="42" t="str">
        <f t="shared" si="3"/>
        <v>Please note: The tightening torque must be limited so that the sheet seams are not deformed and the thermal expansion of the sheets is not prevented!</v>
      </c>
      <c r="L69" s="39" t="s">
        <v>1321</v>
      </c>
      <c r="M69" s="39" t="s">
        <v>1322</v>
      </c>
      <c r="N69" s="39" t="s">
        <v>1323</v>
      </c>
      <c r="O69" s="39" t="s">
        <v>1324</v>
      </c>
      <c r="P69" s="39" t="s">
        <v>1325</v>
      </c>
      <c r="Q69" s="39" t="s">
        <v>1326</v>
      </c>
      <c r="R69" s="39" t="s">
        <v>1385</v>
      </c>
      <c r="S69" s="39" t="s">
        <v>1328</v>
      </c>
    </row>
    <row r="70" spans="1:19" ht="84">
      <c r="A70" s="39" t="s">
        <v>147</v>
      </c>
      <c r="B70" s="42" t="str">
        <f t="shared" si="2"/>
        <v>Seam cl. Pro522 f.Zamb.RibRoof500 a.sim.</v>
      </c>
      <c r="C70" s="39" t="s">
        <v>148</v>
      </c>
      <c r="D70" s="39" t="s">
        <v>1410</v>
      </c>
      <c r="E70" s="39" t="s">
        <v>1410</v>
      </c>
      <c r="F70" s="39" t="s">
        <v>1410</v>
      </c>
      <c r="G70" s="39" t="s">
        <v>1411</v>
      </c>
      <c r="H70" s="39" t="s">
        <v>1412</v>
      </c>
      <c r="I70" s="39" t="s">
        <v>1413</v>
      </c>
      <c r="J70" s="39" t="s">
        <v>1414</v>
      </c>
      <c r="K70" s="42" t="str">
        <f t="shared" si="3"/>
        <v>Please note: The tightening torque must be limited so that the sheet metal seams are not deformed and thermal expansion of the sheets is not prevented! Only suitable in conjunction with ProLine module clamps.</v>
      </c>
      <c r="L70" s="39" t="s">
        <v>1349</v>
      </c>
      <c r="M70" s="39" t="s">
        <v>1350</v>
      </c>
      <c r="N70" s="39" t="s">
        <v>1350</v>
      </c>
      <c r="O70" s="39" t="s">
        <v>1350</v>
      </c>
      <c r="P70" s="39" t="s">
        <v>1351</v>
      </c>
      <c r="Q70" s="39" t="s">
        <v>1352</v>
      </c>
      <c r="R70" s="39" t="s">
        <v>1353</v>
      </c>
      <c r="S70" s="39" t="s">
        <v>1354</v>
      </c>
    </row>
    <row r="71" spans="1:19" ht="72">
      <c r="A71" s="39" t="s">
        <v>149</v>
      </c>
      <c r="B71" s="42" t="str">
        <f t="shared" si="2"/>
        <v>Seam clamp 524 Rapid Fischer KlipTec a.s.</v>
      </c>
      <c r="C71" s="39" t="s">
        <v>150</v>
      </c>
      <c r="D71" s="39" t="s">
        <v>1415</v>
      </c>
      <c r="E71" s="39" t="s">
        <v>1416</v>
      </c>
      <c r="F71" s="39" t="s">
        <v>1417</v>
      </c>
      <c r="G71" s="39" t="s">
        <v>1418</v>
      </c>
      <c r="H71" s="39" t="s">
        <v>1419</v>
      </c>
      <c r="I71" s="39" t="s">
        <v>1420</v>
      </c>
      <c r="J71" s="39" t="s">
        <v>1421</v>
      </c>
      <c r="K71" s="42" t="str">
        <f t="shared" si="3"/>
        <v>Please note: The tightening torque must be limited so that the sheet seams are not deformed and the thermal expansion of the sheets is not prevented!</v>
      </c>
      <c r="L71" s="39" t="s">
        <v>1321</v>
      </c>
      <c r="M71" s="39" t="s">
        <v>1322</v>
      </c>
      <c r="N71" s="39" t="s">
        <v>1323</v>
      </c>
      <c r="O71" s="39" t="s">
        <v>1324</v>
      </c>
      <c r="P71" s="39" t="s">
        <v>1325</v>
      </c>
      <c r="Q71" s="39" t="s">
        <v>1326</v>
      </c>
      <c r="R71" s="39" t="s">
        <v>1385</v>
      </c>
      <c r="S71" s="39" t="s">
        <v>1328</v>
      </c>
    </row>
    <row r="72" spans="1:19" ht="84">
      <c r="A72" s="39" t="s">
        <v>151</v>
      </c>
      <c r="B72" s="42" t="str">
        <f t="shared" si="2"/>
        <v>Seam cl. Pro524 f.Fischer KlipTec a.sim.</v>
      </c>
      <c r="C72" s="39" t="s">
        <v>152</v>
      </c>
      <c r="D72" s="39" t="s">
        <v>1422</v>
      </c>
      <c r="E72" s="39" t="s">
        <v>1422</v>
      </c>
      <c r="F72" s="39" t="s">
        <v>1422</v>
      </c>
      <c r="G72" s="39" t="s">
        <v>1423</v>
      </c>
      <c r="H72" s="39" t="s">
        <v>1424</v>
      </c>
      <c r="I72" s="39" t="s">
        <v>1425</v>
      </c>
      <c r="J72" s="39" t="s">
        <v>1426</v>
      </c>
      <c r="K72" s="42" t="str">
        <f t="shared" si="3"/>
        <v>Please note: The tightening torque must be limited so that the sheet metal seams are not deformed and thermal expansion of the sheets is not prevented! Only suitable in conjunction with ProLine module clamps.</v>
      </c>
      <c r="L72" s="39" t="s">
        <v>1349</v>
      </c>
      <c r="M72" s="39" t="s">
        <v>1350</v>
      </c>
      <c r="N72" s="39" t="s">
        <v>1350</v>
      </c>
      <c r="O72" s="39" t="s">
        <v>1350</v>
      </c>
      <c r="P72" s="39" t="s">
        <v>1351</v>
      </c>
      <c r="Q72" s="39" t="s">
        <v>1352</v>
      </c>
      <c r="R72" s="39" t="s">
        <v>1353</v>
      </c>
      <c r="S72" s="39" t="s">
        <v>1354</v>
      </c>
    </row>
    <row r="73" spans="1:19" ht="72">
      <c r="A73" s="39" t="s">
        <v>153</v>
      </c>
      <c r="B73" s="42" t="str">
        <f t="shared" si="2"/>
        <v>Seam clamp 525 VA for Domico Domitec</v>
      </c>
      <c r="C73" s="39" t="s">
        <v>154</v>
      </c>
      <c r="D73" s="39" t="s">
        <v>1427</v>
      </c>
      <c r="E73" s="39" t="s">
        <v>1428</v>
      </c>
      <c r="F73" s="39" t="s">
        <v>1429</v>
      </c>
      <c r="G73" s="39" t="s">
        <v>1430</v>
      </c>
      <c r="H73" s="39" t="s">
        <v>1431</v>
      </c>
      <c r="I73" s="39" t="s">
        <v>1432</v>
      </c>
      <c r="J73" s="39" t="s">
        <v>1433</v>
      </c>
      <c r="K73" s="42" t="str">
        <f t="shared" si="3"/>
        <v>For Domico and similar. Please note: The tightening torque must be limited so that the sheet seams are not deformed and the thermal expansion of the sheets is not prevented!</v>
      </c>
      <c r="L73" s="39" t="s">
        <v>1434</v>
      </c>
      <c r="M73" s="39" t="s">
        <v>1435</v>
      </c>
      <c r="N73" s="39" t="s">
        <v>1436</v>
      </c>
      <c r="O73" s="39" t="s">
        <v>1437</v>
      </c>
      <c r="P73" s="39" t="s">
        <v>1351</v>
      </c>
      <c r="Q73" s="39" t="s">
        <v>1438</v>
      </c>
      <c r="R73" s="39" t="s">
        <v>1439</v>
      </c>
      <c r="S73" s="39" t="s">
        <v>1440</v>
      </c>
    </row>
    <row r="74" spans="1:19" ht="72">
      <c r="A74" s="39" t="s">
        <v>1441</v>
      </c>
      <c r="B74" s="42" t="str">
        <f t="shared" si="2"/>
        <v>Seamclamp 551 f. KlipTite a. similar</v>
      </c>
      <c r="C74" s="39" t="s">
        <v>1442</v>
      </c>
      <c r="D74" s="39" t="s">
        <v>1443</v>
      </c>
      <c r="E74" s="39" t="s">
        <v>1443</v>
      </c>
      <c r="F74" s="39" t="s">
        <v>1443</v>
      </c>
      <c r="G74" s="39" t="s">
        <v>1444</v>
      </c>
      <c r="H74" s="39" t="s">
        <v>1445</v>
      </c>
      <c r="I74" s="39" t="s">
        <v>1446</v>
      </c>
      <c r="J74" s="39" t="s">
        <v>1447</v>
      </c>
      <c r="K74" s="42" t="str">
        <f t="shared" si="3"/>
        <v>For KlipTite and similar. Please note: The tightening torque must be limited so that the sheet seams are not deformed and the thermal expansion of the sheets is not prevented!</v>
      </c>
      <c r="L74" s="39" t="s">
        <v>1448</v>
      </c>
      <c r="M74" s="39" t="s">
        <v>1449</v>
      </c>
      <c r="N74" s="39" t="s">
        <v>1450</v>
      </c>
      <c r="O74" s="39" t="s">
        <v>1451</v>
      </c>
      <c r="P74" s="39" t="s">
        <v>1452</v>
      </c>
      <c r="Q74" s="39" t="s">
        <v>1453</v>
      </c>
      <c r="R74" s="39" t="s">
        <v>1454</v>
      </c>
      <c r="S74" s="39" t="s">
        <v>1455</v>
      </c>
    </row>
    <row r="75" spans="1:19" ht="84">
      <c r="A75" s="39" t="s">
        <v>1456</v>
      </c>
      <c r="B75" s="42" t="str">
        <f t="shared" si="2"/>
        <v>Seam clamp Pro550 f. Brownbuilt a.sim.</v>
      </c>
      <c r="C75" s="39" t="s">
        <v>1457</v>
      </c>
      <c r="D75" s="39" t="s">
        <v>1458</v>
      </c>
      <c r="E75" s="39" t="s">
        <v>1458</v>
      </c>
      <c r="F75" s="39" t="s">
        <v>1458</v>
      </c>
      <c r="G75" s="39" t="s">
        <v>1459</v>
      </c>
      <c r="H75" s="39" t="s">
        <v>1460</v>
      </c>
      <c r="I75" s="39" t="s">
        <v>1461</v>
      </c>
      <c r="J75" s="39" t="s">
        <v>1462</v>
      </c>
      <c r="K75" s="42" t="str">
        <f t="shared" si="3"/>
        <v>Please note: The tightening torque must be limited so that the sheet metal seams are not deformed and thermal expansion of the sheets is not prevented! Only suitable in conjunction with ProLine module clamps.</v>
      </c>
      <c r="L75" s="39" t="s">
        <v>1349</v>
      </c>
      <c r="M75" s="39" t="s">
        <v>1350</v>
      </c>
      <c r="N75" s="39" t="s">
        <v>1350</v>
      </c>
      <c r="O75" s="39" t="s">
        <v>1350</v>
      </c>
      <c r="P75" s="39" t="s">
        <v>1351</v>
      </c>
      <c r="Q75" s="39" t="s">
        <v>1352</v>
      </c>
      <c r="R75" s="39" t="s">
        <v>1353</v>
      </c>
      <c r="S75" s="39" t="s">
        <v>1354</v>
      </c>
    </row>
    <row r="76" spans="1:19" ht="84">
      <c r="A76" s="39" t="s">
        <v>1463</v>
      </c>
      <c r="B76" s="42" t="str">
        <f t="shared" si="2"/>
        <v>Seam clamp Pro551 f. KlipTite a. similar</v>
      </c>
      <c r="C76" s="39" t="s">
        <v>1464</v>
      </c>
      <c r="D76" s="39" t="s">
        <v>1465</v>
      </c>
      <c r="E76" s="39" t="s">
        <v>1465</v>
      </c>
      <c r="F76" s="39" t="s">
        <v>1465</v>
      </c>
      <c r="G76" s="39" t="s">
        <v>1466</v>
      </c>
      <c r="H76" s="39" t="s">
        <v>1467</v>
      </c>
      <c r="I76" s="39" t="s">
        <v>1468</v>
      </c>
      <c r="J76" s="39" t="s">
        <v>1469</v>
      </c>
      <c r="K76" s="42" t="str">
        <f t="shared" si="3"/>
        <v>Please note: The tightening torque must be limited so that the sheet metal seams are not deformed and thermal expansion of the sheets is not prevented! Only suitable in conjunction with ProLine module clamps.</v>
      </c>
      <c r="L76" s="39" t="s">
        <v>1349</v>
      </c>
      <c r="M76" s="39" t="s">
        <v>1350</v>
      </c>
      <c r="N76" s="39" t="s">
        <v>1350</v>
      </c>
      <c r="O76" s="39" t="s">
        <v>1350</v>
      </c>
      <c r="P76" s="39" t="s">
        <v>1351</v>
      </c>
      <c r="Q76" s="39" t="s">
        <v>1352</v>
      </c>
      <c r="R76" s="39" t="s">
        <v>1353</v>
      </c>
      <c r="S76" s="39" t="s">
        <v>1354</v>
      </c>
    </row>
    <row r="77" spans="1:19" ht="84">
      <c r="A77" s="39" t="s">
        <v>1470</v>
      </c>
      <c r="B77" s="42" t="str">
        <f t="shared" si="2"/>
        <v>Seam clamp Pro552 f. Novotexi+ a.similar</v>
      </c>
      <c r="C77" s="39" t="s">
        <v>1471</v>
      </c>
      <c r="D77" s="39" t="s">
        <v>1472</v>
      </c>
      <c r="E77" s="39" t="s">
        <v>1472</v>
      </c>
      <c r="F77" s="39" t="s">
        <v>1472</v>
      </c>
      <c r="G77" s="39" t="s">
        <v>1473</v>
      </c>
      <c r="H77" s="39" t="s">
        <v>1474</v>
      </c>
      <c r="I77" s="39" t="s">
        <v>1475</v>
      </c>
      <c r="J77" s="39" t="s">
        <v>1476</v>
      </c>
      <c r="K77" s="42" t="str">
        <f t="shared" si="3"/>
        <v>Please note: The tightening torque must be limited so that the sheet metal seams are not deformed and thermal expansion of the sheets is not prevented! Only suitable in conjunction with ProLine module clamps.</v>
      </c>
      <c r="L77" s="39" t="s">
        <v>1349</v>
      </c>
      <c r="M77" s="39" t="s">
        <v>1350</v>
      </c>
      <c r="N77" s="39" t="s">
        <v>1350</v>
      </c>
      <c r="O77" s="39" t="s">
        <v>1350</v>
      </c>
      <c r="P77" s="39" t="s">
        <v>1351</v>
      </c>
      <c r="Q77" s="39" t="s">
        <v>1352</v>
      </c>
      <c r="R77" s="39" t="s">
        <v>1353</v>
      </c>
      <c r="S77" s="39" t="s">
        <v>1354</v>
      </c>
    </row>
    <row r="78" spans="1:19" ht="84">
      <c r="A78" s="39" t="s">
        <v>1477</v>
      </c>
      <c r="B78" s="42" t="str">
        <f t="shared" si="2"/>
        <v>Seam clamp Pro553 f. Craftlock a.similar</v>
      </c>
      <c r="C78" s="39" t="s">
        <v>1478</v>
      </c>
      <c r="D78" s="39" t="s">
        <v>1479</v>
      </c>
      <c r="E78" s="39" t="s">
        <v>1479</v>
      </c>
      <c r="F78" s="39" t="s">
        <v>1479</v>
      </c>
      <c r="G78" s="39" t="s">
        <v>1480</v>
      </c>
      <c r="H78" s="39" t="s">
        <v>1481</v>
      </c>
      <c r="I78" s="39" t="s">
        <v>1482</v>
      </c>
      <c r="J78" s="39" t="s">
        <v>1483</v>
      </c>
      <c r="K78" s="42" t="str">
        <f t="shared" si="3"/>
        <v>Please note: The tightening torque must be limited so that the sheet metal seams are not deformed and thermal expansion of the sheets is not prevented! Only suitable in conjunction with ProLine module clamps.</v>
      </c>
      <c r="L78" s="39" t="s">
        <v>1349</v>
      </c>
      <c r="M78" s="39" t="s">
        <v>1350</v>
      </c>
      <c r="N78" s="39" t="s">
        <v>1350</v>
      </c>
      <c r="O78" s="39" t="s">
        <v>1350</v>
      </c>
      <c r="P78" s="39" t="s">
        <v>1351</v>
      </c>
      <c r="Q78" s="39" t="s">
        <v>1352</v>
      </c>
      <c r="R78" s="39" t="s">
        <v>1353</v>
      </c>
      <c r="S78" s="39" t="s">
        <v>1354</v>
      </c>
    </row>
    <row r="79" spans="1:19" ht="84">
      <c r="A79" s="39" t="s">
        <v>155</v>
      </c>
      <c r="B79" s="42" t="str">
        <f t="shared" si="2"/>
        <v>Seam clamp Pro562 universal</v>
      </c>
      <c r="C79" s="39" t="s">
        <v>1484</v>
      </c>
      <c r="D79" s="39" t="s">
        <v>156</v>
      </c>
      <c r="E79" s="39" t="s">
        <v>156</v>
      </c>
      <c r="F79" s="39" t="s">
        <v>156</v>
      </c>
      <c r="G79" s="39" t="s">
        <v>1485</v>
      </c>
      <c r="H79" s="39" t="s">
        <v>1486</v>
      </c>
      <c r="I79" s="39" t="s">
        <v>1487</v>
      </c>
      <c r="J79" s="39" t="s">
        <v>1488</v>
      </c>
      <c r="K79" s="42" t="str">
        <f t="shared" si="3"/>
        <v>Please note: The tightening torque must be limited so that the sheet metal seams are not deformed and thermal expansion of the sheets is not prevented! Only suitable in conjunction with ProLine module clamps.</v>
      </c>
      <c r="L79" s="39" t="s">
        <v>1349</v>
      </c>
      <c r="M79" s="39" t="s">
        <v>1350</v>
      </c>
      <c r="N79" s="39" t="s">
        <v>1350</v>
      </c>
      <c r="O79" s="39" t="s">
        <v>1350</v>
      </c>
      <c r="P79" s="39" t="s">
        <v>1351</v>
      </c>
      <c r="Q79" s="39" t="s">
        <v>1352</v>
      </c>
      <c r="R79" s="39" t="s">
        <v>1353</v>
      </c>
      <c r="S79" s="39" t="s">
        <v>1354</v>
      </c>
    </row>
    <row r="80" spans="1:19" ht="84">
      <c r="A80" s="39" t="s">
        <v>157</v>
      </c>
      <c r="B80" s="42" t="str">
        <f t="shared" si="2"/>
        <v>SingleFix Pro</v>
      </c>
      <c r="C80" s="39" t="s">
        <v>158</v>
      </c>
      <c r="D80" s="39" t="s">
        <v>158</v>
      </c>
      <c r="E80" s="39" t="s">
        <v>158</v>
      </c>
      <c r="F80" s="39" t="s">
        <v>158</v>
      </c>
      <c r="G80" s="39" t="s">
        <v>158</v>
      </c>
      <c r="H80" s="39" t="s">
        <v>158</v>
      </c>
      <c r="I80" s="39" t="s">
        <v>158</v>
      </c>
      <c r="J80" s="39" t="s">
        <v>158</v>
      </c>
      <c r="K80" s="42" t="str">
        <f t="shared" si="3"/>
        <v>The universal trapezoidal fastening for steel and aluminum sheets from 0.5 mm; Pay special attention to the application instructions! Use e.g. in connection with Solo mounting rail.</v>
      </c>
      <c r="L80" s="39" t="s">
        <v>1489</v>
      </c>
      <c r="M80" s="39" t="s">
        <v>1490</v>
      </c>
      <c r="N80" s="39" t="s">
        <v>1491</v>
      </c>
      <c r="O80" s="39" t="s">
        <v>1492</v>
      </c>
      <c r="P80" s="39" t="s">
        <v>1493</v>
      </c>
      <c r="Q80" s="39" t="s">
        <v>1494</v>
      </c>
      <c r="R80" s="39" t="s">
        <v>1495</v>
      </c>
      <c r="S80" s="39" t="s">
        <v>1496</v>
      </c>
    </row>
    <row r="81" spans="1:19" ht="96">
      <c r="A81" s="39" t="s">
        <v>159</v>
      </c>
      <c r="B81" s="42" t="str">
        <f t="shared" si="2"/>
        <v>EcoRapid</v>
      </c>
      <c r="C81" s="39" t="s">
        <v>160</v>
      </c>
      <c r="D81" s="39" t="s">
        <v>160</v>
      </c>
      <c r="E81" s="39" t="s">
        <v>160</v>
      </c>
      <c r="F81" s="39" t="s">
        <v>160</v>
      </c>
      <c r="G81" s="39" t="s">
        <v>160</v>
      </c>
      <c r="H81" s="39" t="s">
        <v>160</v>
      </c>
      <c r="I81" s="39" t="s">
        <v>160</v>
      </c>
      <c r="J81" s="39" t="s">
        <v>160</v>
      </c>
      <c r="K81" s="42" t="str">
        <f t="shared" si="3"/>
        <v>Clamping directly on the frame, for bead heights from 22 mm, screws must be ordered separately as required. EcoRapid on the module field edge: 2 screws, EcoRapid in the middle of the module field: 1 screw.</v>
      </c>
      <c r="L81" s="39" t="s">
        <v>1497</v>
      </c>
      <c r="M81" s="39" t="s">
        <v>1498</v>
      </c>
      <c r="N81" s="39" t="s">
        <v>1499</v>
      </c>
      <c r="O81" s="39" t="s">
        <v>1500</v>
      </c>
      <c r="P81" s="39" t="s">
        <v>1501</v>
      </c>
      <c r="Q81" s="39" t="s">
        <v>1502</v>
      </c>
      <c r="R81" s="39" t="s">
        <v>1503</v>
      </c>
      <c r="S81" s="39" t="s">
        <v>1504</v>
      </c>
    </row>
    <row r="82" spans="1:19" ht="72">
      <c r="A82" s="39" t="s">
        <v>161</v>
      </c>
      <c r="B82" s="42" t="str">
        <f t="shared" si="2"/>
        <v>FixPlan sealing plate</v>
      </c>
      <c r="C82" s="39" t="s">
        <v>162</v>
      </c>
      <c r="D82" s="39" t="s">
        <v>1505</v>
      </c>
      <c r="E82" s="39" t="s">
        <v>1506</v>
      </c>
      <c r="F82" s="39" t="s">
        <v>1507</v>
      </c>
      <c r="G82" s="39" t="s">
        <v>1508</v>
      </c>
      <c r="H82" s="39" t="s">
        <v>1509</v>
      </c>
      <c r="I82" s="39" t="s">
        <v>1510</v>
      </c>
      <c r="J82" s="39" t="s">
        <v>1511</v>
      </c>
      <c r="K82" s="42" t="str">
        <f t="shared" si="3"/>
        <v>In connection with hanger bolts as an alternative for flat sheet metal roofs, where fastening to the rebate is not possible (e.g. titanium zinc sheet roofs).</v>
      </c>
      <c r="L82" s="39" t="s">
        <v>1512</v>
      </c>
      <c r="M82" s="39" t="s">
        <v>1513</v>
      </c>
      <c r="N82" s="39" t="s">
        <v>1514</v>
      </c>
      <c r="O82" s="39" t="s">
        <v>1515</v>
      </c>
      <c r="P82" s="39" t="s">
        <v>1516</v>
      </c>
      <c r="Q82" s="39" t="s">
        <v>1517</v>
      </c>
      <c r="R82" s="39" t="s">
        <v>1518</v>
      </c>
      <c r="S82" s="39" t="s">
        <v>1519</v>
      </c>
    </row>
    <row r="83" spans="1:19" ht="24">
      <c r="A83" s="39" t="s">
        <v>163</v>
      </c>
      <c r="B83" s="42" t="str">
        <f t="shared" si="2"/>
        <v>Bituplan additional seal for FixPlan</v>
      </c>
      <c r="C83" s="39" t="s">
        <v>164</v>
      </c>
      <c r="D83" s="39" t="s">
        <v>1520</v>
      </c>
      <c r="E83" s="39" t="s">
        <v>1521</v>
      </c>
      <c r="F83" s="39" t="s">
        <v>1522</v>
      </c>
      <c r="G83" s="39" t="s">
        <v>1523</v>
      </c>
      <c r="H83" s="39" t="s">
        <v>1524</v>
      </c>
      <c r="I83" s="39" t="s">
        <v>1525</v>
      </c>
      <c r="J83" s="39" t="s">
        <v>1526</v>
      </c>
      <c r="K83" s="42" t="str">
        <f t="shared" si="3"/>
        <v>For mounting on bituminous roofing.</v>
      </c>
      <c r="L83" s="39" t="s">
        <v>1527</v>
      </c>
      <c r="M83" s="39" t="s">
        <v>1528</v>
      </c>
      <c r="N83" s="39" t="s">
        <v>1529</v>
      </c>
      <c r="O83" s="39" t="s">
        <v>1530</v>
      </c>
      <c r="P83" s="39" t="s">
        <v>1531</v>
      </c>
      <c r="Q83" s="39" t="s">
        <v>1532</v>
      </c>
      <c r="R83" s="39" t="s">
        <v>1533</v>
      </c>
      <c r="S83" s="39" t="s">
        <v>1534</v>
      </c>
    </row>
    <row r="84" spans="1:19" ht="24">
      <c r="A84" s="39" t="s">
        <v>1535</v>
      </c>
      <c r="B84" s="42" t="str">
        <f t="shared" si="2"/>
        <v>KlickTop attachment for hanger bolt</v>
      </c>
      <c r="C84" s="39" t="s">
        <v>1536</v>
      </c>
      <c r="D84" s="39" t="s">
        <v>1537</v>
      </c>
      <c r="E84" s="39" t="s">
        <v>1538</v>
      </c>
      <c r="F84" s="39" t="s">
        <v>1539</v>
      </c>
      <c r="G84" s="39" t="s">
        <v>1540</v>
      </c>
      <c r="H84" s="39" t="s">
        <v>1541</v>
      </c>
      <c r="I84" s="39" t="s">
        <v>1542</v>
      </c>
      <c r="J84" s="39" t="s">
        <v>1543</v>
      </c>
      <c r="K84" s="42" t="str">
        <f t="shared" si="3"/>
        <v>For hanger bolts M10 / M12, aluminum</v>
      </c>
      <c r="L84" s="39" t="s">
        <v>1544</v>
      </c>
      <c r="M84" s="39" t="s">
        <v>1545</v>
      </c>
      <c r="N84" s="39" t="s">
        <v>1546</v>
      </c>
      <c r="O84" s="39" t="s">
        <v>1547</v>
      </c>
      <c r="P84" s="39" t="s">
        <v>1548</v>
      </c>
      <c r="Q84" s="39" t="s">
        <v>1549</v>
      </c>
      <c r="R84" s="39" t="s">
        <v>1550</v>
      </c>
      <c r="S84" s="39" t="s">
        <v>1551</v>
      </c>
    </row>
    <row r="85" spans="1:19" ht="96">
      <c r="A85" s="39" t="s">
        <v>165</v>
      </c>
      <c r="B85" s="42" t="str">
        <f t="shared" si="2"/>
        <v>KlickTopPro attachment for hanger bolt</v>
      </c>
      <c r="C85" s="39" t="s">
        <v>166</v>
      </c>
      <c r="D85" s="39" t="s">
        <v>1552</v>
      </c>
      <c r="E85" s="39" t="s">
        <v>1553</v>
      </c>
      <c r="F85" s="39" t="s">
        <v>1554</v>
      </c>
      <c r="G85" s="39" t="s">
        <v>1555</v>
      </c>
      <c r="H85" s="39" t="s">
        <v>1541</v>
      </c>
      <c r="I85" s="39" t="s">
        <v>1542</v>
      </c>
      <c r="J85" s="39" t="s">
        <v>1556</v>
      </c>
      <c r="K85" s="42" t="str">
        <f t="shared" si="3"/>
        <v>Mounting adapter for hanger bolts with diameter M10 or M12 for fixing to mounting profiles ; loose; Made of aluminum; In combination with classic Schletter standard profiles and ProLine profiles</v>
      </c>
      <c r="L85" s="39" t="s">
        <v>1557</v>
      </c>
      <c r="M85" s="39" t="s">
        <v>1558</v>
      </c>
      <c r="N85" s="39" t="s">
        <v>1559</v>
      </c>
      <c r="O85" s="39" t="s">
        <v>1560</v>
      </c>
      <c r="P85" s="39" t="s">
        <v>1561</v>
      </c>
      <c r="Q85" s="39" t="s">
        <v>1562</v>
      </c>
      <c r="R85" s="39" t="s">
        <v>1563</v>
      </c>
      <c r="S85" s="39" t="s">
        <v>1564</v>
      </c>
    </row>
    <row r="86" spans="1:19" ht="24">
      <c r="A86" s="39" t="s">
        <v>167</v>
      </c>
      <c r="B86" s="42" t="str">
        <f t="shared" si="2"/>
        <v>Mounting plate for hanger bolt M10 M12</v>
      </c>
      <c r="C86" s="39" t="s">
        <v>168</v>
      </c>
      <c r="D86" s="39" t="s">
        <v>1565</v>
      </c>
      <c r="E86" s="39" t="s">
        <v>1566</v>
      </c>
      <c r="F86" s="39" t="s">
        <v>1567</v>
      </c>
      <c r="G86" s="39" t="s">
        <v>1540</v>
      </c>
      <c r="H86" s="39" t="s">
        <v>1568</v>
      </c>
      <c r="I86" s="39" t="s">
        <v>1569</v>
      </c>
      <c r="J86" s="39" t="s">
        <v>1570</v>
      </c>
      <c r="K86" s="42" t="str">
        <f t="shared" si="3"/>
        <v>For hanger bolts M10 / M12, aluminum 120 x 60 x 6 mm</v>
      </c>
      <c r="L86" s="39" t="s">
        <v>1571</v>
      </c>
      <c r="M86" s="39" t="s">
        <v>1572</v>
      </c>
      <c r="N86" s="39" t="s">
        <v>1573</v>
      </c>
      <c r="O86" s="39" t="s">
        <v>1574</v>
      </c>
      <c r="P86" s="39" t="s">
        <v>1575</v>
      </c>
      <c r="Q86" s="39" t="s">
        <v>1576</v>
      </c>
      <c r="R86" s="39" t="s">
        <v>1572</v>
      </c>
      <c r="S86" s="39" t="s">
        <v>1577</v>
      </c>
    </row>
    <row r="87" spans="1:19" ht="36">
      <c r="A87" s="39" t="s">
        <v>169</v>
      </c>
      <c r="B87" s="42" t="str">
        <f t="shared" si="2"/>
        <v>Spacer alu 20 1m</v>
      </c>
      <c r="C87" s="39" t="s">
        <v>170</v>
      </c>
      <c r="D87" s="39" t="s">
        <v>1578</v>
      </c>
      <c r="E87" s="39" t="s">
        <v>1578</v>
      </c>
      <c r="F87" s="39" t="s">
        <v>1579</v>
      </c>
      <c r="G87" s="39" t="s">
        <v>1580</v>
      </c>
      <c r="H87" s="39" t="s">
        <v>1581</v>
      </c>
      <c r="I87" s="39" t="s">
        <v>1582</v>
      </c>
      <c r="J87" s="39" t="s">
        <v>1583</v>
      </c>
      <c r="K87" s="42" t="str">
        <f t="shared" si="3"/>
        <v>For the different profile heights, these must be cut to size on site.</v>
      </c>
      <c r="L87" s="39" t="s">
        <v>1584</v>
      </c>
      <c r="M87" s="39" t="s">
        <v>1585</v>
      </c>
      <c r="N87" s="39" t="s">
        <v>1586</v>
      </c>
      <c r="O87" s="39" t="s">
        <v>1587</v>
      </c>
      <c r="P87" s="39" t="s">
        <v>1588</v>
      </c>
      <c r="Q87" s="39" t="s">
        <v>1589</v>
      </c>
      <c r="R87" s="39" t="s">
        <v>1590</v>
      </c>
      <c r="S87" s="39" t="s">
        <v>1591</v>
      </c>
    </row>
    <row r="88" spans="1:19" ht="24">
      <c r="A88" s="39" t="s">
        <v>171</v>
      </c>
      <c r="B88" s="42" t="str">
        <f t="shared" si="2"/>
        <v>Sealing cap 5/6/8</v>
      </c>
      <c r="C88" s="39" t="s">
        <v>172</v>
      </c>
      <c r="D88" s="39" t="s">
        <v>1592</v>
      </c>
      <c r="E88" s="39" t="s">
        <v>1593</v>
      </c>
      <c r="F88" s="39" t="s">
        <v>1594</v>
      </c>
      <c r="G88" s="39" t="s">
        <v>1595</v>
      </c>
      <c r="H88" s="39" t="s">
        <v>1596</v>
      </c>
      <c r="I88" s="39" t="s">
        <v>1597</v>
      </c>
      <c r="J88" s="39" t="s">
        <v>1598</v>
      </c>
      <c r="K88" s="42" t="str">
        <f t="shared" si="3"/>
        <v>For sealing, for roofing from corrugated roof.</v>
      </c>
      <c r="L88" s="39" t="s">
        <v>1599</v>
      </c>
      <c r="M88" s="39" t="s">
        <v>1600</v>
      </c>
      <c r="N88" s="39" t="s">
        <v>1601</v>
      </c>
      <c r="O88" s="39" t="s">
        <v>1602</v>
      </c>
      <c r="P88" s="39" t="s">
        <v>1603</v>
      </c>
      <c r="Q88" s="39" t="s">
        <v>1604</v>
      </c>
      <c r="R88" s="39" t="s">
        <v>1605</v>
      </c>
      <c r="S88" s="39" t="s">
        <v>1606</v>
      </c>
    </row>
    <row r="89" spans="1:19" ht="24">
      <c r="A89" s="39" t="s">
        <v>173</v>
      </c>
      <c r="B89" s="42" t="str">
        <f t="shared" si="2"/>
        <v>Universal Calotte with EPDM</v>
      </c>
      <c r="C89" s="39" t="s">
        <v>174</v>
      </c>
      <c r="D89" s="39" t="s">
        <v>1607</v>
      </c>
      <c r="E89" s="39" t="s">
        <v>1607</v>
      </c>
      <c r="F89" s="39" t="s">
        <v>1608</v>
      </c>
      <c r="G89" s="39" t="s">
        <v>1609</v>
      </c>
      <c r="H89" s="39" t="s">
        <v>1610</v>
      </c>
      <c r="I89" s="39" t="s">
        <v>1611</v>
      </c>
      <c r="J89" s="39" t="s">
        <v>1612</v>
      </c>
      <c r="K89" s="42" t="str">
        <f t="shared" si="3"/>
        <v>For sealing, for roofing made of trapezoidal sheet metal.</v>
      </c>
      <c r="L89" s="39" t="s">
        <v>1613</v>
      </c>
      <c r="M89" s="39" t="s">
        <v>1614</v>
      </c>
      <c r="N89" s="39" t="s">
        <v>1615</v>
      </c>
      <c r="O89" s="39" t="s">
        <v>1616</v>
      </c>
      <c r="P89" s="39" t="s">
        <v>1617</v>
      </c>
      <c r="Q89" s="39" t="s">
        <v>1618</v>
      </c>
      <c r="R89" s="39" t="s">
        <v>1605</v>
      </c>
      <c r="S89" s="39" t="s">
        <v>1619</v>
      </c>
    </row>
    <row r="90" spans="1:19" ht="36">
      <c r="A90" s="39" t="s">
        <v>175</v>
      </c>
      <c r="B90" s="42" t="str">
        <f t="shared" si="2"/>
        <v>FixT-K with KlickTop</v>
      </c>
      <c r="C90" s="39" t="s">
        <v>176</v>
      </c>
      <c r="D90" s="39" t="s">
        <v>1620</v>
      </c>
      <c r="E90" s="39" t="s">
        <v>1621</v>
      </c>
      <c r="F90" s="39" t="s">
        <v>1622</v>
      </c>
      <c r="G90" s="39" t="s">
        <v>1623</v>
      </c>
      <c r="H90" s="39" t="s">
        <v>1624</v>
      </c>
      <c r="I90" s="39" t="s">
        <v>1624</v>
      </c>
      <c r="J90" s="39" t="s">
        <v>1625</v>
      </c>
      <c r="K90" s="42" t="str">
        <f t="shared" si="3"/>
        <v>The innovative fastening for bitumen roofs on wooden substructure.</v>
      </c>
      <c r="L90" s="39" t="s">
        <v>1626</v>
      </c>
      <c r="M90" s="39" t="s">
        <v>1627</v>
      </c>
      <c r="N90" s="39" t="s">
        <v>1628</v>
      </c>
      <c r="O90" s="39" t="s">
        <v>1629</v>
      </c>
      <c r="P90" s="39" t="s">
        <v>1630</v>
      </c>
      <c r="Q90" s="39" t="s">
        <v>1631</v>
      </c>
      <c r="R90" s="39" t="s">
        <v>1632</v>
      </c>
      <c r="S90" s="39" t="s">
        <v>1633</v>
      </c>
    </row>
    <row r="91" spans="1:19" ht="36">
      <c r="A91" s="39" t="s">
        <v>177</v>
      </c>
      <c r="B91" s="42" t="str">
        <f t="shared" si="2"/>
        <v>Fix T-K Pro</v>
      </c>
      <c r="C91" s="39" t="s">
        <v>178</v>
      </c>
      <c r="D91" s="39" t="s">
        <v>178</v>
      </c>
      <c r="E91" s="39" t="s">
        <v>178</v>
      </c>
      <c r="F91" s="39" t="s">
        <v>178</v>
      </c>
      <c r="G91" s="39" t="s">
        <v>178</v>
      </c>
      <c r="H91" s="39" t="s">
        <v>178</v>
      </c>
      <c r="I91" s="39" t="s">
        <v>178</v>
      </c>
      <c r="J91" s="39" t="s">
        <v>178</v>
      </c>
      <c r="K91" s="42" t="str">
        <f t="shared" si="3"/>
        <v>The innovative fastening for bitumen roofs on wooden substructure.</v>
      </c>
      <c r="L91" s="39" t="s">
        <v>1626</v>
      </c>
      <c r="M91" s="39" t="s">
        <v>1627</v>
      </c>
      <c r="N91" s="39" t="s">
        <v>1628</v>
      </c>
      <c r="O91" s="39" t="s">
        <v>1629</v>
      </c>
      <c r="P91" s="39" t="s">
        <v>1634</v>
      </c>
      <c r="Q91" s="39" t="s">
        <v>1631</v>
      </c>
      <c r="R91" s="39" t="s">
        <v>1632</v>
      </c>
      <c r="S91" s="39" t="s">
        <v>1635</v>
      </c>
    </row>
    <row r="92" spans="1:19" ht="60">
      <c r="A92" s="39" t="s">
        <v>179</v>
      </c>
      <c r="B92" s="42" t="str">
        <f t="shared" si="2"/>
        <v>Punched mount.tape  6 - 50m</v>
      </c>
      <c r="C92" s="39" t="s">
        <v>180</v>
      </c>
      <c r="D92" s="39" t="s">
        <v>1636</v>
      </c>
      <c r="E92" s="39" t="s">
        <v>1637</v>
      </c>
      <c r="F92" s="39" t="s">
        <v>1638</v>
      </c>
      <c r="G92" s="39" t="s">
        <v>1639</v>
      </c>
      <c r="H92" s="39" t="s">
        <v>1640</v>
      </c>
      <c r="I92" s="39" t="s">
        <v>1641</v>
      </c>
      <c r="J92" s="39" t="s">
        <v>1642</v>
      </c>
      <c r="K92" s="42" t="str">
        <f t="shared" si="3"/>
        <v>For connecting single clamps as a potential connection or for fastening the string cabling when no mounting rails are used.</v>
      </c>
      <c r="L92" s="39" t="s">
        <v>1643</v>
      </c>
      <c r="M92" s="39" t="s">
        <v>1644</v>
      </c>
      <c r="N92" s="39" t="s">
        <v>1645</v>
      </c>
      <c r="O92" s="39" t="s">
        <v>1646</v>
      </c>
      <c r="P92" s="39" t="s">
        <v>1647</v>
      </c>
      <c r="Q92" s="39" t="s">
        <v>1648</v>
      </c>
      <c r="R92" s="39" t="s">
        <v>1649</v>
      </c>
      <c r="S92" s="39" t="s">
        <v>1650</v>
      </c>
    </row>
    <row r="93" spans="1:19" ht="24">
      <c r="A93" s="39" t="s">
        <v>181</v>
      </c>
      <c r="B93" s="42" t="str">
        <f t="shared" si="2"/>
        <v>Punched mount.tape 16– 50m</v>
      </c>
      <c r="C93" s="39" t="s">
        <v>182</v>
      </c>
      <c r="D93" s="39" t="s">
        <v>1651</v>
      </c>
      <c r="E93" s="39" t="s">
        <v>1652</v>
      </c>
      <c r="F93" s="39" t="s">
        <v>1653</v>
      </c>
      <c r="G93" s="39" t="s">
        <v>1654</v>
      </c>
      <c r="H93" s="39" t="s">
        <v>1655</v>
      </c>
      <c r="I93" s="39" t="s">
        <v>1656</v>
      </c>
      <c r="J93" s="39" t="s">
        <v>1657</v>
      </c>
      <c r="K93" s="42" t="str">
        <f t="shared" si="3"/>
        <v>Punched metal strip for lightening protection</v>
      </c>
      <c r="L93" s="39" t="s">
        <v>1658</v>
      </c>
      <c r="M93" s="39" t="s">
        <v>1659</v>
      </c>
      <c r="N93" s="39" t="s">
        <v>1660</v>
      </c>
      <c r="O93" s="39" t="s">
        <v>1661</v>
      </c>
      <c r="P93" s="39" t="s">
        <v>1662</v>
      </c>
      <c r="Q93" s="39" t="s">
        <v>1663</v>
      </c>
      <c r="R93" s="39" t="s">
        <v>1664</v>
      </c>
      <c r="S93" s="39" t="s">
        <v>1665</v>
      </c>
    </row>
    <row r="94" spans="1:19" ht="36">
      <c r="A94" s="39" t="s">
        <v>183</v>
      </c>
      <c r="B94" s="42" t="str">
        <f t="shared" si="2"/>
        <v>Seal f. wafer-head screw diam 8 EPDM</v>
      </c>
      <c r="C94" s="39" t="s">
        <v>184</v>
      </c>
      <c r="D94" s="39" t="s">
        <v>1666</v>
      </c>
      <c r="E94" s="39" t="s">
        <v>1667</v>
      </c>
      <c r="F94" s="39" t="s">
        <v>1668</v>
      </c>
      <c r="G94" s="39" t="s">
        <v>1669</v>
      </c>
      <c r="H94" s="39" t="s">
        <v>1670</v>
      </c>
      <c r="I94" s="39" t="s">
        <v>1671</v>
      </c>
      <c r="J94" s="39" t="s">
        <v>1672</v>
      </c>
      <c r="K94" s="42" t="str">
        <f t="shared" si="3"/>
        <v>Seal for pan head screws; EPDM UV resistant</v>
      </c>
      <c r="L94" s="39" t="s">
        <v>1673</v>
      </c>
      <c r="M94" s="39" t="s">
        <v>1674</v>
      </c>
      <c r="N94" s="39" t="s">
        <v>1675</v>
      </c>
      <c r="O94" s="39" t="s">
        <v>1676</v>
      </c>
      <c r="P94" s="39" t="s">
        <v>1677</v>
      </c>
      <c r="Q94" s="39" t="s">
        <v>1678</v>
      </c>
      <c r="R94" s="39" t="s">
        <v>1679</v>
      </c>
      <c r="S94" s="39" t="s">
        <v>1680</v>
      </c>
    </row>
    <row r="95" spans="1:19" ht="48">
      <c r="A95" s="39" t="s">
        <v>185</v>
      </c>
      <c r="B95" s="42" t="str">
        <f t="shared" si="2"/>
        <v>Rapid2+ L</v>
      </c>
      <c r="C95" s="39" t="s">
        <v>186</v>
      </c>
      <c r="D95" s="39" t="s">
        <v>186</v>
      </c>
      <c r="E95" s="39" t="s">
        <v>186</v>
      </c>
      <c r="F95" s="39" t="s">
        <v>186</v>
      </c>
      <c r="G95" s="39" t="s">
        <v>186</v>
      </c>
      <c r="H95" s="39" t="s">
        <v>186</v>
      </c>
      <c r="I95" s="39" t="s">
        <v>186</v>
      </c>
      <c r="J95" s="39" t="s">
        <v>186</v>
      </c>
      <c r="K95" s="42" t="str">
        <f t="shared" si="3"/>
        <v>Rapid2 + L angle connector for FlatGrid for mounting module support profile on FlatGrid base support.</v>
      </c>
      <c r="L95" s="39" t="s">
        <v>1681</v>
      </c>
      <c r="M95" s="39" t="s">
        <v>1682</v>
      </c>
      <c r="N95" s="39" t="s">
        <v>1683</v>
      </c>
      <c r="O95" s="39" t="s">
        <v>1684</v>
      </c>
      <c r="P95" s="39" t="s">
        <v>1685</v>
      </c>
      <c r="Q95" s="39" t="s">
        <v>1686</v>
      </c>
      <c r="R95" s="39" t="s">
        <v>1687</v>
      </c>
      <c r="S95" s="39" t="s">
        <v>1688</v>
      </c>
    </row>
    <row r="96" spans="1:19" ht="84">
      <c r="A96" s="39" t="s">
        <v>187</v>
      </c>
      <c r="B96" s="42" t="str">
        <f t="shared" si="2"/>
        <v>Rapid2+Pro SML</v>
      </c>
      <c r="C96" s="39" t="s">
        <v>188</v>
      </c>
      <c r="D96" s="39" t="s">
        <v>188</v>
      </c>
      <c r="E96" s="39" t="s">
        <v>188</v>
      </c>
      <c r="F96" s="39" t="s">
        <v>188</v>
      </c>
      <c r="G96" s="39" t="s">
        <v>1689</v>
      </c>
      <c r="H96" s="39" t="s">
        <v>1690</v>
      </c>
      <c r="I96" s="39" t="s">
        <v>1691</v>
      </c>
      <c r="J96" s="39" t="s">
        <v>1692</v>
      </c>
      <c r="K96" s="42" t="str">
        <f t="shared" si="3"/>
        <v>For roofs with metal shingles (e.g. Prefa) the new fastening element Rapid SML was developed. Compatible with the classic Schletter Solar mounting system and the Schletter ProLine series.</v>
      </c>
      <c r="L96" s="39" t="s">
        <v>1693</v>
      </c>
      <c r="M96" s="39" t="s">
        <v>1694</v>
      </c>
      <c r="N96" s="39" t="s">
        <v>1695</v>
      </c>
      <c r="O96" s="39" t="s">
        <v>1696</v>
      </c>
      <c r="P96" s="39" t="s">
        <v>1697</v>
      </c>
      <c r="Q96" s="39" t="s">
        <v>1698</v>
      </c>
      <c r="R96" s="39" t="s">
        <v>1699</v>
      </c>
      <c r="S96" s="39" t="s">
        <v>1700</v>
      </c>
    </row>
    <row r="97" spans="1:19" ht="48">
      <c r="A97" s="39" t="s">
        <v>189</v>
      </c>
      <c r="B97" s="42" t="str">
        <f t="shared" si="2"/>
        <v>RapidPro L</v>
      </c>
      <c r="C97" s="39" t="s">
        <v>190</v>
      </c>
      <c r="D97" s="39" t="s">
        <v>190</v>
      </c>
      <c r="E97" s="39" t="s">
        <v>190</v>
      </c>
      <c r="F97" s="39" t="s">
        <v>190</v>
      </c>
      <c r="G97" s="39" t="s">
        <v>190</v>
      </c>
      <c r="H97" s="39" t="s">
        <v>190</v>
      </c>
      <c r="I97" s="39" t="s">
        <v>190</v>
      </c>
      <c r="J97" s="39" t="s">
        <v>190</v>
      </c>
      <c r="K97" s="42" t="str">
        <f t="shared" si="3"/>
        <v xml:space="preserve">Angle connector for FlatGrid for mounting module support profile on base support.
</v>
      </c>
      <c r="L97" s="39" t="s">
        <v>1701</v>
      </c>
      <c r="M97" s="39" t="s">
        <v>1702</v>
      </c>
      <c r="N97" s="39" t="s">
        <v>1703</v>
      </c>
      <c r="O97" s="39" t="s">
        <v>1704</v>
      </c>
      <c r="P97" s="39" t="s">
        <v>1705</v>
      </c>
      <c r="Q97" s="39" t="s">
        <v>1706</v>
      </c>
      <c r="R97" s="39" t="s">
        <v>1707</v>
      </c>
      <c r="S97" s="39" t="s">
        <v>1708</v>
      </c>
    </row>
    <row r="98" spans="1:19" ht="48">
      <c r="A98" s="39" t="s">
        <v>191</v>
      </c>
      <c r="B98" s="42" t="str">
        <f t="shared" si="2"/>
        <v>Universal-Adapter M10/M12</v>
      </c>
      <c r="C98" s="39" t="s">
        <v>192</v>
      </c>
      <c r="D98" s="39" t="s">
        <v>1709</v>
      </c>
      <c r="E98" s="39" t="s">
        <v>1709</v>
      </c>
      <c r="F98" s="39" t="s">
        <v>1710</v>
      </c>
      <c r="G98" s="39" t="s">
        <v>1711</v>
      </c>
      <c r="H98" s="39" t="s">
        <v>1712</v>
      </c>
      <c r="I98" s="39" t="s">
        <v>1713</v>
      </c>
      <c r="J98" s="39" t="s">
        <v>1714</v>
      </c>
      <c r="K98" s="42" t="str">
        <f t="shared" si="3"/>
        <v>For hanger bolts M10 / M12, aluminum, Rapid cross connector must be ordered separately.</v>
      </c>
      <c r="L98" s="39" t="s">
        <v>1715</v>
      </c>
      <c r="M98" s="39" t="s">
        <v>1716</v>
      </c>
      <c r="N98" s="39" t="s">
        <v>1717</v>
      </c>
      <c r="O98" s="39" t="s">
        <v>1718</v>
      </c>
      <c r="P98" s="39" t="s">
        <v>1719</v>
      </c>
      <c r="Q98" s="39" t="s">
        <v>1720</v>
      </c>
      <c r="R98" s="39" t="s">
        <v>1721</v>
      </c>
      <c r="S98" s="39" t="s">
        <v>1722</v>
      </c>
    </row>
    <row r="99" spans="1:19" ht="48">
      <c r="A99" s="39" t="s">
        <v>193</v>
      </c>
      <c r="B99" s="42" t="str">
        <f t="shared" si="2"/>
        <v>Universal-Adapter M8</v>
      </c>
      <c r="C99" s="39" t="s">
        <v>194</v>
      </c>
      <c r="D99" s="39" t="s">
        <v>1723</v>
      </c>
      <c r="E99" s="39" t="s">
        <v>1723</v>
      </c>
      <c r="F99" s="39" t="s">
        <v>1724</v>
      </c>
      <c r="G99" s="39" t="s">
        <v>1725</v>
      </c>
      <c r="H99" s="39" t="s">
        <v>1726</v>
      </c>
      <c r="I99" s="39" t="s">
        <v>1727</v>
      </c>
      <c r="J99" s="39" t="s">
        <v>1728</v>
      </c>
      <c r="K99" s="42" t="str">
        <f t="shared" si="3"/>
        <v>For threaded screw, self-tapping, VA, Rapid cross connector must be ordered separately.</v>
      </c>
      <c r="L99" s="39" t="s">
        <v>1729</v>
      </c>
      <c r="M99" s="39" t="s">
        <v>1730</v>
      </c>
      <c r="N99" s="39" t="s">
        <v>1731</v>
      </c>
      <c r="O99" s="39" t="s">
        <v>1732</v>
      </c>
      <c r="P99" s="39" t="s">
        <v>1733</v>
      </c>
      <c r="Q99" s="39" t="s">
        <v>1734</v>
      </c>
      <c r="R99" s="39" t="s">
        <v>1735</v>
      </c>
      <c r="S99" s="39" t="s">
        <v>1736</v>
      </c>
    </row>
    <row r="100" spans="1:19" ht="24">
      <c r="A100" s="39" t="s">
        <v>195</v>
      </c>
      <c r="B100" s="42" t="str">
        <f t="shared" si="2"/>
        <v>Universal-Adapter Duo M10/M12</v>
      </c>
      <c r="C100" s="39" t="s">
        <v>196</v>
      </c>
      <c r="D100" s="39" t="s">
        <v>196</v>
      </c>
      <c r="E100" s="39" t="s">
        <v>196</v>
      </c>
      <c r="F100" s="39" t="s">
        <v>1737</v>
      </c>
      <c r="G100" s="39" t="s">
        <v>1738</v>
      </c>
      <c r="H100" s="39" t="s">
        <v>1739</v>
      </c>
      <c r="I100" s="39" t="s">
        <v>1740</v>
      </c>
      <c r="J100" s="39" t="s">
        <v>1741</v>
      </c>
      <c r="K100" s="42" t="str">
        <f t="shared" si="3"/>
        <v>For hanger bolts M10 / M12, aluminum</v>
      </c>
      <c r="L100" s="39" t="s">
        <v>1544</v>
      </c>
      <c r="M100" s="39" t="s">
        <v>1545</v>
      </c>
      <c r="N100" s="39" t="s">
        <v>1546</v>
      </c>
      <c r="O100" s="39" t="s">
        <v>1547</v>
      </c>
      <c r="P100" s="39" t="s">
        <v>1548</v>
      </c>
      <c r="Q100" s="39" t="s">
        <v>1549</v>
      </c>
      <c r="R100" s="39" t="s">
        <v>1550</v>
      </c>
      <c r="S100" s="39" t="s">
        <v>1551</v>
      </c>
    </row>
    <row r="101" spans="1:19" ht="48">
      <c r="A101" s="39" t="s">
        <v>1742</v>
      </c>
      <c r="B101" s="42" t="str">
        <f t="shared" si="2"/>
        <v>Universal-Adapter Duo M8</v>
      </c>
      <c r="C101" s="39" t="s">
        <v>1743</v>
      </c>
      <c r="D101" s="39" t="s">
        <v>1743</v>
      </c>
      <c r="E101" s="39" t="s">
        <v>1743</v>
      </c>
      <c r="F101" s="39" t="s">
        <v>1744</v>
      </c>
      <c r="J101" s="39" t="s">
        <v>1745</v>
      </c>
      <c r="K101" s="42" t="str">
        <f t="shared" si="3"/>
        <v>For threaded screws, self-tapping, VA, 2 pieces of threaded screws must be calculated for each mounting point.</v>
      </c>
      <c r="L101" s="39" t="s">
        <v>1746</v>
      </c>
      <c r="M101" s="39" t="s">
        <v>1747</v>
      </c>
      <c r="N101" s="39" t="s">
        <v>1748</v>
      </c>
      <c r="O101" s="39" t="s">
        <v>1749</v>
      </c>
      <c r="P101" s="39" t="s">
        <v>1750</v>
      </c>
      <c r="Q101" s="39" t="s">
        <v>1751</v>
      </c>
      <c r="R101" s="39" t="s">
        <v>1752</v>
      </c>
      <c r="S101" s="39" t="s">
        <v>1753</v>
      </c>
    </row>
    <row r="102" spans="1:19" ht="84">
      <c r="A102" s="39" t="s">
        <v>1754</v>
      </c>
      <c r="B102" s="42" t="str">
        <f t="shared" si="2"/>
        <v>Module bearing rail Eco05 4400mm</v>
      </c>
      <c r="C102" s="39" t="s">
        <v>1755</v>
      </c>
      <c r="D102" s="39" t="s">
        <v>1756</v>
      </c>
      <c r="E102" s="39" t="s">
        <v>1757</v>
      </c>
      <c r="F102" s="39" t="s">
        <v>1758</v>
      </c>
      <c r="G102" s="39" t="s">
        <v>1759</v>
      </c>
      <c r="H102" s="39" t="s">
        <v>1760</v>
      </c>
      <c r="I102" s="39" t="s">
        <v>1761</v>
      </c>
      <c r="J102" s="39" t="s">
        <v>1762</v>
      </c>
      <c r="K102" s="42" t="str">
        <f t="shared" si="3"/>
        <v>The profile series for the proven Klick-in system. Assemble with a square nut and Klick in module. Mechanical connection: top click groove M8, bottom screw channel M10, 30mm x 30mm</v>
      </c>
      <c r="L102" s="39" t="s">
        <v>1763</v>
      </c>
      <c r="M102" s="39" t="s">
        <v>1764</v>
      </c>
      <c r="N102" s="39" t="s">
        <v>1764</v>
      </c>
      <c r="O102" s="39" t="s">
        <v>1765</v>
      </c>
      <c r="P102" s="39" t="s">
        <v>1766</v>
      </c>
      <c r="Q102" s="39" t="s">
        <v>1767</v>
      </c>
      <c r="R102" s="39" t="s">
        <v>1768</v>
      </c>
      <c r="S102" s="39" t="s">
        <v>1769</v>
      </c>
    </row>
    <row r="103" spans="1:19" ht="84">
      <c r="A103" s="39" t="s">
        <v>200</v>
      </c>
      <c r="B103" s="42" t="str">
        <f t="shared" si="2"/>
        <v>Module bearing rail Eco05 4750mm</v>
      </c>
      <c r="C103" s="39" t="s">
        <v>201</v>
      </c>
      <c r="D103" s="39" t="s">
        <v>1770</v>
      </c>
      <c r="E103" s="39" t="s">
        <v>1771</v>
      </c>
      <c r="F103" s="39" t="s">
        <v>1772</v>
      </c>
      <c r="G103" s="39" t="s">
        <v>1773</v>
      </c>
      <c r="H103" s="39" t="s">
        <v>1774</v>
      </c>
      <c r="I103" s="39" t="s">
        <v>1775</v>
      </c>
      <c r="J103" s="39" t="s">
        <v>1776</v>
      </c>
      <c r="K103" s="42" t="str">
        <f t="shared" si="3"/>
        <v>The profile series for the proven Klick-in system. Assemble with a square nut and Klick in module. Mechanical connection: top click groove M8, bottom screw channel M10, 30mm x 30mm</v>
      </c>
      <c r="L103" s="39" t="s">
        <v>1763</v>
      </c>
      <c r="M103" s="39" t="s">
        <v>1764</v>
      </c>
      <c r="N103" s="39" t="s">
        <v>1764</v>
      </c>
      <c r="O103" s="39" t="s">
        <v>1765</v>
      </c>
      <c r="P103" s="39" t="s">
        <v>1766</v>
      </c>
      <c r="Q103" s="39" t="s">
        <v>1767</v>
      </c>
      <c r="R103" s="39" t="s">
        <v>1768</v>
      </c>
      <c r="S103" s="39" t="s">
        <v>1769</v>
      </c>
    </row>
    <row r="104" spans="1:19" ht="84">
      <c r="A104" s="39" t="s">
        <v>1777</v>
      </c>
      <c r="B104" s="42" t="str">
        <f t="shared" si="2"/>
        <v>Module bearing rail Eco05 5500mm</v>
      </c>
      <c r="C104" s="39" t="s">
        <v>1778</v>
      </c>
      <c r="D104" s="39" t="s">
        <v>1779</v>
      </c>
      <c r="E104" s="39" t="s">
        <v>1780</v>
      </c>
      <c r="F104" s="39" t="s">
        <v>1781</v>
      </c>
      <c r="G104" s="39" t="s">
        <v>1782</v>
      </c>
      <c r="H104" s="39" t="s">
        <v>1783</v>
      </c>
      <c r="I104" s="39" t="s">
        <v>1784</v>
      </c>
      <c r="J104" s="39" t="s">
        <v>1785</v>
      </c>
      <c r="K104" s="42" t="str">
        <f t="shared" si="3"/>
        <v>The profile series for the proven Klick-in system. Assemble with a square nut and Klick in module. Mechanical connection: top click groove M8, bottom screw channel M10, 30mm x 30mm</v>
      </c>
      <c r="L104" s="39" t="s">
        <v>1763</v>
      </c>
      <c r="M104" s="39" t="s">
        <v>1764</v>
      </c>
      <c r="N104" s="39" t="s">
        <v>1764</v>
      </c>
      <c r="O104" s="39" t="s">
        <v>1765</v>
      </c>
      <c r="P104" s="39" t="s">
        <v>1766</v>
      </c>
      <c r="Q104" s="39" t="s">
        <v>1767</v>
      </c>
      <c r="R104" s="39" t="s">
        <v>1768</v>
      </c>
      <c r="S104" s="39" t="s">
        <v>1769</v>
      </c>
    </row>
    <row r="105" spans="1:19" ht="84">
      <c r="A105" s="39" t="s">
        <v>202</v>
      </c>
      <c r="B105" s="42" t="str">
        <f t="shared" si="2"/>
        <v>Module bearing rail Eco05 5900mm</v>
      </c>
      <c r="C105" s="39" t="s">
        <v>203</v>
      </c>
      <c r="D105" s="39" t="s">
        <v>1786</v>
      </c>
      <c r="E105" s="39" t="s">
        <v>1787</v>
      </c>
      <c r="F105" s="39" t="s">
        <v>1788</v>
      </c>
      <c r="G105" s="39" t="s">
        <v>1789</v>
      </c>
      <c r="H105" s="39" t="s">
        <v>1790</v>
      </c>
      <c r="I105" s="39" t="s">
        <v>1791</v>
      </c>
      <c r="J105" s="39" t="s">
        <v>1792</v>
      </c>
      <c r="K105" s="42" t="str">
        <f t="shared" si="3"/>
        <v>The profile series for the proven Klick-in system. Assemble with a square nut and Klick in module. Mechanical connection: top click groove M8, bottom screw channel M10, 30mm x 30mm</v>
      </c>
      <c r="L105" s="39" t="s">
        <v>1763</v>
      </c>
      <c r="M105" s="39" t="s">
        <v>1764</v>
      </c>
      <c r="N105" s="39" t="s">
        <v>1764</v>
      </c>
      <c r="O105" s="39" t="s">
        <v>1765</v>
      </c>
      <c r="P105" s="39" t="s">
        <v>1766</v>
      </c>
      <c r="Q105" s="39" t="s">
        <v>1767</v>
      </c>
      <c r="R105" s="39" t="s">
        <v>1768</v>
      </c>
      <c r="S105" s="39" t="s">
        <v>1769</v>
      </c>
    </row>
    <row r="106" spans="1:19" ht="84">
      <c r="A106" s="39" t="s">
        <v>1793</v>
      </c>
      <c r="B106" s="42" t="str">
        <f t="shared" si="2"/>
        <v>Module bearing rail Solo 6000mm</v>
      </c>
      <c r="C106" s="39" t="s">
        <v>1794</v>
      </c>
      <c r="D106" s="39" t="s">
        <v>1795</v>
      </c>
      <c r="E106" s="39" t="s">
        <v>1796</v>
      </c>
      <c r="F106" s="39" t="s">
        <v>1797</v>
      </c>
      <c r="G106" s="39" t="s">
        <v>1798</v>
      </c>
      <c r="H106" s="39" t="s">
        <v>1799</v>
      </c>
      <c r="I106" s="39" t="s">
        <v>1800</v>
      </c>
      <c r="J106" s="39" t="s">
        <v>1801</v>
      </c>
      <c r="K106" s="42" t="str">
        <f t="shared" si="3"/>
        <v>The profile series for the proven Klick-in system. Assemble with a square nut and Klick in module. Mechanical connection: top click groove M8, bottom screw channel M10, 40mm x 40mm</v>
      </c>
      <c r="L106" s="39" t="s">
        <v>1802</v>
      </c>
      <c r="M106" s="39" t="s">
        <v>1803</v>
      </c>
      <c r="N106" s="39" t="s">
        <v>1803</v>
      </c>
      <c r="O106" s="39" t="s">
        <v>1804</v>
      </c>
      <c r="P106" s="39" t="s">
        <v>1805</v>
      </c>
      <c r="Q106" s="39" t="s">
        <v>1806</v>
      </c>
      <c r="R106" s="39" t="s">
        <v>1807</v>
      </c>
      <c r="S106" s="39" t="s">
        <v>1808</v>
      </c>
    </row>
    <row r="107" spans="1:19" ht="84">
      <c r="A107" s="39" t="s">
        <v>204</v>
      </c>
      <c r="B107" s="42" t="str">
        <f t="shared" si="2"/>
        <v>Module bearing rail Solo 2450mm</v>
      </c>
      <c r="C107" s="39" t="s">
        <v>205</v>
      </c>
      <c r="D107" s="39" t="s">
        <v>1809</v>
      </c>
      <c r="E107" s="39" t="s">
        <v>1810</v>
      </c>
      <c r="F107" s="39" t="s">
        <v>1811</v>
      </c>
      <c r="G107" s="39" t="s">
        <v>1812</v>
      </c>
      <c r="H107" s="39" t="s">
        <v>1813</v>
      </c>
      <c r="I107" s="39" t="s">
        <v>1814</v>
      </c>
      <c r="J107" s="39" t="s">
        <v>1815</v>
      </c>
      <c r="K107" s="42" t="str">
        <f t="shared" si="3"/>
        <v>The profile series for the proven Klick-in system. Assemble with a square nut and Klick in module. Mechanical connection: top click groove M8, bottom screw channel M10, 40mm x 40mm</v>
      </c>
      <c r="L107" s="39" t="s">
        <v>1802</v>
      </c>
      <c r="M107" s="39" t="s">
        <v>1803</v>
      </c>
      <c r="N107" s="39" t="s">
        <v>1803</v>
      </c>
      <c r="O107" s="39" t="s">
        <v>1804</v>
      </c>
      <c r="P107" s="39" t="s">
        <v>1805</v>
      </c>
      <c r="Q107" s="39" t="s">
        <v>1806</v>
      </c>
      <c r="R107" s="39" t="s">
        <v>1807</v>
      </c>
      <c r="S107" s="39" t="s">
        <v>1808</v>
      </c>
    </row>
    <row r="108" spans="1:19" ht="84">
      <c r="A108" s="39" t="s">
        <v>1816</v>
      </c>
      <c r="B108" s="42" t="str">
        <f t="shared" si="2"/>
        <v>Module bearing rail Solo 3300mm</v>
      </c>
      <c r="C108" s="39" t="s">
        <v>1817</v>
      </c>
      <c r="D108" s="39" t="s">
        <v>1818</v>
      </c>
      <c r="E108" s="39" t="s">
        <v>1819</v>
      </c>
      <c r="F108" s="39" t="s">
        <v>1820</v>
      </c>
      <c r="G108" s="39" t="s">
        <v>1821</v>
      </c>
      <c r="H108" s="39" t="s">
        <v>1822</v>
      </c>
      <c r="I108" s="39" t="s">
        <v>1823</v>
      </c>
      <c r="J108" s="39" t="s">
        <v>1824</v>
      </c>
      <c r="K108" s="42" t="str">
        <f t="shared" si="3"/>
        <v>The profile series for the proven Klick-in system. Assemble with a square nut and Klick in module. Mechanical connection: top click groove M8, bottom screw channel M10, 40mm x 40mm</v>
      </c>
      <c r="L108" s="39" t="s">
        <v>1825</v>
      </c>
      <c r="M108" s="39" t="s">
        <v>1803</v>
      </c>
      <c r="N108" s="39" t="s">
        <v>1803</v>
      </c>
      <c r="O108" s="39" t="s">
        <v>1826</v>
      </c>
      <c r="P108" s="39" t="s">
        <v>1805</v>
      </c>
      <c r="Q108" s="39" t="s">
        <v>1806</v>
      </c>
      <c r="R108" s="39" t="s">
        <v>1807</v>
      </c>
      <c r="S108" s="39" t="s">
        <v>1808</v>
      </c>
    </row>
    <row r="109" spans="1:19" ht="84">
      <c r="A109" s="39" t="s">
        <v>206</v>
      </c>
      <c r="B109" s="42" t="str">
        <f t="shared" si="2"/>
        <v>Module bearing rail Solo 3550mm</v>
      </c>
      <c r="C109" s="39" t="s">
        <v>207</v>
      </c>
      <c r="D109" s="39" t="s">
        <v>1827</v>
      </c>
      <c r="E109" s="39" t="s">
        <v>1828</v>
      </c>
      <c r="F109" s="39" t="s">
        <v>1829</v>
      </c>
      <c r="G109" s="39" t="s">
        <v>1830</v>
      </c>
      <c r="H109" s="39" t="s">
        <v>1831</v>
      </c>
      <c r="I109" s="39" t="s">
        <v>1832</v>
      </c>
      <c r="J109" s="39" t="s">
        <v>1833</v>
      </c>
      <c r="K109" s="42" t="str">
        <f t="shared" si="3"/>
        <v>The profile series for the proven Klick-in system. Assemble with a square nut and Klick in module. Mechanical connection: top click groove M8, bottom screw channel M10, 40mm x 40mm</v>
      </c>
      <c r="L109" s="39" t="s">
        <v>1825</v>
      </c>
      <c r="M109" s="39" t="s">
        <v>1803</v>
      </c>
      <c r="N109" s="39" t="s">
        <v>1803</v>
      </c>
      <c r="O109" s="39" t="s">
        <v>1804</v>
      </c>
      <c r="P109" s="39" t="s">
        <v>1805</v>
      </c>
      <c r="Q109" s="39" t="s">
        <v>1806</v>
      </c>
      <c r="R109" s="39" t="s">
        <v>1807</v>
      </c>
      <c r="S109" s="39" t="s">
        <v>1808</v>
      </c>
    </row>
    <row r="110" spans="1:19" ht="84">
      <c r="A110" s="39" t="s">
        <v>208</v>
      </c>
      <c r="B110" s="42" t="str">
        <f t="shared" si="2"/>
        <v>Module bearing rail Solo 4400mm</v>
      </c>
      <c r="C110" s="39" t="s">
        <v>209</v>
      </c>
      <c r="D110" s="39" t="s">
        <v>1834</v>
      </c>
      <c r="E110" s="39" t="s">
        <v>1835</v>
      </c>
      <c r="F110" s="39" t="s">
        <v>1836</v>
      </c>
      <c r="G110" s="39" t="s">
        <v>1837</v>
      </c>
      <c r="H110" s="39" t="s">
        <v>1838</v>
      </c>
      <c r="I110" s="39" t="s">
        <v>1839</v>
      </c>
      <c r="J110" s="39" t="s">
        <v>1840</v>
      </c>
      <c r="K110" s="42" t="str">
        <f t="shared" si="3"/>
        <v>The profile series for the proven Klick-in system. Assemble with a square nut and Klick in module. Mechanical connection: top click groove M8, bottom screw channel M10, 40mm x 40mm</v>
      </c>
      <c r="L110" s="39" t="s">
        <v>1825</v>
      </c>
      <c r="M110" s="39" t="s">
        <v>1803</v>
      </c>
      <c r="N110" s="39" t="s">
        <v>1803</v>
      </c>
      <c r="O110" s="39" t="s">
        <v>1826</v>
      </c>
      <c r="P110" s="39" t="s">
        <v>1805</v>
      </c>
      <c r="Q110" s="39" t="s">
        <v>1806</v>
      </c>
      <c r="R110" s="39" t="s">
        <v>1807</v>
      </c>
      <c r="S110" s="39" t="s">
        <v>1808</v>
      </c>
    </row>
    <row r="111" spans="1:19" ht="84">
      <c r="A111" s="39" t="s">
        <v>210</v>
      </c>
      <c r="B111" s="42" t="str">
        <f t="shared" si="2"/>
        <v>Module bearing rail Solo 4750mm</v>
      </c>
      <c r="C111" s="39" t="s">
        <v>211</v>
      </c>
      <c r="D111" s="39" t="s">
        <v>1841</v>
      </c>
      <c r="E111" s="39" t="s">
        <v>1842</v>
      </c>
      <c r="F111" s="39" t="s">
        <v>1843</v>
      </c>
      <c r="G111" s="39" t="s">
        <v>1844</v>
      </c>
      <c r="H111" s="39" t="s">
        <v>1845</v>
      </c>
      <c r="I111" s="39" t="s">
        <v>1846</v>
      </c>
      <c r="J111" s="39" t="s">
        <v>1847</v>
      </c>
      <c r="K111" s="42" t="str">
        <f t="shared" si="3"/>
        <v>The profile series for the proven Klick-in system. Assemble with a square nut and Klick in module. Mechanical connection: top click groove M8, bottom screw channel M10, 40mm x 40mm</v>
      </c>
      <c r="L111" s="39" t="s">
        <v>1825</v>
      </c>
      <c r="M111" s="39" t="s">
        <v>1803</v>
      </c>
      <c r="N111" s="39" t="s">
        <v>1803</v>
      </c>
      <c r="O111" s="39" t="s">
        <v>1804</v>
      </c>
      <c r="P111" s="39" t="s">
        <v>1805</v>
      </c>
      <c r="Q111" s="39" t="s">
        <v>1806</v>
      </c>
      <c r="R111" s="39" t="s">
        <v>1807</v>
      </c>
      <c r="S111" s="39" t="s">
        <v>1808</v>
      </c>
    </row>
    <row r="112" spans="1:19" ht="84">
      <c r="A112" s="39" t="s">
        <v>1848</v>
      </c>
      <c r="B112" s="42" t="str">
        <f t="shared" si="2"/>
        <v>Module bearing rail Solo 5500mm</v>
      </c>
      <c r="C112" s="39" t="s">
        <v>1849</v>
      </c>
      <c r="D112" s="39" t="s">
        <v>1850</v>
      </c>
      <c r="E112" s="39" t="s">
        <v>1851</v>
      </c>
      <c r="F112" s="39" t="s">
        <v>1852</v>
      </c>
      <c r="G112" s="39" t="s">
        <v>1853</v>
      </c>
      <c r="H112" s="39" t="s">
        <v>1854</v>
      </c>
      <c r="I112" s="39" t="s">
        <v>1855</v>
      </c>
      <c r="J112" s="39" t="s">
        <v>1856</v>
      </c>
      <c r="K112" s="42" t="str">
        <f t="shared" si="3"/>
        <v>The profile series for the proven Klick-in system. Assemble with a square nut and Klick in module. Mechanical connection: top click groove M8, bottom screw channel M10, 40mm x 40mm</v>
      </c>
      <c r="L112" s="39" t="s">
        <v>1825</v>
      </c>
      <c r="M112" s="39" t="s">
        <v>1803</v>
      </c>
      <c r="N112" s="39" t="s">
        <v>1803</v>
      </c>
      <c r="O112" s="39" t="s">
        <v>1826</v>
      </c>
      <c r="P112" s="39" t="s">
        <v>1805</v>
      </c>
      <c r="Q112" s="39" t="s">
        <v>1806</v>
      </c>
      <c r="R112" s="39" t="s">
        <v>1807</v>
      </c>
      <c r="S112" s="39" t="s">
        <v>1808</v>
      </c>
    </row>
    <row r="113" spans="1:19" ht="84">
      <c r="A113" s="39" t="s">
        <v>212</v>
      </c>
      <c r="B113" s="42" t="str">
        <f t="shared" si="2"/>
        <v>Module bearing rail Solo 5900mm</v>
      </c>
      <c r="C113" s="39" t="s">
        <v>213</v>
      </c>
      <c r="D113" s="39" t="s">
        <v>1857</v>
      </c>
      <c r="E113" s="39" t="s">
        <v>1858</v>
      </c>
      <c r="F113" s="39" t="s">
        <v>1859</v>
      </c>
      <c r="G113" s="39" t="s">
        <v>1860</v>
      </c>
      <c r="H113" s="39" t="s">
        <v>1861</v>
      </c>
      <c r="I113" s="39" t="s">
        <v>1862</v>
      </c>
      <c r="J113" s="39" t="s">
        <v>1863</v>
      </c>
      <c r="K113" s="42" t="str">
        <f t="shared" si="3"/>
        <v>The profile series for the proven Klick-in system. Assemble with a square nut and Klick in module. Mechanical connection: top click groove M8, bottom screw channel M10, 40mm x 40mm</v>
      </c>
      <c r="L113" s="39" t="s">
        <v>1825</v>
      </c>
      <c r="M113" s="39" t="s">
        <v>1803</v>
      </c>
      <c r="N113" s="39" t="s">
        <v>1803</v>
      </c>
      <c r="O113" s="39" t="s">
        <v>1804</v>
      </c>
      <c r="P113" s="39" t="s">
        <v>1805</v>
      </c>
      <c r="Q113" s="39" t="s">
        <v>1806</v>
      </c>
      <c r="R113" s="39" t="s">
        <v>1807</v>
      </c>
      <c r="S113" s="39" t="s">
        <v>1808</v>
      </c>
    </row>
    <row r="114" spans="1:19" ht="84">
      <c r="A114" s="39" t="s">
        <v>214</v>
      </c>
      <c r="B114" s="42" t="str">
        <f t="shared" si="2"/>
        <v>Module bearing rail Solo 6200mm</v>
      </c>
      <c r="C114" s="39" t="s">
        <v>215</v>
      </c>
      <c r="D114" s="39" t="s">
        <v>1864</v>
      </c>
      <c r="E114" s="39" t="s">
        <v>1865</v>
      </c>
      <c r="F114" s="39" t="s">
        <v>1866</v>
      </c>
      <c r="G114" s="39" t="s">
        <v>1867</v>
      </c>
      <c r="H114" s="39" t="s">
        <v>1868</v>
      </c>
      <c r="I114" s="39" t="s">
        <v>1869</v>
      </c>
      <c r="J114" s="39" t="s">
        <v>1870</v>
      </c>
      <c r="K114" s="42" t="str">
        <f t="shared" si="3"/>
        <v>The profile series for the proven Klick-in system. Assemble with a square nut and Klick in module. Mechanical connection: top click groove M8, bottom screw channel M10, 40mm x 40mm</v>
      </c>
      <c r="L114" s="39" t="s">
        <v>1802</v>
      </c>
      <c r="M114" s="39" t="s">
        <v>1803</v>
      </c>
      <c r="N114" s="39" t="s">
        <v>1803</v>
      </c>
      <c r="O114" s="39" t="s">
        <v>1804</v>
      </c>
      <c r="P114" s="39" t="s">
        <v>1805</v>
      </c>
      <c r="Q114" s="39" t="s">
        <v>1806</v>
      </c>
      <c r="R114" s="39" t="s">
        <v>1807</v>
      </c>
      <c r="S114" s="39" t="s">
        <v>1808</v>
      </c>
    </row>
    <row r="115" spans="1:19" ht="96">
      <c r="A115" s="39" t="s">
        <v>216</v>
      </c>
      <c r="B115" s="42" t="str">
        <f t="shared" si="2"/>
        <v>Module bearing rail Solo 4400mm bl anod</v>
      </c>
      <c r="C115" s="39" t="s">
        <v>217</v>
      </c>
      <c r="D115" s="39" t="s">
        <v>1871</v>
      </c>
      <c r="E115" s="39" t="s">
        <v>1872</v>
      </c>
      <c r="F115" s="39" t="s">
        <v>1873</v>
      </c>
      <c r="G115" s="39" t="s">
        <v>1874</v>
      </c>
      <c r="H115" s="39" t="s">
        <v>1875</v>
      </c>
      <c r="I115" s="39" t="s">
        <v>1876</v>
      </c>
      <c r="J115" s="39" t="s">
        <v>1877</v>
      </c>
      <c r="K115" s="42" t="str">
        <f t="shared" si="3"/>
        <v>The profile series for the proven Klick-in system. Assemble with a square nut and Klick in module. Mechanical connection: top click groove M8, bottom screw channel M10, 40mm x 40mm</v>
      </c>
      <c r="L115" s="39" t="s">
        <v>1878</v>
      </c>
      <c r="M115" s="39" t="s">
        <v>1803</v>
      </c>
      <c r="N115" s="39" t="s">
        <v>1803</v>
      </c>
      <c r="O115" s="39" t="s">
        <v>1879</v>
      </c>
      <c r="P115" s="39" t="s">
        <v>1805</v>
      </c>
      <c r="Q115" s="39" t="s">
        <v>1806</v>
      </c>
      <c r="R115" s="39" t="s">
        <v>1807</v>
      </c>
      <c r="S115" s="39" t="s">
        <v>1808</v>
      </c>
    </row>
    <row r="116" spans="1:19" ht="96">
      <c r="A116" s="39" t="s">
        <v>1880</v>
      </c>
      <c r="B116" s="42" t="str">
        <f t="shared" si="2"/>
        <v>Module bearing rail Solo 5500mm bl anod</v>
      </c>
      <c r="C116" s="39" t="s">
        <v>1881</v>
      </c>
      <c r="D116" s="39" t="s">
        <v>1882</v>
      </c>
      <c r="E116" s="39" t="s">
        <v>1883</v>
      </c>
      <c r="F116" s="39" t="s">
        <v>1884</v>
      </c>
      <c r="G116" s="39" t="s">
        <v>1885</v>
      </c>
      <c r="H116" s="39" t="s">
        <v>1886</v>
      </c>
      <c r="I116" s="39" t="s">
        <v>1887</v>
      </c>
      <c r="J116" s="39" t="s">
        <v>1888</v>
      </c>
      <c r="K116" s="42" t="str">
        <f t="shared" si="3"/>
        <v>The profile series for the proven Klick-in system. Assemble with a square nut and Klick in module. Mechanical connection: top click groove M8, bottom screw channel M10, 40mm x 40mm</v>
      </c>
      <c r="L116" s="39" t="s">
        <v>1878</v>
      </c>
      <c r="M116" s="39" t="s">
        <v>1803</v>
      </c>
      <c r="N116" s="39" t="s">
        <v>1803</v>
      </c>
      <c r="O116" s="39" t="s">
        <v>1879</v>
      </c>
      <c r="P116" s="39" t="s">
        <v>1805</v>
      </c>
      <c r="Q116" s="39" t="s">
        <v>1806</v>
      </c>
      <c r="R116" s="39" t="s">
        <v>1807</v>
      </c>
      <c r="S116" s="39" t="s">
        <v>1808</v>
      </c>
    </row>
    <row r="117" spans="1:19" ht="84">
      <c r="A117" s="39" t="s">
        <v>219</v>
      </c>
      <c r="B117" s="42" t="str">
        <f t="shared" si="2"/>
        <v>Module bearing rail Solo 5900mm bl anod</v>
      </c>
      <c r="C117" s="39" t="s">
        <v>220</v>
      </c>
      <c r="D117" s="39" t="s">
        <v>1889</v>
      </c>
      <c r="E117" s="39" t="s">
        <v>1890</v>
      </c>
      <c r="F117" s="39" t="s">
        <v>1891</v>
      </c>
      <c r="G117" s="39" t="s">
        <v>1892</v>
      </c>
      <c r="H117" s="39" t="s">
        <v>1893</v>
      </c>
      <c r="I117" s="39" t="s">
        <v>1894</v>
      </c>
      <c r="J117" s="39" t="s">
        <v>1895</v>
      </c>
      <c r="K117" s="42" t="str">
        <f t="shared" si="3"/>
        <v>The profile series for the proven Klick-in system. Assemble with a square nut and Klick in module. Mechanical connection: top click groove M8, bottom screw channel M10, 40mm x 40mm</v>
      </c>
      <c r="L117" s="39" t="s">
        <v>1802</v>
      </c>
      <c r="M117" s="39" t="s">
        <v>1803</v>
      </c>
      <c r="N117" s="39" t="s">
        <v>1803</v>
      </c>
      <c r="O117" s="39" t="s">
        <v>1804</v>
      </c>
      <c r="P117" s="39" t="s">
        <v>1805</v>
      </c>
      <c r="Q117" s="39" t="s">
        <v>1806</v>
      </c>
      <c r="R117" s="39" t="s">
        <v>1807</v>
      </c>
      <c r="S117" s="39" t="s">
        <v>1808</v>
      </c>
    </row>
    <row r="118" spans="1:19" ht="84">
      <c r="A118" s="39" t="s">
        <v>1896</v>
      </c>
      <c r="B118" s="42" t="str">
        <f t="shared" si="2"/>
        <v>Module bearing rail Solo05 Plus 4400mm</v>
      </c>
      <c r="C118" s="39" t="s">
        <v>1897</v>
      </c>
      <c r="D118" s="39" t="s">
        <v>1898</v>
      </c>
      <c r="E118" s="39" t="s">
        <v>1899</v>
      </c>
      <c r="F118" s="39" t="s">
        <v>1900</v>
      </c>
      <c r="G118" s="39" t="s">
        <v>1901</v>
      </c>
      <c r="H118" s="39" t="s">
        <v>1902</v>
      </c>
      <c r="I118" s="39" t="s">
        <v>1903</v>
      </c>
      <c r="J118" s="39" t="s">
        <v>1904</v>
      </c>
      <c r="K118" s="42" t="str">
        <f t="shared" si="3"/>
        <v>The profile series for the proven Klick-in system. Assemble with a square nut and Klick in module. Mechanical connection: top click groove M8, bottom screw channel M10, 40mm x 60mm</v>
      </c>
      <c r="L118" s="39" t="s">
        <v>1905</v>
      </c>
      <c r="M118" s="39" t="s">
        <v>1906</v>
      </c>
      <c r="N118" s="39" t="s">
        <v>1906</v>
      </c>
      <c r="O118" s="39" t="s">
        <v>1907</v>
      </c>
      <c r="P118" s="39" t="s">
        <v>1908</v>
      </c>
      <c r="Q118" s="39" t="s">
        <v>1909</v>
      </c>
      <c r="R118" s="39" t="s">
        <v>1910</v>
      </c>
      <c r="S118" s="39" t="s">
        <v>1911</v>
      </c>
    </row>
    <row r="119" spans="1:19" ht="84">
      <c r="A119" s="39" t="s">
        <v>1912</v>
      </c>
      <c r="B119" s="42" t="str">
        <f t="shared" si="2"/>
        <v>Module bearing rail Solo05 Plus 5500mm</v>
      </c>
      <c r="C119" s="39" t="s">
        <v>1913</v>
      </c>
      <c r="D119" s="39" t="s">
        <v>1914</v>
      </c>
      <c r="E119" s="39" t="s">
        <v>1915</v>
      </c>
      <c r="F119" s="39" t="s">
        <v>1916</v>
      </c>
      <c r="G119" s="39" t="s">
        <v>1917</v>
      </c>
      <c r="H119" s="39" t="s">
        <v>1918</v>
      </c>
      <c r="I119" s="39" t="s">
        <v>1919</v>
      </c>
      <c r="J119" s="39" t="s">
        <v>1920</v>
      </c>
      <c r="K119" s="42" t="str">
        <f t="shared" si="3"/>
        <v>The profile series for the proven Klick-in system. Assemble with a square nut and Klick in module. Mechanical connection: top click groove M8, bottom screw channel M10, 40mm x 60mm</v>
      </c>
      <c r="L119" s="39" t="s">
        <v>1905</v>
      </c>
      <c r="M119" s="39" t="s">
        <v>1906</v>
      </c>
      <c r="N119" s="39" t="s">
        <v>1906</v>
      </c>
      <c r="O119" s="39" t="s">
        <v>1907</v>
      </c>
      <c r="P119" s="39" t="s">
        <v>1908</v>
      </c>
      <c r="Q119" s="39" t="s">
        <v>1909</v>
      </c>
      <c r="R119" s="39" t="s">
        <v>1910</v>
      </c>
      <c r="S119" s="39" t="s">
        <v>1911</v>
      </c>
    </row>
    <row r="120" spans="1:19" ht="84">
      <c r="A120" s="39" t="s">
        <v>221</v>
      </c>
      <c r="B120" s="42" t="str">
        <f t="shared" si="2"/>
        <v>Module bearing rail Solo05 Plus 5900mm</v>
      </c>
      <c r="C120" s="39" t="s">
        <v>222</v>
      </c>
      <c r="D120" s="39" t="s">
        <v>1921</v>
      </c>
      <c r="E120" s="39" t="s">
        <v>1922</v>
      </c>
      <c r="F120" s="39" t="s">
        <v>1923</v>
      </c>
      <c r="G120" s="39" t="s">
        <v>1924</v>
      </c>
      <c r="H120" s="39" t="s">
        <v>1925</v>
      </c>
      <c r="I120" s="39" t="s">
        <v>1926</v>
      </c>
      <c r="J120" s="39" t="s">
        <v>1927</v>
      </c>
      <c r="K120" s="42" t="str">
        <f t="shared" si="3"/>
        <v>The profile series for the proven Klick-in system. Assemble with a square nut and Klick in module. Mechanical connection: top click groove M8, bottom screw channel M10, 40mm x 60mm</v>
      </c>
      <c r="L120" s="39" t="s">
        <v>1905</v>
      </c>
      <c r="M120" s="39" t="s">
        <v>1906</v>
      </c>
      <c r="N120" s="39" t="s">
        <v>1906</v>
      </c>
      <c r="O120" s="39" t="s">
        <v>1907</v>
      </c>
      <c r="P120" s="39" t="s">
        <v>1908</v>
      </c>
      <c r="Q120" s="39" t="s">
        <v>1909</v>
      </c>
      <c r="R120" s="39" t="s">
        <v>1910</v>
      </c>
      <c r="S120" s="39" t="s">
        <v>1911</v>
      </c>
    </row>
    <row r="121" spans="1:19" ht="36">
      <c r="A121" s="39" t="s">
        <v>223</v>
      </c>
      <c r="B121" s="42" t="str">
        <f t="shared" si="2"/>
        <v>Module-bearing rail EcoLight 450mm</v>
      </c>
      <c r="C121" s="39" t="s">
        <v>224</v>
      </c>
      <c r="D121" s="39" t="s">
        <v>1928</v>
      </c>
      <c r="E121" s="39" t="s">
        <v>1929</v>
      </c>
      <c r="F121" s="39" t="s">
        <v>1930</v>
      </c>
      <c r="G121" s="39" t="s">
        <v>1931</v>
      </c>
      <c r="H121" s="39" t="s">
        <v>1932</v>
      </c>
      <c r="I121" s="39" t="s">
        <v>1933</v>
      </c>
      <c r="J121" s="39" t="s">
        <v>1934</v>
      </c>
      <c r="K121" s="42" t="str">
        <f t="shared" si="3"/>
        <v>A pre-cut 450mm section of rail, ready-to-use in conjunction with the SingleFix Pro.</v>
      </c>
      <c r="L121" s="39" t="s">
        <v>1935</v>
      </c>
      <c r="M121" s="39" t="s">
        <v>1936</v>
      </c>
      <c r="N121" s="39" t="s">
        <v>1937</v>
      </c>
      <c r="O121" s="39" t="s">
        <v>1938</v>
      </c>
      <c r="P121" s="39" t="s">
        <v>1939</v>
      </c>
      <c r="Q121" s="39" t="s">
        <v>1940</v>
      </c>
      <c r="R121" s="39" t="s">
        <v>1941</v>
      </c>
      <c r="S121" s="39" t="s">
        <v>1942</v>
      </c>
    </row>
    <row r="122" spans="1:19" ht="84">
      <c r="A122" s="39" t="s">
        <v>1943</v>
      </c>
      <c r="B122" s="42" t="str">
        <f t="shared" si="2"/>
        <v>Module bearing rail EcoLight 4400mm</v>
      </c>
      <c r="C122" s="39" t="s">
        <v>1944</v>
      </c>
      <c r="D122" s="39" t="s">
        <v>1945</v>
      </c>
      <c r="E122" s="39" t="s">
        <v>1946</v>
      </c>
      <c r="F122" s="39" t="s">
        <v>1947</v>
      </c>
      <c r="G122" s="39" t="s">
        <v>1948</v>
      </c>
      <c r="H122" s="39" t="s">
        <v>1949</v>
      </c>
      <c r="I122" s="39" t="s">
        <v>1950</v>
      </c>
      <c r="J122" s="39" t="s">
        <v>1951</v>
      </c>
      <c r="K122" s="42" t="str">
        <f t="shared" si="3"/>
        <v>The profile series for the proven Klick-in system. Assemble with a square nut and Klick in module. Mechanical connection: top click groove M8, bottom screw channel M10, 30mm x 30mm</v>
      </c>
      <c r="L122" s="39" t="s">
        <v>1763</v>
      </c>
      <c r="M122" s="39" t="s">
        <v>1764</v>
      </c>
      <c r="N122" s="39" t="s">
        <v>1764</v>
      </c>
      <c r="O122" s="39" t="s">
        <v>1765</v>
      </c>
      <c r="P122" s="39" t="s">
        <v>1766</v>
      </c>
      <c r="Q122" s="39" t="s">
        <v>1767</v>
      </c>
      <c r="R122" s="39" t="s">
        <v>1768</v>
      </c>
      <c r="S122" s="39" t="s">
        <v>1769</v>
      </c>
    </row>
    <row r="123" spans="1:19" ht="84">
      <c r="A123" s="39" t="s">
        <v>1952</v>
      </c>
      <c r="B123" s="42" t="str">
        <f t="shared" si="2"/>
        <v>Module bearing rail EcoLight 5500mm</v>
      </c>
      <c r="C123" s="39" t="s">
        <v>1953</v>
      </c>
      <c r="D123" s="39" t="s">
        <v>1954</v>
      </c>
      <c r="E123" s="39" t="s">
        <v>1955</v>
      </c>
      <c r="F123" s="39" t="s">
        <v>1956</v>
      </c>
      <c r="G123" s="39" t="s">
        <v>1957</v>
      </c>
      <c r="H123" s="39" t="s">
        <v>1958</v>
      </c>
      <c r="I123" s="39" t="s">
        <v>1959</v>
      </c>
      <c r="J123" s="39" t="s">
        <v>1960</v>
      </c>
      <c r="K123" s="42" t="str">
        <f t="shared" si="3"/>
        <v>The profile series for the proven Klick-in system. Assemble with a square nut and Klick in module. Mechanical connection: top click groove M8, bottom screw channel M10, 30mm x 30mm</v>
      </c>
      <c r="L123" s="39" t="s">
        <v>1763</v>
      </c>
      <c r="M123" s="39" t="s">
        <v>1764</v>
      </c>
      <c r="N123" s="39" t="s">
        <v>1764</v>
      </c>
      <c r="O123" s="39" t="s">
        <v>1765</v>
      </c>
      <c r="P123" s="39" t="s">
        <v>1766</v>
      </c>
      <c r="Q123" s="39" t="s">
        <v>1767</v>
      </c>
      <c r="R123" s="39" t="s">
        <v>1768</v>
      </c>
      <c r="S123" s="39" t="s">
        <v>1769</v>
      </c>
    </row>
    <row r="124" spans="1:19" ht="96">
      <c r="A124" s="39" t="s">
        <v>1961</v>
      </c>
      <c r="B124" s="42" t="str">
        <f t="shared" si="2"/>
        <v>Module bearing rail SoloXL 5500mm</v>
      </c>
      <c r="C124" s="39" t="s">
        <v>1962</v>
      </c>
      <c r="D124" s="39" t="s">
        <v>1963</v>
      </c>
      <c r="E124" s="39" t="s">
        <v>1964</v>
      </c>
      <c r="F124" s="39" t="s">
        <v>1965</v>
      </c>
      <c r="G124" s="39" t="s">
        <v>1966</v>
      </c>
      <c r="H124" s="39" t="s">
        <v>1967</v>
      </c>
      <c r="I124" s="39" t="s">
        <v>1968</v>
      </c>
      <c r="J124" s="39" t="s">
        <v>1969</v>
      </c>
      <c r="K124" s="42" t="str">
        <f t="shared" si="3"/>
        <v>The profile series for the proven click system with suitable accessories. Assembly with square nut, click system and rapid. Mechanical connection: top click groove M8, bottom screw channel M10, 40mm x 120mm.</v>
      </c>
      <c r="L124" s="39" t="s">
        <v>1970</v>
      </c>
      <c r="M124" s="39" t="s">
        <v>1971</v>
      </c>
      <c r="N124" s="39" t="s">
        <v>1971</v>
      </c>
      <c r="O124" s="39" t="s">
        <v>1972</v>
      </c>
      <c r="P124" s="39" t="s">
        <v>1973</v>
      </c>
      <c r="Q124" s="39" t="s">
        <v>1974</v>
      </c>
      <c r="R124" s="39" t="s">
        <v>1975</v>
      </c>
      <c r="S124" s="44" t="s">
        <v>1976</v>
      </c>
    </row>
    <row r="125" spans="1:19" ht="96">
      <c r="A125" s="39" t="s">
        <v>225</v>
      </c>
      <c r="B125" s="42" t="str">
        <f t="shared" si="2"/>
        <v>Module bearing rail SoloXL 5900mm</v>
      </c>
      <c r="C125" s="39" t="s">
        <v>226</v>
      </c>
      <c r="D125" s="39" t="s">
        <v>1977</v>
      </c>
      <c r="E125" s="39" t="s">
        <v>1978</v>
      </c>
      <c r="F125" s="39" t="s">
        <v>1965</v>
      </c>
      <c r="G125" s="39" t="s">
        <v>1966</v>
      </c>
      <c r="H125" s="39" t="s">
        <v>1979</v>
      </c>
      <c r="I125" s="39" t="s">
        <v>1980</v>
      </c>
      <c r="J125" s="39" t="s">
        <v>1981</v>
      </c>
      <c r="K125" s="42" t="str">
        <f t="shared" si="3"/>
        <v>The profile series for the proven click system with suitable accessories. Assembly with square nut, click system and rapid. Mechanical connection: top click groove M8, bottom screw channel M10, 40mm x 120mm.</v>
      </c>
      <c r="L125" s="39" t="s">
        <v>1970</v>
      </c>
      <c r="M125" s="39" t="s">
        <v>1971</v>
      </c>
      <c r="N125" s="39" t="s">
        <v>1971</v>
      </c>
      <c r="O125" s="39" t="s">
        <v>1972</v>
      </c>
      <c r="P125" s="39" t="s">
        <v>1973</v>
      </c>
      <c r="Q125" s="39" t="s">
        <v>1974</v>
      </c>
      <c r="R125" s="39" t="s">
        <v>1975</v>
      </c>
      <c r="S125" s="44" t="s">
        <v>1976</v>
      </c>
    </row>
    <row r="126" spans="1:19" ht="96">
      <c r="A126" s="39" t="s">
        <v>271</v>
      </c>
      <c r="B126" s="42" t="str">
        <f t="shared" si="2"/>
        <v>Module bearing rail Solo Pro 4400 mm</v>
      </c>
      <c r="C126" s="39" t="s">
        <v>1982</v>
      </c>
      <c r="D126" s="39" t="s">
        <v>272</v>
      </c>
      <c r="E126" s="39" t="s">
        <v>1983</v>
      </c>
      <c r="F126" s="39" t="s">
        <v>1984</v>
      </c>
      <c r="G126" s="39" t="s">
        <v>1985</v>
      </c>
      <c r="H126" s="39" t="s">
        <v>1986</v>
      </c>
      <c r="I126" s="39" t="s">
        <v>1987</v>
      </c>
      <c r="J126" s="39" t="s">
        <v>1988</v>
      </c>
      <c r="K126" s="42" t="str">
        <f t="shared" si="3"/>
        <v>The ProLine profile series with matching accessories. Mounting with module clamps of the ProLine series and the ProLine click system. Mechanical connection: ProLine click groove at top, M10 screw channel at bottom, 40 mm x 40 mm.</v>
      </c>
      <c r="L126" s="39" t="s">
        <v>1989</v>
      </c>
      <c r="M126" s="39" t="s">
        <v>1990</v>
      </c>
      <c r="N126" s="39" t="s">
        <v>1991</v>
      </c>
      <c r="O126" s="39" t="s">
        <v>1992</v>
      </c>
      <c r="P126" s="39" t="s">
        <v>1993</v>
      </c>
      <c r="Q126" s="39" t="s">
        <v>1994</v>
      </c>
      <c r="R126" s="39" t="s">
        <v>1995</v>
      </c>
      <c r="S126" s="39" t="s">
        <v>1996</v>
      </c>
    </row>
    <row r="127" spans="1:19" ht="96">
      <c r="A127" s="39" t="s">
        <v>273</v>
      </c>
      <c r="B127" s="42" t="str">
        <f t="shared" si="2"/>
        <v>Module bearing rail Solo Pro 4750 mm</v>
      </c>
      <c r="C127" s="39" t="s">
        <v>1997</v>
      </c>
      <c r="D127" s="39" t="s">
        <v>274</v>
      </c>
      <c r="E127" s="39" t="s">
        <v>1998</v>
      </c>
      <c r="F127" s="39" t="s">
        <v>1999</v>
      </c>
      <c r="G127" s="39" t="s">
        <v>2000</v>
      </c>
      <c r="H127" s="39" t="s">
        <v>2001</v>
      </c>
      <c r="I127" s="39" t="s">
        <v>2002</v>
      </c>
      <c r="J127" s="39" t="s">
        <v>2003</v>
      </c>
      <c r="K127" s="42" t="str">
        <f t="shared" si="3"/>
        <v>The ProLine profile series with matching accessories. Mounting with module clamps of the ProLine series and the ProLine click system. Mechanical connection: ProLine click groove at top, M10 screw channel at bottom, 40 mm x 40 mm.</v>
      </c>
      <c r="L127" s="39" t="s">
        <v>1989</v>
      </c>
      <c r="M127" s="39" t="s">
        <v>1990</v>
      </c>
      <c r="N127" s="39" t="s">
        <v>1991</v>
      </c>
      <c r="O127" s="39" t="s">
        <v>1992</v>
      </c>
      <c r="P127" s="39" t="s">
        <v>1993</v>
      </c>
      <c r="Q127" s="39" t="s">
        <v>1994</v>
      </c>
      <c r="R127" s="39" t="s">
        <v>1995</v>
      </c>
      <c r="S127" s="39" t="s">
        <v>1996</v>
      </c>
    </row>
    <row r="128" spans="1:19" ht="96">
      <c r="A128" s="39" t="s">
        <v>275</v>
      </c>
      <c r="B128" s="42" t="str">
        <f t="shared" si="2"/>
        <v>Module bearing rail Solo Pro 5900 mm</v>
      </c>
      <c r="C128" s="39" t="s">
        <v>2004</v>
      </c>
      <c r="D128" s="39" t="s">
        <v>276</v>
      </c>
      <c r="E128" s="39" t="s">
        <v>2005</v>
      </c>
      <c r="F128" s="39" t="s">
        <v>2006</v>
      </c>
      <c r="G128" s="39" t="s">
        <v>2007</v>
      </c>
      <c r="H128" s="39" t="s">
        <v>2008</v>
      </c>
      <c r="I128" s="39" t="s">
        <v>2009</v>
      </c>
      <c r="J128" s="39" t="s">
        <v>2010</v>
      </c>
      <c r="K128" s="42" t="str">
        <f t="shared" si="3"/>
        <v>The ProLine profile series with matching accessories. Mounting with module clamps of the ProLine series and the ProLine click system. Mechanical connection: ProLine click groove at top, M10 screw channel at bottom, 40 mm x 40 mm.</v>
      </c>
      <c r="L128" s="39" t="s">
        <v>1989</v>
      </c>
      <c r="M128" s="39" t="s">
        <v>1990</v>
      </c>
      <c r="N128" s="39" t="s">
        <v>1991</v>
      </c>
      <c r="O128" s="39" t="s">
        <v>1992</v>
      </c>
      <c r="P128" s="39" t="s">
        <v>1993</v>
      </c>
      <c r="Q128" s="39" t="s">
        <v>1994</v>
      </c>
      <c r="R128" s="39" t="s">
        <v>1995</v>
      </c>
      <c r="S128" s="39" t="s">
        <v>1996</v>
      </c>
    </row>
    <row r="129" spans="1:19" ht="96">
      <c r="A129" s="39" t="s">
        <v>277</v>
      </c>
      <c r="B129" s="42" t="str">
        <f t="shared" si="2"/>
        <v>Module bearing rail Solo Pro 6200 mm</v>
      </c>
      <c r="C129" s="39" t="s">
        <v>2011</v>
      </c>
      <c r="D129" s="39" t="s">
        <v>278</v>
      </c>
      <c r="E129" s="39" t="s">
        <v>2012</v>
      </c>
      <c r="F129" s="39" t="s">
        <v>2013</v>
      </c>
      <c r="G129" s="39" t="s">
        <v>2014</v>
      </c>
      <c r="H129" s="39" t="s">
        <v>2015</v>
      </c>
      <c r="I129" s="39" t="s">
        <v>2016</v>
      </c>
      <c r="J129" s="39" t="s">
        <v>2017</v>
      </c>
      <c r="K129" s="42" t="str">
        <f t="shared" si="3"/>
        <v>The ProLine profile series with matching accessories. Mounting with module clamps of the ProLine series and the ProLine click system. Mechanical connection: ProLine click groove at top, M10 screw channel at bottom, 40 mm x 40 mm.</v>
      </c>
      <c r="L129" s="39" t="s">
        <v>1989</v>
      </c>
      <c r="M129" s="39" t="s">
        <v>1990</v>
      </c>
      <c r="N129" s="39" t="s">
        <v>1991</v>
      </c>
      <c r="O129" s="39" t="s">
        <v>1992</v>
      </c>
      <c r="P129" s="39" t="s">
        <v>1993</v>
      </c>
      <c r="Q129" s="39" t="s">
        <v>1994</v>
      </c>
      <c r="R129" s="39" t="s">
        <v>1995</v>
      </c>
      <c r="S129" s="39" t="s">
        <v>1996</v>
      </c>
    </row>
    <row r="130" spans="1:19" ht="36">
      <c r="A130" s="39" t="s">
        <v>227</v>
      </c>
      <c r="B130" s="42" t="str">
        <f t="shared" si="2"/>
        <v>Module bearing rail Pro35 100mm</v>
      </c>
      <c r="C130" s="39" t="s">
        <v>2018</v>
      </c>
      <c r="D130" s="39" t="s">
        <v>228</v>
      </c>
      <c r="E130" s="39" t="s">
        <v>2019</v>
      </c>
      <c r="F130" s="39" t="s">
        <v>2020</v>
      </c>
      <c r="G130" s="39" t="s">
        <v>2021</v>
      </c>
      <c r="H130" s="39" t="s">
        <v>2022</v>
      </c>
      <c r="I130" s="39" t="s">
        <v>2023</v>
      </c>
      <c r="J130" s="39" t="s">
        <v>2024</v>
      </c>
      <c r="K130" s="42" t="str">
        <f t="shared" si="3"/>
        <v>A pre-cut 100 mm section of rail, ready-to-use in conjunction with the Rapid Pro L.</v>
      </c>
      <c r="L130" s="39" t="s">
        <v>2025</v>
      </c>
      <c r="M130" s="39" t="s">
        <v>2026</v>
      </c>
      <c r="N130" s="39" t="s">
        <v>2027</v>
      </c>
      <c r="O130" s="39" t="s">
        <v>2028</v>
      </c>
      <c r="P130" s="39" t="s">
        <v>2029</v>
      </c>
      <c r="Q130" s="39" t="s">
        <v>2030</v>
      </c>
      <c r="R130" s="39" t="s">
        <v>2031</v>
      </c>
      <c r="S130" s="39" t="s">
        <v>2032</v>
      </c>
    </row>
    <row r="131" spans="1:19" ht="36">
      <c r="A131" s="39" t="s">
        <v>229</v>
      </c>
      <c r="B131" s="42" t="str">
        <f t="shared" si="2"/>
        <v>Module bearing rail Pro35 450mm</v>
      </c>
      <c r="C131" s="39" t="s">
        <v>230</v>
      </c>
      <c r="D131" s="39" t="s">
        <v>2033</v>
      </c>
      <c r="E131" s="39" t="s">
        <v>2034</v>
      </c>
      <c r="F131" s="39" t="s">
        <v>2035</v>
      </c>
      <c r="G131" s="39" t="s">
        <v>2036</v>
      </c>
      <c r="H131" s="39" t="s">
        <v>2037</v>
      </c>
      <c r="I131" s="39" t="s">
        <v>2038</v>
      </c>
      <c r="J131" s="39" t="s">
        <v>2039</v>
      </c>
      <c r="K131" s="42" t="str">
        <f t="shared" si="3"/>
        <v>A pre-cut 450mm section of rail, ready-to-use in conjunction with the SingleFix Pro.</v>
      </c>
      <c r="L131" s="39" t="s">
        <v>1935</v>
      </c>
      <c r="M131" s="39" t="s">
        <v>1936</v>
      </c>
      <c r="N131" s="39" t="s">
        <v>2040</v>
      </c>
      <c r="O131" s="39" t="s">
        <v>2041</v>
      </c>
      <c r="P131" s="39" t="s">
        <v>1939</v>
      </c>
      <c r="Q131" s="39" t="s">
        <v>1940</v>
      </c>
      <c r="R131" s="39" t="s">
        <v>1941</v>
      </c>
      <c r="S131" s="39" t="s">
        <v>2042</v>
      </c>
    </row>
    <row r="132" spans="1:19" ht="36">
      <c r="A132" s="39" t="s">
        <v>261</v>
      </c>
      <c r="B132" s="42" t="str">
        <f t="shared" si="2"/>
        <v>Module bearing rail Pro100 450 mm</v>
      </c>
      <c r="C132" s="39" t="s">
        <v>262</v>
      </c>
      <c r="D132" s="39" t="s">
        <v>2043</v>
      </c>
      <c r="E132" s="39" t="s">
        <v>2044</v>
      </c>
      <c r="F132" s="39" t="s">
        <v>2045</v>
      </c>
      <c r="G132" s="39" t="s">
        <v>2046</v>
      </c>
      <c r="H132" s="39" t="s">
        <v>2047</v>
      </c>
      <c r="I132" s="39" t="s">
        <v>2048</v>
      </c>
      <c r="J132" s="39" t="s">
        <v>2049</v>
      </c>
      <c r="K132" s="42" t="str">
        <f t="shared" si="3"/>
        <v>A pre-cut 450mm section of rail, ready-to-use in conjunction with the SingleFix Pro.</v>
      </c>
      <c r="L132" s="39" t="s">
        <v>1935</v>
      </c>
      <c r="M132" s="39" t="s">
        <v>1936</v>
      </c>
      <c r="N132" s="39" t="s">
        <v>2040</v>
      </c>
      <c r="O132" s="39" t="s">
        <v>2041</v>
      </c>
      <c r="P132" s="39" t="s">
        <v>1939</v>
      </c>
      <c r="Q132" s="39" t="s">
        <v>1940</v>
      </c>
      <c r="R132" s="39" t="s">
        <v>1941</v>
      </c>
      <c r="S132" s="39" t="s">
        <v>2042</v>
      </c>
    </row>
    <row r="133" spans="1:19" ht="96">
      <c r="A133" s="39" t="s">
        <v>231</v>
      </c>
      <c r="B133" s="42" t="str">
        <f t="shared" si="2"/>
        <v>Module bearing rail Pro35 3550mm</v>
      </c>
      <c r="C133" s="39" t="s">
        <v>232</v>
      </c>
      <c r="D133" s="39" t="s">
        <v>2050</v>
      </c>
      <c r="E133" s="39" t="s">
        <v>2051</v>
      </c>
      <c r="F133" s="39" t="s">
        <v>2052</v>
      </c>
      <c r="G133" s="39" t="s">
        <v>2053</v>
      </c>
      <c r="H133" s="39" t="s">
        <v>2054</v>
      </c>
      <c r="I133" s="39" t="s">
        <v>2055</v>
      </c>
      <c r="J133" s="39" t="s">
        <v>2056</v>
      </c>
      <c r="K133" s="42" t="str">
        <f t="shared" si="3"/>
        <v>The ProLine profile series with matching accessories. Mounting with module clamps of the ProLine series and the ProLine click system. Mechanical connection: ProLine click groove at top, M10 screw channel at bottom, 30mm x 35mm.</v>
      </c>
      <c r="L133" s="39" t="s">
        <v>2057</v>
      </c>
      <c r="M133" s="39" t="s">
        <v>2058</v>
      </c>
      <c r="N133" s="39" t="s">
        <v>2059</v>
      </c>
      <c r="O133" s="39" t="s">
        <v>2060</v>
      </c>
      <c r="P133" s="39" t="s">
        <v>2061</v>
      </c>
      <c r="Q133" s="39" t="s">
        <v>2062</v>
      </c>
      <c r="R133" s="39" t="s">
        <v>2063</v>
      </c>
      <c r="S133" s="39" t="s">
        <v>2064</v>
      </c>
    </row>
    <row r="134" spans="1:19" ht="96">
      <c r="A134" s="39" t="s">
        <v>233</v>
      </c>
      <c r="B134" s="42" t="str">
        <f t="shared" si="2"/>
        <v>Module bearing rail Pro35 4400mm</v>
      </c>
      <c r="C134" s="39" t="s">
        <v>234</v>
      </c>
      <c r="D134" s="39" t="s">
        <v>2065</v>
      </c>
      <c r="E134" s="39" t="s">
        <v>2066</v>
      </c>
      <c r="F134" s="39" t="s">
        <v>2067</v>
      </c>
      <c r="G134" s="39" t="s">
        <v>2068</v>
      </c>
      <c r="H134" s="39" t="s">
        <v>2069</v>
      </c>
      <c r="I134" s="39" t="s">
        <v>2070</v>
      </c>
      <c r="J134" s="39" t="s">
        <v>2071</v>
      </c>
      <c r="K134" s="42" t="str">
        <f t="shared" si="3"/>
        <v>The ProLine profile series with matching accessories. Mounting with module clamps of the ProLine series and the ProLine click system. Mechanical connection: ProLine click groove at top, M10 screw channel at bottom, 30mm x 35mm.</v>
      </c>
      <c r="L134" s="39" t="s">
        <v>2057</v>
      </c>
      <c r="M134" s="39" t="s">
        <v>2058</v>
      </c>
      <c r="N134" s="39" t="s">
        <v>2059</v>
      </c>
      <c r="O134" s="39" t="s">
        <v>2060</v>
      </c>
      <c r="P134" s="39" t="s">
        <v>2061</v>
      </c>
      <c r="Q134" s="39" t="s">
        <v>2062</v>
      </c>
      <c r="R134" s="39" t="s">
        <v>2063</v>
      </c>
      <c r="S134" s="39" t="s">
        <v>2064</v>
      </c>
    </row>
    <row r="135" spans="1:19" ht="96">
      <c r="A135" s="39" t="s">
        <v>235</v>
      </c>
      <c r="B135" s="42" t="str">
        <f t="shared" si="2"/>
        <v>Module bearing rail Pro35 4750mm</v>
      </c>
      <c r="C135" s="39" t="s">
        <v>236</v>
      </c>
      <c r="D135" s="39" t="s">
        <v>2072</v>
      </c>
      <c r="E135" s="39" t="s">
        <v>2073</v>
      </c>
      <c r="F135" s="39" t="s">
        <v>2074</v>
      </c>
      <c r="G135" s="39" t="s">
        <v>2075</v>
      </c>
      <c r="H135" s="39" t="s">
        <v>2076</v>
      </c>
      <c r="I135" s="39" t="s">
        <v>2077</v>
      </c>
      <c r="J135" s="39" t="s">
        <v>2078</v>
      </c>
      <c r="K135" s="42" t="str">
        <f t="shared" si="3"/>
        <v>The ProLine profile series with matching accessories. Mounting with module clamps of the ProLine series and the ProLine click system. Mechanical connection: ProLine click groove at top, M10 screw channel at bottom, 30mm x 35mm.</v>
      </c>
      <c r="L135" s="39" t="s">
        <v>2057</v>
      </c>
      <c r="M135" s="39" t="s">
        <v>2058</v>
      </c>
      <c r="N135" s="39" t="s">
        <v>2059</v>
      </c>
      <c r="O135" s="39" t="s">
        <v>2060</v>
      </c>
      <c r="P135" s="39" t="s">
        <v>2061</v>
      </c>
      <c r="Q135" s="39" t="s">
        <v>2062</v>
      </c>
      <c r="R135" s="39" t="s">
        <v>2063</v>
      </c>
      <c r="S135" s="39" t="s">
        <v>2064</v>
      </c>
    </row>
    <row r="136" spans="1:19" ht="96">
      <c r="A136" s="39" t="s">
        <v>237</v>
      </c>
      <c r="B136" s="42" t="str">
        <f t="shared" si="2"/>
        <v>Module bearing rail Pro35 5500mm</v>
      </c>
      <c r="C136" s="39" t="s">
        <v>238</v>
      </c>
      <c r="D136" s="39" t="s">
        <v>2079</v>
      </c>
      <c r="E136" s="39" t="s">
        <v>2080</v>
      </c>
      <c r="F136" s="39" t="s">
        <v>2081</v>
      </c>
      <c r="G136" s="39" t="s">
        <v>2082</v>
      </c>
      <c r="H136" s="39" t="s">
        <v>2083</v>
      </c>
      <c r="I136" s="39" t="s">
        <v>2084</v>
      </c>
      <c r="J136" s="39" t="s">
        <v>2085</v>
      </c>
      <c r="K136" s="42" t="str">
        <f t="shared" si="3"/>
        <v>The ProLine profile series with matching accessories. Mounting with module clamps of the ProLine series and the ProLine click system. Mechanical connection: ProLine click groove at top, M10 screw channel at bottom, 30mm x 35mm.</v>
      </c>
      <c r="L136" s="39" t="s">
        <v>2057</v>
      </c>
      <c r="M136" s="39" t="s">
        <v>2058</v>
      </c>
      <c r="N136" s="39" t="s">
        <v>2059</v>
      </c>
      <c r="O136" s="39" t="s">
        <v>2060</v>
      </c>
      <c r="P136" s="39" t="s">
        <v>2061</v>
      </c>
      <c r="Q136" s="39" t="s">
        <v>2062</v>
      </c>
      <c r="R136" s="39" t="s">
        <v>2063</v>
      </c>
      <c r="S136" s="39" t="s">
        <v>2064</v>
      </c>
    </row>
    <row r="137" spans="1:19" ht="96">
      <c r="A137" s="39" t="s">
        <v>239</v>
      </c>
      <c r="B137" s="42" t="str">
        <f t="shared" ref="B137:B201" si="4">IF(INDEX(C137:J137,1,Sprache)&lt;&gt;0,INDEX(C137:J137,1,Sprache),IF(INDEX(C137:J137,1,1)=0," ",INDEX(C137:J137,1,1)))</f>
        <v>Module bearing rail Pro35 5900mm</v>
      </c>
      <c r="C137" s="39" t="s">
        <v>240</v>
      </c>
      <c r="D137" s="39" t="s">
        <v>2086</v>
      </c>
      <c r="E137" s="39" t="s">
        <v>2087</v>
      </c>
      <c r="F137" s="39" t="s">
        <v>2088</v>
      </c>
      <c r="G137" s="39" t="s">
        <v>2089</v>
      </c>
      <c r="H137" s="39" t="s">
        <v>2090</v>
      </c>
      <c r="I137" s="39" t="s">
        <v>2091</v>
      </c>
      <c r="J137" s="39" t="s">
        <v>2092</v>
      </c>
      <c r="K137" s="42" t="str">
        <f t="shared" ref="K137:K201" si="5">IF(INDEX(L137:S137,1,Sprache)&lt;&gt;0,INDEX(L137:S137,1,Sprache),IF(INDEX(L137:S137,1,1)=0," ",INDEX(L137:S137,1,1)))</f>
        <v>The ProLine profile series with matching accessories. Mounting with module clamps of the ProLine series and the ProLine click system. Mechanical connection: ProLine click groove at top, M10 screw channel at bottom, 30mm x 35mm.</v>
      </c>
      <c r="L137" s="39" t="s">
        <v>2057</v>
      </c>
      <c r="M137" s="39" t="s">
        <v>2058</v>
      </c>
      <c r="N137" s="39" t="s">
        <v>2059</v>
      </c>
      <c r="O137" s="39" t="s">
        <v>2060</v>
      </c>
      <c r="P137" s="39" t="s">
        <v>2061</v>
      </c>
      <c r="Q137" s="39" t="s">
        <v>2062</v>
      </c>
      <c r="R137" s="39" t="s">
        <v>2063</v>
      </c>
      <c r="S137" s="39" t="s">
        <v>2064</v>
      </c>
    </row>
    <row r="138" spans="1:19" ht="96">
      <c r="A138" s="39" t="s">
        <v>2093</v>
      </c>
      <c r="B138" s="42" t="str">
        <f t="shared" si="4"/>
        <v>Module bearing rail Pro50 6000mm</v>
      </c>
      <c r="C138" s="39" t="s">
        <v>2094</v>
      </c>
      <c r="D138" s="39" t="s">
        <v>2095</v>
      </c>
      <c r="E138" s="39" t="s">
        <v>2096</v>
      </c>
      <c r="F138" s="39" t="s">
        <v>2097</v>
      </c>
      <c r="G138" s="39" t="s">
        <v>2098</v>
      </c>
      <c r="H138" s="39" t="s">
        <v>2099</v>
      </c>
      <c r="I138" s="39" t="s">
        <v>2100</v>
      </c>
      <c r="J138" s="39" t="s">
        <v>2101</v>
      </c>
      <c r="K138" s="42" t="str">
        <f t="shared" si="5"/>
        <v>The ProLine profile series with matching accessories. Mounting with module clamps of the ProLine series and the ProLine click system. Mechanical connection: ProLine click groove at top, M10 screw channel at bottom, 30mm x 50mm.</v>
      </c>
      <c r="L138" s="39" t="s">
        <v>2102</v>
      </c>
      <c r="M138" s="39" t="s">
        <v>2103</v>
      </c>
      <c r="N138" s="39" t="s">
        <v>2104</v>
      </c>
      <c r="O138" s="39" t="s">
        <v>2105</v>
      </c>
      <c r="P138" s="39" t="s">
        <v>2106</v>
      </c>
      <c r="Q138" s="39" t="s">
        <v>2107</v>
      </c>
      <c r="R138" s="39" t="s">
        <v>2108</v>
      </c>
      <c r="S138" s="39" t="s">
        <v>2109</v>
      </c>
    </row>
    <row r="139" spans="1:19" ht="96">
      <c r="A139" s="39" t="s">
        <v>243</v>
      </c>
      <c r="B139" s="42" t="str">
        <f t="shared" si="4"/>
        <v>Module bearing rail Pro50 2450mm</v>
      </c>
      <c r="C139" s="39" t="s">
        <v>244</v>
      </c>
      <c r="D139" s="39" t="s">
        <v>2110</v>
      </c>
      <c r="E139" s="39" t="s">
        <v>2111</v>
      </c>
      <c r="F139" s="39" t="s">
        <v>2112</v>
      </c>
      <c r="G139" s="39" t="s">
        <v>2113</v>
      </c>
      <c r="H139" s="39" t="s">
        <v>2114</v>
      </c>
      <c r="I139" s="39" t="s">
        <v>2115</v>
      </c>
      <c r="J139" s="39" t="s">
        <v>2116</v>
      </c>
      <c r="K139" s="42" t="str">
        <f t="shared" si="5"/>
        <v>The ProLine profile series with matching accessories. Mounting with module clamps of the ProLine series and the ProLine click system. Mechanical connection: ProLine click groove at top, M10 screw channel at bottom, 30mm x 50mm.</v>
      </c>
      <c r="L139" s="39" t="s">
        <v>2102</v>
      </c>
      <c r="M139" s="39" t="s">
        <v>2103</v>
      </c>
      <c r="N139" s="39" t="s">
        <v>2104</v>
      </c>
      <c r="O139" s="39" t="s">
        <v>2105</v>
      </c>
      <c r="P139" s="39" t="s">
        <v>2106</v>
      </c>
      <c r="Q139" s="39" t="s">
        <v>2107</v>
      </c>
      <c r="R139" s="39" t="s">
        <v>2108</v>
      </c>
      <c r="S139" s="39" t="s">
        <v>2109</v>
      </c>
    </row>
    <row r="140" spans="1:19" ht="96">
      <c r="A140" s="39" t="s">
        <v>245</v>
      </c>
      <c r="B140" s="42" t="str">
        <f t="shared" si="4"/>
        <v>Module bearing rail Pro50 3300mm</v>
      </c>
      <c r="C140" s="39" t="s">
        <v>246</v>
      </c>
      <c r="D140" s="39" t="s">
        <v>2117</v>
      </c>
      <c r="E140" s="39" t="s">
        <v>2118</v>
      </c>
      <c r="F140" s="39" t="s">
        <v>2119</v>
      </c>
      <c r="G140" s="39" t="s">
        <v>2120</v>
      </c>
      <c r="H140" s="39" t="s">
        <v>2121</v>
      </c>
      <c r="I140" s="39" t="s">
        <v>2122</v>
      </c>
      <c r="J140" s="39" t="s">
        <v>2123</v>
      </c>
      <c r="K140" s="42" t="str">
        <f t="shared" si="5"/>
        <v>The ProLine profile series with matching accessories. Mounting with module clamps of the ProLine series and the ProLine click system. Mechanical connection: ProLine click groove at top, M10 screw channel at bottom, 30mm x 50mm.</v>
      </c>
      <c r="L140" s="39" t="s">
        <v>2102</v>
      </c>
      <c r="M140" s="39" t="s">
        <v>2103</v>
      </c>
      <c r="N140" s="39" t="s">
        <v>2104</v>
      </c>
      <c r="O140" s="39" t="s">
        <v>2105</v>
      </c>
      <c r="P140" s="39" t="s">
        <v>2106</v>
      </c>
      <c r="Q140" s="39" t="s">
        <v>2107</v>
      </c>
      <c r="R140" s="39" t="s">
        <v>2108</v>
      </c>
      <c r="S140" s="39" t="s">
        <v>2109</v>
      </c>
    </row>
    <row r="141" spans="1:19" ht="96">
      <c r="A141" s="39" t="s">
        <v>247</v>
      </c>
      <c r="B141" s="42" t="str">
        <f t="shared" si="4"/>
        <v>Module bearing rail Pro50 3550mm</v>
      </c>
      <c r="C141" s="39" t="s">
        <v>248</v>
      </c>
      <c r="D141" s="39" t="s">
        <v>2124</v>
      </c>
      <c r="E141" s="39" t="s">
        <v>2125</v>
      </c>
      <c r="F141" s="39" t="s">
        <v>2126</v>
      </c>
      <c r="G141" s="39" t="s">
        <v>2127</v>
      </c>
      <c r="H141" s="39" t="s">
        <v>2128</v>
      </c>
      <c r="I141" s="39" t="s">
        <v>2129</v>
      </c>
      <c r="J141" s="39" t="s">
        <v>2130</v>
      </c>
      <c r="K141" s="42" t="str">
        <f t="shared" si="5"/>
        <v>The ProLine profile series with matching accessories. Mounting with module clamps of the ProLine series and the ProLine click system. Mechanical connection: ProLine click groove at top, M10 screw channel at bottom, 30mm x 50mm.</v>
      </c>
      <c r="L141" s="39" t="s">
        <v>2102</v>
      </c>
      <c r="M141" s="39" t="s">
        <v>2103</v>
      </c>
      <c r="N141" s="39" t="s">
        <v>2104</v>
      </c>
      <c r="O141" s="39" t="s">
        <v>2105</v>
      </c>
      <c r="P141" s="39" t="s">
        <v>2106</v>
      </c>
      <c r="Q141" s="39" t="s">
        <v>2107</v>
      </c>
      <c r="R141" s="39" t="s">
        <v>2108</v>
      </c>
      <c r="S141" s="39" t="s">
        <v>2109</v>
      </c>
    </row>
    <row r="142" spans="1:19" ht="96">
      <c r="A142" s="39" t="s">
        <v>249</v>
      </c>
      <c r="B142" s="42" t="str">
        <f t="shared" si="4"/>
        <v>Module bearing rail Pro50 4400mm</v>
      </c>
      <c r="C142" s="39" t="s">
        <v>250</v>
      </c>
      <c r="D142" s="39" t="s">
        <v>2131</v>
      </c>
      <c r="E142" s="39" t="s">
        <v>2132</v>
      </c>
      <c r="F142" s="39" t="s">
        <v>2133</v>
      </c>
      <c r="G142" s="39" t="s">
        <v>2134</v>
      </c>
      <c r="H142" s="39" t="s">
        <v>2135</v>
      </c>
      <c r="I142" s="39" t="s">
        <v>2136</v>
      </c>
      <c r="J142" s="39" t="s">
        <v>2137</v>
      </c>
      <c r="K142" s="42" t="str">
        <f t="shared" si="5"/>
        <v>The ProLine profile series with matching accessories. Mounting with module clamps of the ProLine series and the ProLine click system. Mechanical connection: ProLine click groove at top, M10 screw channel at bottom, 30mm x 50mm.</v>
      </c>
      <c r="L142" s="39" t="s">
        <v>2102</v>
      </c>
      <c r="M142" s="39" t="s">
        <v>2103</v>
      </c>
      <c r="N142" s="39" t="s">
        <v>2104</v>
      </c>
      <c r="O142" s="39" t="s">
        <v>2105</v>
      </c>
      <c r="P142" s="39" t="s">
        <v>2106</v>
      </c>
      <c r="Q142" s="39" t="s">
        <v>2107</v>
      </c>
      <c r="R142" s="39" t="s">
        <v>2108</v>
      </c>
      <c r="S142" s="39" t="s">
        <v>2109</v>
      </c>
    </row>
    <row r="143" spans="1:19" ht="96">
      <c r="A143" s="39" t="s">
        <v>251</v>
      </c>
      <c r="B143" s="42" t="str">
        <f t="shared" si="4"/>
        <v>Module bearing rail Pro50 4750mm</v>
      </c>
      <c r="C143" s="39" t="s">
        <v>252</v>
      </c>
      <c r="D143" s="39" t="s">
        <v>2138</v>
      </c>
      <c r="E143" s="39" t="s">
        <v>2139</v>
      </c>
      <c r="F143" s="39" t="s">
        <v>2140</v>
      </c>
      <c r="G143" s="39" t="s">
        <v>2141</v>
      </c>
      <c r="H143" s="39" t="s">
        <v>2142</v>
      </c>
      <c r="I143" s="39" t="s">
        <v>2143</v>
      </c>
      <c r="J143" s="39" t="s">
        <v>2144</v>
      </c>
      <c r="K143" s="42" t="str">
        <f t="shared" si="5"/>
        <v>The ProLine profile series with matching accessories. Mounting with module clamps of the ProLine series and the ProLine click system. Mechanical connection: ProLine click groove at top, M10 screw channel at bottom, 30mm x 50mm.</v>
      </c>
      <c r="L143" s="39" t="s">
        <v>2102</v>
      </c>
      <c r="M143" s="39" t="s">
        <v>2103</v>
      </c>
      <c r="N143" s="39" t="s">
        <v>2104</v>
      </c>
      <c r="O143" s="39" t="s">
        <v>2105</v>
      </c>
      <c r="P143" s="39" t="s">
        <v>2106</v>
      </c>
      <c r="Q143" s="39" t="s">
        <v>2107</v>
      </c>
      <c r="R143" s="39" t="s">
        <v>2108</v>
      </c>
      <c r="S143" s="39" t="s">
        <v>2109</v>
      </c>
    </row>
    <row r="144" spans="1:19" ht="96">
      <c r="A144" s="39" t="s">
        <v>253</v>
      </c>
      <c r="B144" s="42" t="str">
        <f t="shared" si="4"/>
        <v>Module bearing rail Pro50 5500mm</v>
      </c>
      <c r="C144" s="39" t="s">
        <v>254</v>
      </c>
      <c r="D144" s="39" t="s">
        <v>2145</v>
      </c>
      <c r="E144" s="39" t="s">
        <v>2146</v>
      </c>
      <c r="F144" s="39" t="s">
        <v>2147</v>
      </c>
      <c r="G144" s="39" t="s">
        <v>2148</v>
      </c>
      <c r="H144" s="39" t="s">
        <v>2149</v>
      </c>
      <c r="I144" s="39" t="s">
        <v>2150</v>
      </c>
      <c r="J144" s="39" t="s">
        <v>2151</v>
      </c>
      <c r="K144" s="42" t="str">
        <f t="shared" si="5"/>
        <v>The ProLine profile series with matching accessories. Mounting with module clamps of the ProLine series and the ProLine click system. Mechanical connection: ProLine click groove at top, M10 screw channel at bottom, 30mm x 50mm.</v>
      </c>
      <c r="L144" s="39" t="s">
        <v>2102</v>
      </c>
      <c r="M144" s="39" t="s">
        <v>2103</v>
      </c>
      <c r="N144" s="39" t="s">
        <v>2104</v>
      </c>
      <c r="O144" s="39" t="s">
        <v>2105</v>
      </c>
      <c r="P144" s="39" t="s">
        <v>2106</v>
      </c>
      <c r="Q144" s="39" t="s">
        <v>2107</v>
      </c>
      <c r="R144" s="39" t="s">
        <v>2108</v>
      </c>
      <c r="S144" s="39" t="s">
        <v>2109</v>
      </c>
    </row>
    <row r="145" spans="1:19" ht="96">
      <c r="A145" s="39" t="s">
        <v>255</v>
      </c>
      <c r="B145" s="42" t="str">
        <f t="shared" si="4"/>
        <v>Module bearing rail Pro50 5900mm</v>
      </c>
      <c r="C145" s="39" t="s">
        <v>256</v>
      </c>
      <c r="D145" s="39" t="s">
        <v>2152</v>
      </c>
      <c r="E145" s="39" t="s">
        <v>2153</v>
      </c>
      <c r="F145" s="39" t="s">
        <v>2154</v>
      </c>
      <c r="G145" s="39" t="s">
        <v>2155</v>
      </c>
      <c r="H145" s="39" t="s">
        <v>2156</v>
      </c>
      <c r="I145" s="39" t="s">
        <v>2157</v>
      </c>
      <c r="J145" s="39" t="s">
        <v>2158</v>
      </c>
      <c r="K145" s="42" t="str">
        <f t="shared" si="5"/>
        <v>The ProLine profile series with matching accessories. Mounting with module clamps of the ProLine series and the ProLine click system. Mechanical connection: ProLine click groove at top, M10 screw channel at bottom, 30mm x 50mm.</v>
      </c>
      <c r="L145" s="39" t="s">
        <v>2102</v>
      </c>
      <c r="M145" s="39" t="s">
        <v>2103</v>
      </c>
      <c r="N145" s="39" t="s">
        <v>2104</v>
      </c>
      <c r="O145" s="39" t="s">
        <v>2105</v>
      </c>
      <c r="P145" s="39" t="s">
        <v>2106</v>
      </c>
      <c r="Q145" s="39" t="s">
        <v>2107</v>
      </c>
      <c r="R145" s="39" t="s">
        <v>2108</v>
      </c>
      <c r="S145" s="39" t="s">
        <v>2109</v>
      </c>
    </row>
    <row r="146" spans="1:19" ht="96">
      <c r="A146" s="39" t="s">
        <v>257</v>
      </c>
      <c r="B146" s="42" t="str">
        <f t="shared" si="4"/>
        <v>Module bearing rail Pro50 4750mm bl anod</v>
      </c>
      <c r="C146" s="39" t="s">
        <v>258</v>
      </c>
      <c r="D146" s="39" t="s">
        <v>2159</v>
      </c>
      <c r="E146" s="39" t="s">
        <v>2160</v>
      </c>
      <c r="F146" s="39" t="s">
        <v>2161</v>
      </c>
      <c r="G146" s="39" t="s">
        <v>2162</v>
      </c>
      <c r="H146" s="39" t="s">
        <v>2163</v>
      </c>
      <c r="I146" s="39" t="s">
        <v>2164</v>
      </c>
      <c r="J146" s="39" t="s">
        <v>2144</v>
      </c>
      <c r="K146" s="42" t="str">
        <f t="shared" si="5"/>
        <v>The ProLine profile series with matching accessories. Mounting with module clamps of the ProLine series and the ProLine click system. Mechanical connection: ProLine click groove at top, M10 screw channel at bottom, 30mm x 50mm.</v>
      </c>
      <c r="L146" s="39" t="s">
        <v>2102</v>
      </c>
      <c r="M146" s="39" t="s">
        <v>2103</v>
      </c>
      <c r="N146" s="39" t="s">
        <v>2104</v>
      </c>
      <c r="O146" s="39" t="s">
        <v>2105</v>
      </c>
      <c r="P146" s="39" t="s">
        <v>2106</v>
      </c>
      <c r="Q146" s="39" t="s">
        <v>2107</v>
      </c>
      <c r="R146" s="39" t="s">
        <v>2108</v>
      </c>
      <c r="S146" s="39" t="s">
        <v>2109</v>
      </c>
    </row>
    <row r="147" spans="1:19" ht="96">
      <c r="A147" s="39" t="s">
        <v>2165</v>
      </c>
      <c r="B147" s="42" t="str">
        <f t="shared" si="4"/>
        <v>Module bearing rail Pro70 4400mm</v>
      </c>
      <c r="C147" s="39" t="s">
        <v>2166</v>
      </c>
      <c r="D147" s="39" t="s">
        <v>2167</v>
      </c>
      <c r="E147" s="39" t="s">
        <v>2168</v>
      </c>
      <c r="F147" s="39" t="s">
        <v>2169</v>
      </c>
      <c r="G147" s="39" t="s">
        <v>2170</v>
      </c>
      <c r="H147" s="39" t="s">
        <v>2171</v>
      </c>
      <c r="I147" s="39" t="s">
        <v>2172</v>
      </c>
      <c r="J147" s="39" t="s">
        <v>2173</v>
      </c>
      <c r="K147" s="42" t="str">
        <f t="shared" si="5"/>
        <v>The ProLine profile series with matching accessories. Mounting with module clamps of the ProLine series and the ProLine click system. Mechanical connection: ProLine click groove at top, M10 screw channel at bottom, 30mm x 70mm.</v>
      </c>
      <c r="L147" s="39" t="s">
        <v>2174</v>
      </c>
      <c r="M147" s="39" t="s">
        <v>2175</v>
      </c>
      <c r="N147" s="39" t="s">
        <v>2176</v>
      </c>
      <c r="O147" s="39" t="s">
        <v>2177</v>
      </c>
      <c r="P147" s="39" t="s">
        <v>2178</v>
      </c>
      <c r="Q147" s="39" t="s">
        <v>2179</v>
      </c>
      <c r="R147" s="39" t="s">
        <v>2180</v>
      </c>
      <c r="S147" s="39" t="s">
        <v>2181</v>
      </c>
    </row>
    <row r="148" spans="1:19" ht="96">
      <c r="A148" s="39" t="s">
        <v>2182</v>
      </c>
      <c r="B148" s="42" t="str">
        <f t="shared" si="4"/>
        <v>Module bearing rail Pro70 5500mm</v>
      </c>
      <c r="C148" s="39" t="s">
        <v>2183</v>
      </c>
      <c r="D148" s="39" t="s">
        <v>2184</v>
      </c>
      <c r="E148" s="39" t="s">
        <v>2185</v>
      </c>
      <c r="F148" s="39" t="s">
        <v>2186</v>
      </c>
      <c r="G148" s="39" t="s">
        <v>2187</v>
      </c>
      <c r="H148" s="39" t="s">
        <v>2188</v>
      </c>
      <c r="I148" s="39" t="s">
        <v>2189</v>
      </c>
      <c r="J148" s="39" t="s">
        <v>2190</v>
      </c>
      <c r="K148" s="42" t="str">
        <f t="shared" si="5"/>
        <v>The ProLine profile series with matching accessories. Mounting with module clamps of the ProLine series and the ProLine click system. Mechanical connection: ProLine click groove at top, M10 screw channel at bottom, 30mm x 70mm.</v>
      </c>
      <c r="L148" s="39" t="s">
        <v>2174</v>
      </c>
      <c r="M148" s="39" t="s">
        <v>2175</v>
      </c>
      <c r="N148" s="39" t="s">
        <v>2176</v>
      </c>
      <c r="O148" s="39" t="s">
        <v>2177</v>
      </c>
      <c r="P148" s="39" t="s">
        <v>2178</v>
      </c>
      <c r="Q148" s="39" t="s">
        <v>2179</v>
      </c>
      <c r="R148" s="39" t="s">
        <v>2180</v>
      </c>
      <c r="S148" s="39" t="s">
        <v>2181</v>
      </c>
    </row>
    <row r="149" spans="1:19" ht="96">
      <c r="A149" s="39" t="s">
        <v>259</v>
      </c>
      <c r="B149" s="42" t="str">
        <f t="shared" si="4"/>
        <v>Module bearing rail Pro70 5900mm</v>
      </c>
      <c r="C149" s="39" t="s">
        <v>260</v>
      </c>
      <c r="D149" s="39" t="s">
        <v>2191</v>
      </c>
      <c r="E149" s="39" t="s">
        <v>2192</v>
      </c>
      <c r="F149" s="39" t="s">
        <v>2193</v>
      </c>
      <c r="G149" s="39" t="s">
        <v>2194</v>
      </c>
      <c r="H149" s="39" t="s">
        <v>2195</v>
      </c>
      <c r="I149" s="39" t="s">
        <v>2196</v>
      </c>
      <c r="J149" s="39" t="s">
        <v>2197</v>
      </c>
      <c r="K149" s="42" t="str">
        <f t="shared" si="5"/>
        <v>The ProLine profile series with matching accessories. Mounting with module clamps of the ProLine series and the ProLine click system. Mechanical connection: ProLine click groove at top, M10 screw channel at bottom, 30mm x 70mm.</v>
      </c>
      <c r="L149" s="39" t="s">
        <v>2174</v>
      </c>
      <c r="M149" s="39" t="s">
        <v>2175</v>
      </c>
      <c r="N149" s="39" t="s">
        <v>2176</v>
      </c>
      <c r="O149" s="39" t="s">
        <v>2177</v>
      </c>
      <c r="P149" s="39" t="s">
        <v>2178</v>
      </c>
      <c r="Q149" s="39" t="s">
        <v>2179</v>
      </c>
      <c r="R149" s="39" t="s">
        <v>2180</v>
      </c>
      <c r="S149" s="39" t="s">
        <v>2181</v>
      </c>
    </row>
    <row r="150" spans="1:19" ht="84">
      <c r="A150" s="39" t="s">
        <v>263</v>
      </c>
      <c r="B150" s="42" t="str">
        <f t="shared" si="4"/>
        <v>Module bearing rail Pro100 5900mm</v>
      </c>
      <c r="C150" s="39" t="s">
        <v>264</v>
      </c>
      <c r="D150" s="39" t="s">
        <v>2198</v>
      </c>
      <c r="E150" s="39" t="s">
        <v>2198</v>
      </c>
      <c r="F150" s="39" t="s">
        <v>2198</v>
      </c>
      <c r="G150" s="39" t="s">
        <v>2198</v>
      </c>
      <c r="H150" s="39" t="s">
        <v>2198</v>
      </c>
      <c r="I150" s="39" t="s">
        <v>2198</v>
      </c>
      <c r="J150" s="39" t="s">
        <v>2199</v>
      </c>
      <c r="K150" s="42" t="str">
        <f t="shared" si="5"/>
        <v>The ProLine profile series with matching accessories. Mounting with module clamps of the ProLine series and the ProLine click system. Mechanical connection: ProLine click groove at top, M10 screw channel at bottom, 30mm x 100mm.</v>
      </c>
      <c r="L150" s="39" t="s">
        <v>2200</v>
      </c>
      <c r="M150" s="39" t="s">
        <v>2201</v>
      </c>
      <c r="N150" s="39" t="s">
        <v>2201</v>
      </c>
      <c r="O150" s="39" t="s">
        <v>2201</v>
      </c>
      <c r="P150" s="39" t="s">
        <v>2201</v>
      </c>
      <c r="Q150" s="39" t="s">
        <v>2201</v>
      </c>
      <c r="R150" s="39" t="s">
        <v>2201</v>
      </c>
      <c r="S150" s="39" t="s">
        <v>2202</v>
      </c>
    </row>
    <row r="151" spans="1:19" ht="24">
      <c r="A151" s="39" t="s">
        <v>279</v>
      </c>
      <c r="B151" s="42" t="str">
        <f t="shared" si="4"/>
        <v>FixZ-7 system top rail 4400mm</v>
      </c>
      <c r="C151" s="39" t="s">
        <v>280</v>
      </c>
      <c r="D151" s="39" t="s">
        <v>2203</v>
      </c>
      <c r="E151" s="39" t="s">
        <v>2204</v>
      </c>
      <c r="F151" s="39" t="s">
        <v>2205</v>
      </c>
      <c r="G151" s="39" t="s">
        <v>2206</v>
      </c>
      <c r="H151" s="39" t="s">
        <v>2207</v>
      </c>
      <c r="I151" s="39" t="s">
        <v>2208</v>
      </c>
      <c r="J151" s="39" t="s">
        <v>2209</v>
      </c>
      <c r="K151" s="42" t="str">
        <f t="shared" si="5"/>
        <v>Special module support profile with elevation angle of approx. 6 °.</v>
      </c>
      <c r="L151" s="39" t="s">
        <v>2210</v>
      </c>
      <c r="M151" s="39" t="s">
        <v>2211</v>
      </c>
      <c r="N151" s="39" t="s">
        <v>2211</v>
      </c>
      <c r="O151" s="39" t="s">
        <v>2212</v>
      </c>
      <c r="P151" s="39" t="s">
        <v>2213</v>
      </c>
      <c r="Q151" s="39" t="s">
        <v>2214</v>
      </c>
      <c r="R151" s="39" t="s">
        <v>2215</v>
      </c>
      <c r="S151" s="39" t="s">
        <v>2216</v>
      </c>
    </row>
    <row r="152" spans="1:19" ht="24">
      <c r="A152" s="39" t="s">
        <v>282</v>
      </c>
      <c r="B152" s="42" t="str">
        <f t="shared" si="4"/>
        <v>FixZ-7 system top rail 5500mm</v>
      </c>
      <c r="C152" s="39" t="s">
        <v>283</v>
      </c>
      <c r="D152" s="39" t="s">
        <v>2217</v>
      </c>
      <c r="E152" s="39" t="s">
        <v>2218</v>
      </c>
      <c r="F152" s="39" t="s">
        <v>2219</v>
      </c>
      <c r="G152" s="39" t="s">
        <v>2220</v>
      </c>
      <c r="H152" s="39" t="s">
        <v>2221</v>
      </c>
      <c r="I152" s="39" t="s">
        <v>2222</v>
      </c>
      <c r="J152" s="39" t="s">
        <v>2223</v>
      </c>
      <c r="K152" s="42" t="str">
        <f t="shared" si="5"/>
        <v>Special module support profile with elevation angle of approx. 6 °.</v>
      </c>
      <c r="L152" s="39" t="s">
        <v>2210</v>
      </c>
      <c r="M152" s="39" t="s">
        <v>2211</v>
      </c>
      <c r="N152" s="39" t="s">
        <v>2211</v>
      </c>
      <c r="O152" s="39" t="s">
        <v>2212</v>
      </c>
      <c r="P152" s="39" t="s">
        <v>2213</v>
      </c>
      <c r="Q152" s="39" t="s">
        <v>2214</v>
      </c>
      <c r="R152" s="39" t="s">
        <v>2215</v>
      </c>
      <c r="S152" s="39" t="s">
        <v>2216</v>
      </c>
    </row>
    <row r="153" spans="1:19" ht="36">
      <c r="A153" s="39" t="s">
        <v>284</v>
      </c>
      <c r="B153" s="42" t="str">
        <f t="shared" si="4"/>
        <v>FixZ-7 upper system rail 450mm</v>
      </c>
      <c r="C153" s="39" t="s">
        <v>285</v>
      </c>
      <c r="D153" s="39" t="s">
        <v>2224</v>
      </c>
      <c r="E153" s="39" t="s">
        <v>2225</v>
      </c>
      <c r="F153" s="39" t="s">
        <v>2226</v>
      </c>
      <c r="G153" s="39" t="s">
        <v>2227</v>
      </c>
      <c r="H153" s="39" t="s">
        <v>2228</v>
      </c>
      <c r="I153" s="39" t="s">
        <v>2229</v>
      </c>
      <c r="J153" s="39" t="s">
        <v>2230</v>
      </c>
      <c r="K153" s="42" t="str">
        <f t="shared" si="5"/>
        <v>A pre-cut 450mm section of rail, ready-to-use in conjunction with the SingleFix Pro.</v>
      </c>
      <c r="L153" s="39" t="s">
        <v>1935</v>
      </c>
      <c r="M153" s="39" t="s">
        <v>1936</v>
      </c>
      <c r="N153" s="39" t="s">
        <v>1937</v>
      </c>
      <c r="O153" s="39" t="s">
        <v>1938</v>
      </c>
      <c r="P153" s="39" t="s">
        <v>1939</v>
      </c>
      <c r="Q153" s="39" t="s">
        <v>1940</v>
      </c>
      <c r="R153" s="39" t="s">
        <v>1941</v>
      </c>
      <c r="S153" s="39" t="s">
        <v>1942</v>
      </c>
    </row>
    <row r="154" spans="1:19" ht="24">
      <c r="A154" s="39" t="s">
        <v>286</v>
      </c>
      <c r="B154" s="42" t="str">
        <f t="shared" si="4"/>
        <v>FixZ-15 system top rail 4400mm</v>
      </c>
      <c r="C154" s="39" t="s">
        <v>287</v>
      </c>
      <c r="D154" s="39" t="s">
        <v>2231</v>
      </c>
      <c r="E154" s="39" t="s">
        <v>2232</v>
      </c>
      <c r="F154" s="39" t="s">
        <v>2233</v>
      </c>
      <c r="G154" s="39" t="s">
        <v>2234</v>
      </c>
      <c r="H154" s="39" t="s">
        <v>2235</v>
      </c>
      <c r="I154" s="39" t="s">
        <v>2236</v>
      </c>
      <c r="J154" s="39" t="s">
        <v>2237</v>
      </c>
      <c r="K154" s="42" t="str">
        <f t="shared" si="5"/>
        <v>Special module support profile with elevation angle of approx. 13 °.</v>
      </c>
      <c r="L154" s="39" t="s">
        <v>2238</v>
      </c>
      <c r="M154" s="39" t="s">
        <v>2239</v>
      </c>
      <c r="N154" s="39" t="s">
        <v>2239</v>
      </c>
      <c r="O154" s="39" t="s">
        <v>2240</v>
      </c>
      <c r="P154" s="39" t="s">
        <v>2241</v>
      </c>
      <c r="Q154" s="39" t="s">
        <v>2242</v>
      </c>
      <c r="R154" s="39" t="s">
        <v>2243</v>
      </c>
      <c r="S154" s="39" t="s">
        <v>2244</v>
      </c>
    </row>
    <row r="155" spans="1:19" ht="24">
      <c r="A155" s="39" t="s">
        <v>288</v>
      </c>
      <c r="B155" s="42" t="str">
        <f t="shared" si="4"/>
        <v>FixZ-15 system top rail 5500mm</v>
      </c>
      <c r="C155" s="39" t="s">
        <v>289</v>
      </c>
      <c r="D155" s="39" t="s">
        <v>2245</v>
      </c>
      <c r="E155" s="39" t="s">
        <v>2246</v>
      </c>
      <c r="F155" s="39" t="s">
        <v>2247</v>
      </c>
      <c r="G155" s="39" t="s">
        <v>2248</v>
      </c>
      <c r="H155" s="39" t="s">
        <v>2249</v>
      </c>
      <c r="I155" s="39" t="s">
        <v>2250</v>
      </c>
      <c r="J155" s="39" t="s">
        <v>2251</v>
      </c>
      <c r="K155" s="42" t="str">
        <f t="shared" si="5"/>
        <v>Special module support profile with elevation angle of approx. 13 °.</v>
      </c>
      <c r="L155" s="39" t="s">
        <v>2238</v>
      </c>
      <c r="M155" s="39" t="s">
        <v>2239</v>
      </c>
      <c r="N155" s="39" t="s">
        <v>2239</v>
      </c>
      <c r="O155" s="39" t="s">
        <v>2240</v>
      </c>
      <c r="P155" s="39" t="s">
        <v>2241</v>
      </c>
      <c r="Q155" s="39" t="s">
        <v>2242</v>
      </c>
      <c r="R155" s="39" t="s">
        <v>2243</v>
      </c>
      <c r="S155" s="39" t="s">
        <v>2244</v>
      </c>
    </row>
    <row r="156" spans="1:19" ht="36">
      <c r="A156" s="39" t="s">
        <v>290</v>
      </c>
      <c r="B156" s="42" t="str">
        <f t="shared" si="4"/>
        <v>FixZ-15 upper system rail18 450mm</v>
      </c>
      <c r="C156" s="39" t="s">
        <v>291</v>
      </c>
      <c r="D156" s="39" t="s">
        <v>2252</v>
      </c>
      <c r="E156" s="39" t="s">
        <v>2253</v>
      </c>
      <c r="F156" s="39" t="s">
        <v>2254</v>
      </c>
      <c r="G156" s="39" t="s">
        <v>2255</v>
      </c>
      <c r="H156" s="39" t="s">
        <v>2256</v>
      </c>
      <c r="I156" s="39" t="s">
        <v>2257</v>
      </c>
      <c r="J156" s="39" t="s">
        <v>2258</v>
      </c>
      <c r="K156" s="42" t="str">
        <f t="shared" si="5"/>
        <v>A pre-cut 450mm section of rail, ready-to-use in conjunction with the SingleFix Pro.</v>
      </c>
      <c r="L156" s="39" t="s">
        <v>1935</v>
      </c>
      <c r="M156" s="39" t="s">
        <v>1936</v>
      </c>
      <c r="N156" s="39" t="s">
        <v>1937</v>
      </c>
      <c r="O156" s="39" t="s">
        <v>1938</v>
      </c>
      <c r="P156" s="39" t="s">
        <v>1939</v>
      </c>
      <c r="Q156" s="39" t="s">
        <v>1940</v>
      </c>
      <c r="R156" s="39" t="s">
        <v>1941</v>
      </c>
      <c r="S156" s="39" t="s">
        <v>1942</v>
      </c>
    </row>
    <row r="157" spans="1:19" ht="24">
      <c r="A157" s="39" t="s">
        <v>292</v>
      </c>
      <c r="B157" s="42" t="str">
        <f t="shared" si="4"/>
        <v>FixZ-15 bottom/front18 rail 4400mm</v>
      </c>
      <c r="C157" s="39" t="s">
        <v>293</v>
      </c>
      <c r="D157" s="39" t="s">
        <v>2259</v>
      </c>
      <c r="E157" s="39" t="s">
        <v>2260</v>
      </c>
      <c r="F157" s="39" t="s">
        <v>2261</v>
      </c>
      <c r="G157" s="39" t="s">
        <v>2262</v>
      </c>
      <c r="H157" s="39" t="s">
        <v>2263</v>
      </c>
      <c r="I157" s="39" t="s">
        <v>2264</v>
      </c>
      <c r="J157" s="39" t="s">
        <v>2265</v>
      </c>
      <c r="K157" s="42" t="str">
        <f t="shared" si="5"/>
        <v>Special module support profile with elevation angle of approx. 13 °.</v>
      </c>
      <c r="L157" s="39" t="s">
        <v>2238</v>
      </c>
      <c r="M157" s="39" t="s">
        <v>2239</v>
      </c>
      <c r="N157" s="39" t="s">
        <v>2239</v>
      </c>
      <c r="O157" s="39" t="s">
        <v>2240</v>
      </c>
      <c r="P157" s="39" t="s">
        <v>2241</v>
      </c>
      <c r="Q157" s="39" t="s">
        <v>2242</v>
      </c>
      <c r="R157" s="39" t="s">
        <v>2243</v>
      </c>
      <c r="S157" s="39" t="s">
        <v>2244</v>
      </c>
    </row>
    <row r="158" spans="1:19" ht="24">
      <c r="A158" s="39" t="s">
        <v>294</v>
      </c>
      <c r="B158" s="42" t="str">
        <f t="shared" si="4"/>
        <v>FixZ-15 bottom/front18 rail 5500mm</v>
      </c>
      <c r="C158" s="39" t="s">
        <v>295</v>
      </c>
      <c r="D158" s="39" t="s">
        <v>2266</v>
      </c>
      <c r="E158" s="39" t="s">
        <v>2267</v>
      </c>
      <c r="F158" s="39" t="s">
        <v>2268</v>
      </c>
      <c r="G158" s="39" t="s">
        <v>2269</v>
      </c>
      <c r="H158" s="39" t="s">
        <v>2270</v>
      </c>
      <c r="I158" s="39" t="s">
        <v>2271</v>
      </c>
      <c r="J158" s="39" t="s">
        <v>2272</v>
      </c>
      <c r="K158" s="42" t="str">
        <f t="shared" si="5"/>
        <v>Special module support profile with elevation angle of approx. 13 °.</v>
      </c>
      <c r="L158" s="39" t="s">
        <v>2238</v>
      </c>
      <c r="M158" s="39" t="s">
        <v>2239</v>
      </c>
      <c r="N158" s="39" t="s">
        <v>2239</v>
      </c>
      <c r="O158" s="39" t="s">
        <v>2240</v>
      </c>
      <c r="P158" s="39" t="s">
        <v>2241</v>
      </c>
      <c r="Q158" s="39" t="s">
        <v>2242</v>
      </c>
      <c r="R158" s="39" t="s">
        <v>2243</v>
      </c>
      <c r="S158" s="39" t="s">
        <v>2244</v>
      </c>
    </row>
    <row r="159" spans="1:19" ht="36">
      <c r="A159" s="39" t="s">
        <v>296</v>
      </c>
      <c r="B159" s="42" t="str">
        <f t="shared" si="4"/>
        <v>FixZ-15 system bottom rail18 450mm</v>
      </c>
      <c r="C159" s="39" t="s">
        <v>297</v>
      </c>
      <c r="D159" s="39" t="s">
        <v>2273</v>
      </c>
      <c r="E159" s="39" t="s">
        <v>2273</v>
      </c>
      <c r="F159" s="39" t="s">
        <v>2274</v>
      </c>
      <c r="G159" s="39" t="s">
        <v>2275</v>
      </c>
      <c r="H159" s="39" t="s">
        <v>2276</v>
      </c>
      <c r="I159" s="39" t="s">
        <v>2277</v>
      </c>
      <c r="J159" s="39" t="s">
        <v>2278</v>
      </c>
      <c r="K159" s="42" t="str">
        <f t="shared" si="5"/>
        <v>A pre-cut 450mm section of rail, ready-to-use in conjunction with the SingleFix Pro.</v>
      </c>
      <c r="L159" s="39" t="s">
        <v>1935</v>
      </c>
      <c r="M159" s="39" t="s">
        <v>1936</v>
      </c>
      <c r="N159" s="39" t="s">
        <v>2040</v>
      </c>
      <c r="O159" s="39" t="s">
        <v>1938</v>
      </c>
      <c r="P159" s="39" t="s">
        <v>1939</v>
      </c>
      <c r="Q159" s="39" t="s">
        <v>1940</v>
      </c>
      <c r="R159" s="39" t="s">
        <v>1941</v>
      </c>
      <c r="S159" s="39" t="s">
        <v>1942</v>
      </c>
    </row>
    <row r="160" spans="1:19" ht="24">
      <c r="A160" s="39" t="s">
        <v>298</v>
      </c>
      <c r="B160" s="42" t="str">
        <f t="shared" si="4"/>
        <v>FixZ-7 bottom/front18 rail 4400mm</v>
      </c>
      <c r="C160" s="39" t="s">
        <v>299</v>
      </c>
      <c r="D160" s="39" t="s">
        <v>2279</v>
      </c>
      <c r="E160" s="39" t="s">
        <v>2280</v>
      </c>
      <c r="F160" s="39" t="s">
        <v>2281</v>
      </c>
      <c r="G160" s="39" t="s">
        <v>2282</v>
      </c>
      <c r="H160" s="39" t="s">
        <v>2283</v>
      </c>
      <c r="I160" s="39" t="s">
        <v>2284</v>
      </c>
      <c r="J160" s="39" t="s">
        <v>2285</v>
      </c>
      <c r="K160" s="42" t="str">
        <f t="shared" si="5"/>
        <v>Special module support profile with elevation angle of approx. 6 °.</v>
      </c>
      <c r="L160" s="39" t="s">
        <v>2210</v>
      </c>
      <c r="M160" s="39" t="s">
        <v>2211</v>
      </c>
      <c r="N160" s="39" t="s">
        <v>2211</v>
      </c>
      <c r="O160" s="39" t="s">
        <v>2212</v>
      </c>
      <c r="P160" s="39" t="s">
        <v>2213</v>
      </c>
      <c r="Q160" s="39" t="s">
        <v>2214</v>
      </c>
      <c r="R160" s="39" t="s">
        <v>2215</v>
      </c>
      <c r="S160" s="39" t="s">
        <v>2216</v>
      </c>
    </row>
    <row r="161" spans="1:19" ht="24">
      <c r="A161" s="39" t="s">
        <v>300</v>
      </c>
      <c r="B161" s="42" t="str">
        <f t="shared" si="4"/>
        <v>FixZ-7 bottom/front18  rail 5500mm</v>
      </c>
      <c r="C161" s="39" t="s">
        <v>301</v>
      </c>
      <c r="D161" s="39" t="s">
        <v>2286</v>
      </c>
      <c r="E161" s="39" t="s">
        <v>2287</v>
      </c>
      <c r="F161" s="39" t="s">
        <v>2288</v>
      </c>
      <c r="G161" s="39" t="s">
        <v>2289</v>
      </c>
      <c r="H161" s="39" t="s">
        <v>2290</v>
      </c>
      <c r="I161" s="39" t="s">
        <v>2291</v>
      </c>
      <c r="J161" s="39" t="s">
        <v>2292</v>
      </c>
      <c r="K161" s="42" t="str">
        <f t="shared" si="5"/>
        <v>Special module support profile with elevation angle of approx. 6 °.</v>
      </c>
      <c r="L161" s="39" t="s">
        <v>2210</v>
      </c>
      <c r="M161" s="39" t="s">
        <v>2211</v>
      </c>
      <c r="N161" s="39" t="s">
        <v>2211</v>
      </c>
      <c r="O161" s="39" t="s">
        <v>2212</v>
      </c>
      <c r="P161" s="39" t="s">
        <v>2213</v>
      </c>
      <c r="Q161" s="39" t="s">
        <v>2214</v>
      </c>
      <c r="R161" s="39" t="s">
        <v>2215</v>
      </c>
      <c r="S161" s="39" t="s">
        <v>2216</v>
      </c>
    </row>
    <row r="162" spans="1:19" ht="36">
      <c r="A162" s="39" t="s">
        <v>302</v>
      </c>
      <c r="B162" s="42" t="str">
        <f t="shared" si="4"/>
        <v>FixZ-7 system bottom rail18 450mm</v>
      </c>
      <c r="C162" s="39" t="s">
        <v>303</v>
      </c>
      <c r="D162" s="39" t="s">
        <v>2293</v>
      </c>
      <c r="E162" s="39" t="s">
        <v>2293</v>
      </c>
      <c r="F162" s="39" t="s">
        <v>2294</v>
      </c>
      <c r="G162" s="39" t="s">
        <v>2295</v>
      </c>
      <c r="H162" s="39" t="s">
        <v>2296</v>
      </c>
      <c r="I162" s="39" t="s">
        <v>2297</v>
      </c>
      <c r="J162" s="39" t="s">
        <v>2298</v>
      </c>
      <c r="K162" s="42" t="str">
        <f t="shared" si="5"/>
        <v>A pre-cut 450mm section of rail, ready-to-use in conjunction with the SingleFix Pro.</v>
      </c>
      <c r="L162" s="39" t="s">
        <v>1935</v>
      </c>
      <c r="M162" s="39" t="s">
        <v>1936</v>
      </c>
      <c r="N162" s="39" t="s">
        <v>1937</v>
      </c>
      <c r="O162" s="39" t="s">
        <v>1938</v>
      </c>
      <c r="P162" s="39" t="s">
        <v>1939</v>
      </c>
      <c r="Q162" s="39" t="s">
        <v>1940</v>
      </c>
      <c r="R162" s="39" t="s">
        <v>1941</v>
      </c>
      <c r="S162" s="39" t="s">
        <v>1942</v>
      </c>
    </row>
    <row r="163" spans="1:19" ht="84">
      <c r="A163" s="39" t="s">
        <v>304</v>
      </c>
      <c r="B163" s="42" t="str">
        <f t="shared" si="4"/>
        <v>Base rail for Flat Grid 6000mm</v>
      </c>
      <c r="C163" s="39" t="s">
        <v>305</v>
      </c>
      <c r="D163" s="39" t="s">
        <v>2299</v>
      </c>
      <c r="E163" s="39" t="s">
        <v>2300</v>
      </c>
      <c r="F163" s="39" t="s">
        <v>2301</v>
      </c>
      <c r="G163" s="39" t="s">
        <v>2302</v>
      </c>
      <c r="H163" s="39" t="s">
        <v>2303</v>
      </c>
      <c r="I163" s="39" t="s">
        <v>2304</v>
      </c>
      <c r="J163" s="39" t="s">
        <v>2305</v>
      </c>
      <c r="K163" s="42" t="str">
        <f t="shared" si="5"/>
        <v>Base rail for the FixGrid18 and FlatGrid systems, in connection with screw-in connectors. Has a groove for holding surface protection mats. The profile is ideal for holding ballast stones.</v>
      </c>
      <c r="L163" s="39" t="s">
        <v>2306</v>
      </c>
      <c r="M163" s="39" t="s">
        <v>2307</v>
      </c>
      <c r="N163" s="39" t="s">
        <v>2308</v>
      </c>
      <c r="O163" s="39" t="s">
        <v>2309</v>
      </c>
      <c r="P163" s="39" t="s">
        <v>2310</v>
      </c>
      <c r="Q163" s="39" t="s">
        <v>2311</v>
      </c>
      <c r="R163" s="39" t="s">
        <v>2312</v>
      </c>
      <c r="S163" s="39" t="s">
        <v>2313</v>
      </c>
    </row>
    <row r="164" spans="1:19" ht="84">
      <c r="A164" s="39" t="s">
        <v>306</v>
      </c>
      <c r="B164" s="42" t="str">
        <f t="shared" si="4"/>
        <v>Base rail for Flat Grid 2150mm</v>
      </c>
      <c r="C164" s="39" t="s">
        <v>307</v>
      </c>
      <c r="D164" s="39" t="s">
        <v>2314</v>
      </c>
      <c r="E164" s="39" t="s">
        <v>2315</v>
      </c>
      <c r="F164" s="39" t="s">
        <v>2316</v>
      </c>
      <c r="G164" s="39" t="s">
        <v>2317</v>
      </c>
      <c r="H164" s="39" t="s">
        <v>2318</v>
      </c>
      <c r="I164" s="39" t="s">
        <v>2319</v>
      </c>
      <c r="J164" s="39" t="s">
        <v>2320</v>
      </c>
      <c r="K164" s="42" t="str">
        <f t="shared" si="5"/>
        <v>Base rail for the FixGrid18 and FlatGrid systems, in connection with screw-in connectors. Has a groove for holding surface protection mats. The profile is ideal for holding ballast stones.</v>
      </c>
      <c r="L164" s="39" t="s">
        <v>2306</v>
      </c>
      <c r="M164" s="39" t="s">
        <v>2307</v>
      </c>
      <c r="N164" s="39" t="s">
        <v>2308</v>
      </c>
      <c r="O164" s="39" t="s">
        <v>2321</v>
      </c>
      <c r="P164" s="39" t="s">
        <v>2310</v>
      </c>
      <c r="Q164" s="39" t="s">
        <v>2311</v>
      </c>
      <c r="R164" s="39" t="s">
        <v>2312</v>
      </c>
      <c r="S164" s="39" t="s">
        <v>2313</v>
      </c>
    </row>
    <row r="165" spans="1:19" ht="84">
      <c r="A165" s="39" t="s">
        <v>308</v>
      </c>
      <c r="B165" s="42" t="str">
        <f t="shared" si="4"/>
        <v>Base rail for Flat Grid 4200mm</v>
      </c>
      <c r="C165" s="39" t="s">
        <v>309</v>
      </c>
      <c r="D165" s="39" t="s">
        <v>2322</v>
      </c>
      <c r="E165" s="39" t="s">
        <v>2323</v>
      </c>
      <c r="F165" s="39" t="s">
        <v>2324</v>
      </c>
      <c r="G165" s="39" t="s">
        <v>2325</v>
      </c>
      <c r="H165" s="39" t="s">
        <v>2326</v>
      </c>
      <c r="I165" s="39" t="s">
        <v>2327</v>
      </c>
      <c r="J165" s="39" t="s">
        <v>2328</v>
      </c>
      <c r="K165" s="42" t="str">
        <f t="shared" si="5"/>
        <v>Base rail for the FixGrid18 and FlatGrid systems, in connection with screw-in connectors. Has a groove for holding surface protection mats. The profile is ideal for holding ballast stones.</v>
      </c>
      <c r="L165" s="39" t="s">
        <v>2306</v>
      </c>
      <c r="M165" s="39" t="s">
        <v>2307</v>
      </c>
      <c r="N165" s="39" t="s">
        <v>2308</v>
      </c>
      <c r="O165" s="39" t="s">
        <v>2321</v>
      </c>
      <c r="P165" s="39" t="s">
        <v>2310</v>
      </c>
      <c r="Q165" s="39" t="s">
        <v>2311</v>
      </c>
      <c r="R165" s="39" t="s">
        <v>2312</v>
      </c>
      <c r="S165" s="39" t="s">
        <v>2313</v>
      </c>
    </row>
    <row r="166" spans="1:19" ht="84">
      <c r="A166" s="39" t="s">
        <v>310</v>
      </c>
      <c r="B166" s="42" t="str">
        <f t="shared" si="4"/>
        <v>Base rail for Flat Grid 6300mm</v>
      </c>
      <c r="C166" s="39" t="s">
        <v>311</v>
      </c>
      <c r="D166" s="39" t="s">
        <v>2329</v>
      </c>
      <c r="E166" s="39" t="s">
        <v>2330</v>
      </c>
      <c r="F166" s="39" t="s">
        <v>2331</v>
      </c>
      <c r="G166" s="39" t="s">
        <v>2332</v>
      </c>
      <c r="H166" s="39" t="s">
        <v>2333</v>
      </c>
      <c r="I166" s="39" t="s">
        <v>2334</v>
      </c>
      <c r="J166" s="39" t="s">
        <v>2335</v>
      </c>
      <c r="K166" s="42" t="str">
        <f t="shared" si="5"/>
        <v>Base rail for the FixGrid18 and FlatGrid systems, in connection with screw-in connectors. Has a groove for holding surface protection mats. The profile is ideal for holding ballast stones.</v>
      </c>
      <c r="L166" s="39" t="s">
        <v>2306</v>
      </c>
      <c r="M166" s="39" t="s">
        <v>2307</v>
      </c>
      <c r="N166" s="39" t="s">
        <v>2308</v>
      </c>
      <c r="O166" s="39" t="s">
        <v>2321</v>
      </c>
      <c r="P166" s="39" t="s">
        <v>2310</v>
      </c>
      <c r="Q166" s="39" t="s">
        <v>2311</v>
      </c>
      <c r="R166" s="39" t="s">
        <v>2312</v>
      </c>
      <c r="S166" s="39" t="s">
        <v>2313</v>
      </c>
    </row>
    <row r="167" spans="1:19" ht="24">
      <c r="A167" s="39" t="s">
        <v>312</v>
      </c>
      <c r="B167" s="42" t="str">
        <f t="shared" si="4"/>
        <v>Connector E Eco pre-assembled</v>
      </c>
      <c r="C167" s="39" t="s">
        <v>313</v>
      </c>
      <c r="D167" s="39" t="s">
        <v>2336</v>
      </c>
      <c r="E167" s="39" t="s">
        <v>2337</v>
      </c>
      <c r="F167" s="39" t="s">
        <v>2338</v>
      </c>
      <c r="G167" s="39" t="s">
        <v>2339</v>
      </c>
      <c r="H167" s="39" t="s">
        <v>2340</v>
      </c>
      <c r="I167" s="39" t="s">
        <v>2341</v>
      </c>
      <c r="J167" s="39" t="s">
        <v>2342</v>
      </c>
      <c r="K167" s="42" t="str">
        <f t="shared" si="5"/>
        <v>For connecting module support profiles.</v>
      </c>
      <c r="L167" s="39" t="s">
        <v>2343</v>
      </c>
      <c r="M167" s="39" t="s">
        <v>2344</v>
      </c>
      <c r="N167" s="39" t="s">
        <v>2345</v>
      </c>
      <c r="O167" s="39" t="s">
        <v>2346</v>
      </c>
      <c r="P167" s="39" t="s">
        <v>2347</v>
      </c>
      <c r="Q167" s="39" t="s">
        <v>2348</v>
      </c>
      <c r="R167" s="39" t="s">
        <v>2349</v>
      </c>
      <c r="S167" s="39" t="s">
        <v>2350</v>
      </c>
    </row>
    <row r="168" spans="1:19" ht="24">
      <c r="A168" s="39" t="s">
        <v>2351</v>
      </c>
      <c r="B168" s="42" t="str">
        <f t="shared" si="4"/>
        <v>Eco 05 interior connector kit</v>
      </c>
      <c r="C168" s="39" t="s">
        <v>2352</v>
      </c>
      <c r="D168" s="39" t="s">
        <v>2353</v>
      </c>
      <c r="E168" s="39" t="s">
        <v>2354</v>
      </c>
      <c r="F168" s="39" t="s">
        <v>2355</v>
      </c>
      <c r="G168" s="39" t="s">
        <v>2356</v>
      </c>
      <c r="H168" s="39" t="s">
        <v>2357</v>
      </c>
      <c r="I168" s="39" t="s">
        <v>2358</v>
      </c>
      <c r="J168" s="39" t="s">
        <v>2359</v>
      </c>
      <c r="K168" s="42" t="str">
        <f t="shared" si="5"/>
        <v>For connecting module support profiles.</v>
      </c>
      <c r="L168" s="39" t="s">
        <v>2343</v>
      </c>
      <c r="M168" s="39" t="s">
        <v>2344</v>
      </c>
      <c r="N168" s="39" t="s">
        <v>2345</v>
      </c>
      <c r="O168" s="39" t="s">
        <v>2346</v>
      </c>
      <c r="P168" s="39" t="s">
        <v>2347</v>
      </c>
      <c r="Q168" s="39" t="s">
        <v>2348</v>
      </c>
      <c r="R168" s="39" t="s">
        <v>2349</v>
      </c>
      <c r="S168" s="39" t="s">
        <v>2350</v>
      </c>
    </row>
    <row r="169" spans="1:19" ht="24">
      <c r="A169" s="39" t="s">
        <v>314</v>
      </c>
      <c r="B169" s="42" t="str">
        <f t="shared" si="4"/>
        <v>Solo05 Plus Interior connector</v>
      </c>
      <c r="C169" s="39" t="s">
        <v>315</v>
      </c>
      <c r="D169" s="39" t="s">
        <v>2360</v>
      </c>
      <c r="E169" s="39" t="s">
        <v>2361</v>
      </c>
      <c r="F169" s="39" t="s">
        <v>2362</v>
      </c>
      <c r="G169" s="39" t="s">
        <v>2363</v>
      </c>
      <c r="H169" s="39" t="s">
        <v>2364</v>
      </c>
      <c r="I169" s="39" t="s">
        <v>2365</v>
      </c>
      <c r="J169" s="39" t="s">
        <v>2366</v>
      </c>
      <c r="K169" s="42" t="str">
        <f t="shared" si="5"/>
        <v>For connecting module support profiles.</v>
      </c>
      <c r="L169" s="39" t="s">
        <v>2343</v>
      </c>
      <c r="M169" s="39" t="s">
        <v>2344</v>
      </c>
      <c r="N169" s="39" t="s">
        <v>2345</v>
      </c>
      <c r="O169" s="39" t="s">
        <v>2346</v>
      </c>
      <c r="P169" s="39" t="s">
        <v>2347</v>
      </c>
      <c r="Q169" s="39" t="s">
        <v>2348</v>
      </c>
      <c r="R169" s="39" t="s">
        <v>2349</v>
      </c>
      <c r="S169" s="39" t="s">
        <v>2350</v>
      </c>
    </row>
    <row r="170" spans="1:19" ht="24">
      <c r="A170" s="39" t="s">
        <v>316</v>
      </c>
      <c r="B170" s="42" t="str">
        <f t="shared" si="4"/>
        <v>Eco Light  Interior connector</v>
      </c>
      <c r="C170" s="39" t="s">
        <v>317</v>
      </c>
      <c r="D170" s="39" t="s">
        <v>2367</v>
      </c>
      <c r="E170" s="39" t="s">
        <v>2368</v>
      </c>
      <c r="F170" s="39" t="s">
        <v>2369</v>
      </c>
      <c r="G170" s="39" t="s">
        <v>2370</v>
      </c>
      <c r="H170" s="39" t="s">
        <v>2371</v>
      </c>
      <c r="I170" s="39" t="s">
        <v>2372</v>
      </c>
      <c r="J170" s="39" t="s">
        <v>2373</v>
      </c>
      <c r="K170" s="42" t="str">
        <f t="shared" si="5"/>
        <v>For connecting module support profiles.</v>
      </c>
      <c r="L170" s="39" t="s">
        <v>2343</v>
      </c>
      <c r="M170" s="39" t="s">
        <v>2344</v>
      </c>
      <c r="N170" s="39" t="s">
        <v>2345</v>
      </c>
      <c r="O170" s="39" t="s">
        <v>2346</v>
      </c>
      <c r="P170" s="39" t="s">
        <v>2347</v>
      </c>
      <c r="Q170" s="39" t="s">
        <v>2348</v>
      </c>
      <c r="R170" s="39" t="s">
        <v>2349</v>
      </c>
      <c r="S170" s="39" t="s">
        <v>2350</v>
      </c>
    </row>
    <row r="171" spans="1:19" ht="24">
      <c r="A171" s="39" t="s">
        <v>2374</v>
      </c>
      <c r="B171" s="42" t="str">
        <f t="shared" si="4"/>
        <v>interior connector SoloXL kit</v>
      </c>
      <c r="C171" s="39" t="s">
        <v>2375</v>
      </c>
      <c r="D171" s="39" t="s">
        <v>2376</v>
      </c>
      <c r="E171" s="39" t="s">
        <v>2377</v>
      </c>
      <c r="F171" s="39" t="s">
        <v>2378</v>
      </c>
      <c r="G171" s="39" t="s">
        <v>2379</v>
      </c>
      <c r="H171" s="39" t="s">
        <v>2380</v>
      </c>
      <c r="I171" s="39" t="s">
        <v>2381</v>
      </c>
      <c r="J171" s="39" t="s">
        <v>2382</v>
      </c>
      <c r="K171" s="42" t="str">
        <f t="shared" si="5"/>
        <v>For connecting module support profiles.</v>
      </c>
      <c r="L171" s="39" t="s">
        <v>2343</v>
      </c>
      <c r="M171" s="39" t="s">
        <v>2344</v>
      </c>
      <c r="N171" s="39" t="s">
        <v>2345</v>
      </c>
      <c r="O171" s="39" t="s">
        <v>2346</v>
      </c>
      <c r="P171" s="39" t="s">
        <v>2347</v>
      </c>
      <c r="Q171" s="39" t="s">
        <v>2348</v>
      </c>
      <c r="R171" s="39" t="s">
        <v>2349</v>
      </c>
      <c r="S171" s="39" t="s">
        <v>2350</v>
      </c>
    </row>
    <row r="172" spans="1:19" ht="24">
      <c r="A172" s="39" t="s">
        <v>318</v>
      </c>
      <c r="B172" s="42" t="str">
        <f t="shared" si="4"/>
        <v>Eco 05 interior connector 250mm</v>
      </c>
      <c r="C172" s="39" t="s">
        <v>319</v>
      </c>
      <c r="D172" s="39" t="s">
        <v>2383</v>
      </c>
      <c r="E172" s="39" t="s">
        <v>2383</v>
      </c>
      <c r="F172" s="39" t="s">
        <v>2383</v>
      </c>
      <c r="G172" s="39" t="s">
        <v>2384</v>
      </c>
      <c r="H172" s="39" t="s">
        <v>2385</v>
      </c>
      <c r="I172" s="39" t="s">
        <v>2386</v>
      </c>
      <c r="J172" s="39" t="s">
        <v>2387</v>
      </c>
      <c r="K172" s="42" t="str">
        <f t="shared" si="5"/>
        <v>For connecting module support profiles.</v>
      </c>
      <c r="L172" s="39" t="s">
        <v>2343</v>
      </c>
      <c r="M172" s="39" t="s">
        <v>2344</v>
      </c>
      <c r="N172" s="39" t="s">
        <v>2345</v>
      </c>
      <c r="O172" s="39" t="s">
        <v>2346</v>
      </c>
      <c r="P172" s="39" t="s">
        <v>2347</v>
      </c>
      <c r="Q172" s="39" t="s">
        <v>2348</v>
      </c>
      <c r="R172" s="39" t="s">
        <v>2349</v>
      </c>
      <c r="S172" s="39" t="s">
        <v>2350</v>
      </c>
    </row>
    <row r="173" spans="1:19" ht="24">
      <c r="A173" s="39" t="s">
        <v>320</v>
      </c>
      <c r="B173" s="42" t="str">
        <f t="shared" si="4"/>
        <v>SoloXL interior connector</v>
      </c>
      <c r="C173" s="39" t="s">
        <v>321</v>
      </c>
      <c r="D173" s="39" t="s">
        <v>2388</v>
      </c>
      <c r="E173" s="39" t="s">
        <v>2388</v>
      </c>
      <c r="F173" s="39" t="s">
        <v>2388</v>
      </c>
      <c r="G173" s="39" t="s">
        <v>2389</v>
      </c>
      <c r="H173" s="39" t="s">
        <v>2390</v>
      </c>
      <c r="I173" s="39" t="s">
        <v>2391</v>
      </c>
      <c r="J173" s="39" t="s">
        <v>2392</v>
      </c>
      <c r="K173" s="42" t="str">
        <f t="shared" si="5"/>
        <v>For connecting module support profiles.</v>
      </c>
      <c r="L173" s="39" t="s">
        <v>2343</v>
      </c>
      <c r="M173" s="39" t="s">
        <v>2344</v>
      </c>
      <c r="N173" s="39" t="s">
        <v>2345</v>
      </c>
      <c r="O173" s="39" t="s">
        <v>2346</v>
      </c>
      <c r="P173" s="39" t="s">
        <v>2347</v>
      </c>
      <c r="Q173" s="39" t="s">
        <v>2348</v>
      </c>
      <c r="R173" s="39" t="s">
        <v>2349</v>
      </c>
      <c r="S173" s="39" t="s">
        <v>2350</v>
      </c>
    </row>
    <row r="174" spans="1:19" ht="24">
      <c r="A174" s="39" t="s">
        <v>322</v>
      </c>
      <c r="B174" s="42" t="str">
        <f t="shared" si="4"/>
        <v>Connector E Solo5 ProfiPlus pre-assy</v>
      </c>
      <c r="C174" s="39" t="s">
        <v>323</v>
      </c>
      <c r="D174" s="39" t="s">
        <v>2393</v>
      </c>
      <c r="E174" s="39" t="s">
        <v>2394</v>
      </c>
      <c r="F174" s="39" t="s">
        <v>2395</v>
      </c>
      <c r="G174" s="39" t="s">
        <v>2396</v>
      </c>
      <c r="H174" s="39" t="s">
        <v>2397</v>
      </c>
      <c r="I174" s="39" t="s">
        <v>2398</v>
      </c>
      <c r="J174" s="39" t="s">
        <v>2399</v>
      </c>
      <c r="K174" s="42" t="str">
        <f t="shared" si="5"/>
        <v>For connecting module support profiles.</v>
      </c>
      <c r="L174" s="39" t="s">
        <v>2343</v>
      </c>
      <c r="M174" s="39" t="s">
        <v>2344</v>
      </c>
      <c r="N174" s="39" t="s">
        <v>2345</v>
      </c>
      <c r="O174" s="39" t="s">
        <v>2346</v>
      </c>
      <c r="P174" s="39" t="s">
        <v>2347</v>
      </c>
      <c r="Q174" s="39" t="s">
        <v>2348</v>
      </c>
      <c r="R174" s="39" t="s">
        <v>2349</v>
      </c>
      <c r="S174" s="39" t="s">
        <v>2350</v>
      </c>
    </row>
    <row r="175" spans="1:19" ht="48">
      <c r="A175" s="39" t="s">
        <v>324</v>
      </c>
      <c r="B175" s="42" t="str">
        <f t="shared" si="4"/>
        <v>KlickIn click component for nut M10</v>
      </c>
      <c r="C175" s="39" t="s">
        <v>325</v>
      </c>
      <c r="D175" s="39" t="s">
        <v>2400</v>
      </c>
      <c r="E175" s="39" t="s">
        <v>2401</v>
      </c>
      <c r="F175" s="39" t="s">
        <v>2402</v>
      </c>
      <c r="G175" s="39" t="s">
        <v>2403</v>
      </c>
      <c r="H175" s="39" t="s">
        <v>2404</v>
      </c>
      <c r="I175" s="39" t="s">
        <v>2405</v>
      </c>
      <c r="J175" s="39" t="s">
        <v>2406</v>
      </c>
      <c r="K175" s="42" t="str">
        <f t="shared" si="5"/>
        <v>For simplified insertion of the square nut M10 at any point of the click-in groove M10.</v>
      </c>
      <c r="L175" s="39" t="s">
        <v>2407</v>
      </c>
      <c r="M175" s="39" t="s">
        <v>2408</v>
      </c>
      <c r="N175" s="39" t="s">
        <v>2409</v>
      </c>
      <c r="O175" s="39" t="s">
        <v>2410</v>
      </c>
      <c r="P175" s="39" t="s">
        <v>2411</v>
      </c>
      <c r="Q175" s="39" t="s">
        <v>2412</v>
      </c>
      <c r="R175" s="39" t="s">
        <v>2413</v>
      </c>
      <c r="S175" s="39" t="s">
        <v>2414</v>
      </c>
    </row>
    <row r="176" spans="1:19" ht="48">
      <c r="A176" s="39" t="s">
        <v>326</v>
      </c>
      <c r="B176" s="42" t="str">
        <f t="shared" si="4"/>
        <v>KlickIn click component for nut M8</v>
      </c>
      <c r="C176" s="39" t="s">
        <v>327</v>
      </c>
      <c r="D176" s="39" t="s">
        <v>2415</v>
      </c>
      <c r="E176" s="39" t="s">
        <v>2416</v>
      </c>
      <c r="F176" s="39" t="s">
        <v>2417</v>
      </c>
      <c r="G176" s="39" t="s">
        <v>2418</v>
      </c>
      <c r="H176" s="39" t="s">
        <v>2419</v>
      </c>
      <c r="I176" s="39" t="s">
        <v>2420</v>
      </c>
      <c r="J176" s="39" t="s">
        <v>2421</v>
      </c>
      <c r="K176" s="42" t="str">
        <f t="shared" si="5"/>
        <v xml:space="preserve">For easier insertion of the square nut M8 at any point of the click-in groove M8._x000D_
</v>
      </c>
      <c r="L176" s="39" t="s">
        <v>2422</v>
      </c>
      <c r="M176" s="39" t="s">
        <v>2423</v>
      </c>
      <c r="N176" s="39" t="s">
        <v>2424</v>
      </c>
      <c r="O176" s="39" t="s">
        <v>2425</v>
      </c>
      <c r="P176" s="39" t="s">
        <v>2426</v>
      </c>
      <c r="Q176" s="39" t="s">
        <v>2427</v>
      </c>
      <c r="R176" s="39" t="s">
        <v>2428</v>
      </c>
      <c r="S176" s="39" t="s">
        <v>2429</v>
      </c>
    </row>
    <row r="177" spans="1:19" ht="36">
      <c r="A177" s="39" t="s">
        <v>328</v>
      </c>
      <c r="B177" s="42" t="str">
        <f t="shared" si="4"/>
        <v>Plastic end cap Solo</v>
      </c>
      <c r="C177" s="39" t="s">
        <v>329</v>
      </c>
      <c r="D177" s="39" t="s">
        <v>2430</v>
      </c>
      <c r="E177" s="39" t="s">
        <v>2431</v>
      </c>
      <c r="F177" s="39" t="s">
        <v>2432</v>
      </c>
      <c r="G177" s="39" t="s">
        <v>2433</v>
      </c>
      <c r="H177" s="39" t="s">
        <v>2434</v>
      </c>
      <c r="I177" s="39" t="s">
        <v>2435</v>
      </c>
      <c r="J177" s="39" t="s">
        <v>2436</v>
      </c>
      <c r="K177" s="42" t="str">
        <f t="shared" si="5"/>
        <v>As a finishing element for module bearing rails of the Solo series, grey.</v>
      </c>
      <c r="L177" s="39" t="s">
        <v>2437</v>
      </c>
      <c r="M177" s="39" t="s">
        <v>2438</v>
      </c>
      <c r="N177" s="39" t="s">
        <v>2439</v>
      </c>
      <c r="O177" s="39" t="s">
        <v>2440</v>
      </c>
      <c r="P177" s="39" t="s">
        <v>2441</v>
      </c>
      <c r="Q177" s="39" t="s">
        <v>2442</v>
      </c>
      <c r="R177" s="39" t="s">
        <v>2443</v>
      </c>
      <c r="S177" s="39" t="s">
        <v>2444</v>
      </c>
    </row>
    <row r="178" spans="1:19" ht="36">
      <c r="A178" s="39" t="s">
        <v>330</v>
      </c>
      <c r="B178" s="42" t="str">
        <f t="shared" si="4"/>
        <v>Plastic end cap Solo black</v>
      </c>
      <c r="C178" s="39" t="s">
        <v>331</v>
      </c>
      <c r="D178" s="39" t="s">
        <v>2445</v>
      </c>
      <c r="E178" s="39" t="s">
        <v>2446</v>
      </c>
      <c r="F178" s="39" t="s">
        <v>2447</v>
      </c>
      <c r="G178" s="39" t="s">
        <v>2448</v>
      </c>
      <c r="H178" s="39" t="s">
        <v>2434</v>
      </c>
      <c r="I178" s="39" t="s">
        <v>2435</v>
      </c>
      <c r="J178" s="39" t="s">
        <v>2449</v>
      </c>
      <c r="K178" s="42" t="str">
        <f t="shared" si="5"/>
        <v>As a finishing element for module bearing rails of the Solo series, black.</v>
      </c>
      <c r="L178" s="39" t="s">
        <v>2450</v>
      </c>
      <c r="M178" s="39" t="s">
        <v>2451</v>
      </c>
      <c r="N178" s="39" t="s">
        <v>2452</v>
      </c>
      <c r="O178" s="39" t="s">
        <v>2453</v>
      </c>
      <c r="P178" s="39" t="s">
        <v>2454</v>
      </c>
      <c r="Q178" s="39" t="s">
        <v>2455</v>
      </c>
      <c r="R178" s="39" t="s">
        <v>2456</v>
      </c>
      <c r="S178" s="39" t="s">
        <v>2457</v>
      </c>
    </row>
    <row r="179" spans="1:19" ht="24">
      <c r="A179" s="39" t="s">
        <v>2458</v>
      </c>
      <c r="B179" s="42" t="str">
        <f t="shared" si="4"/>
        <v>Add. connector kit for FixZ-15 top</v>
      </c>
      <c r="C179" s="39" t="s">
        <v>2459</v>
      </c>
      <c r="D179" s="39" t="s">
        <v>2460</v>
      </c>
      <c r="E179" s="39" t="s">
        <v>2461</v>
      </c>
      <c r="F179" s="39" t="s">
        <v>2462</v>
      </c>
      <c r="G179" s="39" t="s">
        <v>2463</v>
      </c>
      <c r="H179" s="39" t="s">
        <v>2464</v>
      </c>
      <c r="I179" s="39" t="s">
        <v>2465</v>
      </c>
      <c r="J179" s="39" t="s">
        <v>2466</v>
      </c>
      <c r="K179" s="42" t="str">
        <f t="shared" si="5"/>
        <v>Profile connector for FixGrid basic profile</v>
      </c>
      <c r="L179" s="39" t="s">
        <v>2467</v>
      </c>
      <c r="M179" s="39" t="s">
        <v>2468</v>
      </c>
      <c r="N179" s="39" t="s">
        <v>2469</v>
      </c>
      <c r="O179" s="39" t="s">
        <v>2470</v>
      </c>
      <c r="P179" s="39" t="s">
        <v>2471</v>
      </c>
      <c r="Q179" s="39" t="s">
        <v>2472</v>
      </c>
      <c r="R179" s="39" t="s">
        <v>2473</v>
      </c>
      <c r="S179" s="39" t="s">
        <v>2474</v>
      </c>
    </row>
    <row r="180" spans="1:19" ht="24">
      <c r="A180" s="39" t="s">
        <v>332</v>
      </c>
      <c r="B180" s="42" t="str">
        <f t="shared" si="4"/>
        <v>Additional connector for FixZ-15 top</v>
      </c>
      <c r="C180" s="39" t="s">
        <v>333</v>
      </c>
      <c r="D180" s="39" t="s">
        <v>2475</v>
      </c>
      <c r="E180" s="39" t="s">
        <v>2475</v>
      </c>
      <c r="F180" s="39" t="s">
        <v>2475</v>
      </c>
      <c r="G180" s="39" t="s">
        <v>2463</v>
      </c>
      <c r="H180" s="39" t="s">
        <v>2476</v>
      </c>
      <c r="I180" s="39" t="s">
        <v>2477</v>
      </c>
      <c r="J180" s="39" t="s">
        <v>2478</v>
      </c>
      <c r="K180" s="42" t="str">
        <f t="shared" si="5"/>
        <v>Profile connector for FixGrid basic profile</v>
      </c>
      <c r="L180" s="39" t="s">
        <v>2467</v>
      </c>
      <c r="M180" s="39" t="s">
        <v>2468</v>
      </c>
      <c r="N180" s="39" t="s">
        <v>2469</v>
      </c>
      <c r="O180" s="39" t="s">
        <v>2470</v>
      </c>
      <c r="P180" s="39" t="s">
        <v>2471</v>
      </c>
      <c r="Q180" s="39" t="s">
        <v>2472</v>
      </c>
      <c r="R180" s="39" t="s">
        <v>2473</v>
      </c>
      <c r="S180" s="39" t="s">
        <v>2479</v>
      </c>
    </row>
    <row r="181" spans="1:19" ht="36">
      <c r="A181" s="39" t="s">
        <v>334</v>
      </c>
      <c r="B181" s="42" t="str">
        <f t="shared" si="4"/>
        <v>Slide-in connector Solo</v>
      </c>
      <c r="C181" s="39" t="s">
        <v>335</v>
      </c>
      <c r="D181" s="39" t="s">
        <v>2480</v>
      </c>
      <c r="E181" s="39" t="s">
        <v>2480</v>
      </c>
      <c r="F181" s="39" t="s">
        <v>2480</v>
      </c>
      <c r="G181" s="39" t="s">
        <v>2481</v>
      </c>
      <c r="H181" s="39" t="s">
        <v>2482</v>
      </c>
      <c r="I181" s="39" t="s">
        <v>2483</v>
      </c>
      <c r="J181" s="39" t="s">
        <v>2484</v>
      </c>
      <c r="K181" s="42" t="str">
        <f t="shared" si="5"/>
        <v>For connecting module support profiles.</v>
      </c>
      <c r="L181" s="39" t="s">
        <v>2343</v>
      </c>
      <c r="M181" s="39" t="s">
        <v>2344</v>
      </c>
      <c r="N181" s="39" t="s">
        <v>2345</v>
      </c>
      <c r="O181" s="39" t="s">
        <v>2346</v>
      </c>
      <c r="P181" s="39" t="s">
        <v>2347</v>
      </c>
      <c r="Q181" s="39" t="s">
        <v>2348</v>
      </c>
      <c r="R181" s="39" t="s">
        <v>2349</v>
      </c>
      <c r="S181" s="44" t="s">
        <v>2485</v>
      </c>
    </row>
    <row r="182" spans="1:19" ht="60">
      <c r="A182" s="39" t="s">
        <v>2486</v>
      </c>
      <c r="B182" s="42" t="str">
        <f t="shared" si="4"/>
        <v>Slide-in connector Solo / Profi kit</v>
      </c>
      <c r="C182" s="39" t="s">
        <v>2487</v>
      </c>
      <c r="D182" s="39" t="s">
        <v>2488</v>
      </c>
      <c r="E182" s="39" t="s">
        <v>2489</v>
      </c>
      <c r="F182" s="39" t="s">
        <v>2490</v>
      </c>
      <c r="G182" s="39" t="s">
        <v>2491</v>
      </c>
      <c r="H182" s="39" t="s">
        <v>2492</v>
      </c>
      <c r="I182" s="39" t="s">
        <v>2493</v>
      </c>
      <c r="J182" s="39" t="s">
        <v>2494</v>
      </c>
      <c r="K182" s="42" t="str">
        <f t="shared" si="5"/>
        <v>For connecting module support profiles of the Solo series, as a plug-in connector on the inside, including self-tapping screws for fastening.</v>
      </c>
      <c r="L182" s="39" t="s">
        <v>2495</v>
      </c>
      <c r="M182" s="39" t="s">
        <v>2496</v>
      </c>
      <c r="N182" s="39" t="s">
        <v>2497</v>
      </c>
      <c r="O182" s="39" t="s">
        <v>2498</v>
      </c>
      <c r="P182" s="39" t="s">
        <v>2499</v>
      </c>
      <c r="Q182" s="39" t="s">
        <v>2500</v>
      </c>
      <c r="R182" s="39" t="s">
        <v>2501</v>
      </c>
      <c r="S182" s="44" t="s">
        <v>2502</v>
      </c>
    </row>
    <row r="183" spans="1:19" ht="48">
      <c r="A183" s="39" t="s">
        <v>336</v>
      </c>
      <c r="B183" s="42" t="str">
        <f t="shared" si="4"/>
        <v>Ridge connector kit</v>
      </c>
      <c r="C183" s="39" t="s">
        <v>337</v>
      </c>
      <c r="D183" s="39" t="s">
        <v>2503</v>
      </c>
      <c r="E183" s="39" t="s">
        <v>2504</v>
      </c>
      <c r="F183" s="39" t="s">
        <v>2505</v>
      </c>
      <c r="G183" s="39" t="s">
        <v>2506</v>
      </c>
      <c r="H183" s="39" t="s">
        <v>2507</v>
      </c>
      <c r="I183" s="39" t="s">
        <v>2508</v>
      </c>
      <c r="J183" s="39" t="s">
        <v>2509</v>
      </c>
      <c r="K183" s="42" t="str">
        <f t="shared" si="5"/>
        <v>Suitable for ballast-optimized flat roof systems for connection via the roof ridge.</v>
      </c>
      <c r="L183" s="39" t="s">
        <v>2510</v>
      </c>
      <c r="M183" s="39" t="s">
        <v>2511</v>
      </c>
      <c r="N183" s="39" t="s">
        <v>2512</v>
      </c>
      <c r="O183" s="39" t="s">
        <v>2513</v>
      </c>
      <c r="P183" s="39" t="s">
        <v>2514</v>
      </c>
      <c r="Q183" s="39" t="s">
        <v>2515</v>
      </c>
      <c r="R183" s="39" t="s">
        <v>2516</v>
      </c>
      <c r="S183" s="39" t="s">
        <v>2517</v>
      </c>
    </row>
    <row r="184" spans="1:19" ht="48">
      <c r="A184" s="39" t="s">
        <v>338</v>
      </c>
      <c r="B184" s="42" t="str">
        <f t="shared" si="4"/>
        <v>Tension connector kit M8</v>
      </c>
      <c r="C184" s="39" t="s">
        <v>339</v>
      </c>
      <c r="D184" s="39" t="s">
        <v>2518</v>
      </c>
      <c r="E184" s="39" t="s">
        <v>2519</v>
      </c>
      <c r="F184" s="39" t="s">
        <v>2520</v>
      </c>
      <c r="G184" s="39" t="s">
        <v>2521</v>
      </c>
      <c r="H184" s="39" t="s">
        <v>2522</v>
      </c>
      <c r="I184" s="39" t="s">
        <v>2523</v>
      </c>
      <c r="J184" s="39" t="s">
        <v>2524</v>
      </c>
      <c r="K184" s="42" t="str">
        <f t="shared" si="5"/>
        <v>For flexible connection of the module fields when separating the fields on pitched roofs.</v>
      </c>
      <c r="L184" s="39" t="s">
        <v>2525</v>
      </c>
      <c r="M184" s="39" t="s">
        <v>2526</v>
      </c>
      <c r="N184" s="39" t="s">
        <v>2527</v>
      </c>
      <c r="O184" s="39" t="s">
        <v>2528</v>
      </c>
      <c r="P184" s="39" t="s">
        <v>2529</v>
      </c>
      <c r="Q184" s="39" t="s">
        <v>2530</v>
      </c>
      <c r="R184" s="39" t="s">
        <v>2531</v>
      </c>
      <c r="S184" s="39" t="s">
        <v>2532</v>
      </c>
    </row>
    <row r="185" spans="1:19" ht="36">
      <c r="A185" s="39" t="s">
        <v>343</v>
      </c>
      <c r="B185" s="42" t="str">
        <f t="shared" si="4"/>
        <v>Rapid cross connector</v>
      </c>
      <c r="C185" s="39" t="s">
        <v>344</v>
      </c>
      <c r="D185" s="39" t="s">
        <v>2533</v>
      </c>
      <c r="E185" s="39" t="s">
        <v>2534</v>
      </c>
      <c r="F185" s="39" t="s">
        <v>2535</v>
      </c>
      <c r="G185" s="39" t="s">
        <v>2536</v>
      </c>
      <c r="H185" s="39" t="s">
        <v>2537</v>
      </c>
      <c r="I185" s="39" t="s">
        <v>2538</v>
      </c>
      <c r="J185" s="39" t="s">
        <v>2539</v>
      </c>
      <c r="K185" s="42" t="str">
        <f t="shared" si="5"/>
        <v>Completely pre-assembled, for click groove M8, for cross rail system.</v>
      </c>
      <c r="L185" s="39" t="s">
        <v>2540</v>
      </c>
      <c r="M185" s="39" t="s">
        <v>2541</v>
      </c>
      <c r="N185" s="39" t="s">
        <v>2542</v>
      </c>
      <c r="O185" s="39" t="s">
        <v>2543</v>
      </c>
      <c r="P185" s="39" t="s">
        <v>2544</v>
      </c>
      <c r="Q185" s="39" t="s">
        <v>2545</v>
      </c>
      <c r="R185" s="39" t="s">
        <v>2546</v>
      </c>
      <c r="S185" s="39" t="s">
        <v>2547</v>
      </c>
    </row>
    <row r="186" spans="1:19" ht="60">
      <c r="A186" s="39" t="s">
        <v>345</v>
      </c>
      <c r="B186" s="42" t="str">
        <f t="shared" si="4"/>
        <v>RapidCon90</v>
      </c>
      <c r="C186" s="39" t="s">
        <v>346</v>
      </c>
      <c r="D186" s="39" t="s">
        <v>346</v>
      </c>
      <c r="E186" s="39" t="s">
        <v>2548</v>
      </c>
      <c r="F186" s="39" t="s">
        <v>346</v>
      </c>
      <c r="G186" s="39" t="s">
        <v>346</v>
      </c>
      <c r="H186" s="39" t="s">
        <v>346</v>
      </c>
      <c r="I186" s="39" t="s">
        <v>346</v>
      </c>
      <c r="J186" s="39" t="s">
        <v>2548</v>
      </c>
      <c r="K186" s="42" t="str">
        <f t="shared" si="5"/>
        <v>The crossbar connector for the FixGrid Pro system made of aluminum with bayonet lock, which only needs to be connected by screwing it in.</v>
      </c>
      <c r="L186" s="39" t="s">
        <v>2549</v>
      </c>
      <c r="M186" s="39" t="s">
        <v>2550</v>
      </c>
      <c r="N186" s="39" t="s">
        <v>2550</v>
      </c>
      <c r="O186" s="39" t="s">
        <v>2550</v>
      </c>
      <c r="P186" s="39" t="s">
        <v>2551</v>
      </c>
      <c r="Q186" s="39" t="s">
        <v>2552</v>
      </c>
      <c r="R186" s="39" t="s">
        <v>2553</v>
      </c>
      <c r="S186" s="44" t="s">
        <v>2554</v>
      </c>
    </row>
    <row r="187" spans="1:19" ht="36">
      <c r="A187" s="39" t="s">
        <v>347</v>
      </c>
      <c r="B187" s="42" t="str">
        <f t="shared" si="4"/>
        <v>Cross connector Rapid Pro</v>
      </c>
      <c r="C187" s="39" t="s">
        <v>348</v>
      </c>
      <c r="D187" s="39" t="s">
        <v>2555</v>
      </c>
      <c r="E187" s="39" t="s">
        <v>2555</v>
      </c>
      <c r="F187" s="39" t="s">
        <v>2555</v>
      </c>
      <c r="G187" s="39" t="s">
        <v>2556</v>
      </c>
      <c r="H187" s="39" t="s">
        <v>2557</v>
      </c>
      <c r="I187" s="39" t="s">
        <v>2558</v>
      </c>
      <c r="J187" s="39" t="s">
        <v>2559</v>
      </c>
      <c r="K187" s="42" t="str">
        <f t="shared" si="5"/>
        <v>Completely pre-assembled, only suitable for ProLine system, for cross rail system.</v>
      </c>
      <c r="L187" s="39" t="s">
        <v>2560</v>
      </c>
      <c r="M187" s="39" t="s">
        <v>2561</v>
      </c>
      <c r="N187" s="39" t="s">
        <v>2561</v>
      </c>
      <c r="O187" s="39" t="s">
        <v>2561</v>
      </c>
      <c r="P187" s="39" t="s">
        <v>2562</v>
      </c>
      <c r="Q187" s="39" t="s">
        <v>2563</v>
      </c>
      <c r="R187" s="39" t="s">
        <v>2564</v>
      </c>
      <c r="S187" s="39" t="s">
        <v>2565</v>
      </c>
    </row>
    <row r="188" spans="1:19" ht="36">
      <c r="A188" s="39" t="s">
        <v>349</v>
      </c>
      <c r="B188" s="42" t="str">
        <f t="shared" si="4"/>
        <v>Rapid Cross connector 90 Pro</v>
      </c>
      <c r="C188" s="39" t="s">
        <v>350</v>
      </c>
      <c r="D188" s="39" t="s">
        <v>2566</v>
      </c>
      <c r="E188" s="39" t="s">
        <v>2567</v>
      </c>
      <c r="F188" s="39" t="s">
        <v>2568</v>
      </c>
      <c r="G188" s="39" t="s">
        <v>2569</v>
      </c>
      <c r="H188" s="39" t="s">
        <v>2570</v>
      </c>
      <c r="I188" s="39" t="s">
        <v>2571</v>
      </c>
      <c r="J188" s="39" t="s">
        <v>2572</v>
      </c>
      <c r="K188" s="42" t="str">
        <f t="shared" si="5"/>
        <v>Completely pre-assembled, only suitable for ProLine system, for cross rail system.</v>
      </c>
      <c r="L188" s="39" t="s">
        <v>2560</v>
      </c>
      <c r="M188" s="39" t="s">
        <v>2561</v>
      </c>
      <c r="N188" s="39" t="s">
        <v>2561</v>
      </c>
      <c r="O188" s="39" t="s">
        <v>2561</v>
      </c>
      <c r="P188" s="39" t="s">
        <v>2562</v>
      </c>
      <c r="Q188" s="39" t="s">
        <v>2563</v>
      </c>
      <c r="R188" s="39" t="s">
        <v>2564</v>
      </c>
      <c r="S188" s="39" t="s">
        <v>2565</v>
      </c>
    </row>
    <row r="189" spans="1:19" ht="36">
      <c r="A189" s="39" t="s">
        <v>351</v>
      </c>
      <c r="B189" s="42" t="str">
        <f t="shared" si="4"/>
        <v>Rapid cross connector bl. anod.</v>
      </c>
      <c r="C189" s="39" t="s">
        <v>352</v>
      </c>
      <c r="D189" s="39" t="s">
        <v>2573</v>
      </c>
      <c r="E189" s="39" t="s">
        <v>2574</v>
      </c>
      <c r="F189" s="39" t="s">
        <v>2575</v>
      </c>
      <c r="G189" s="39" t="s">
        <v>2576</v>
      </c>
      <c r="H189" s="39" t="s">
        <v>2537</v>
      </c>
      <c r="I189" s="39" t="s">
        <v>2538</v>
      </c>
      <c r="J189" s="39" t="s">
        <v>2577</v>
      </c>
      <c r="K189" s="42" t="str">
        <f t="shared" si="5"/>
        <v>Completely pre-assembled, for click groove M8, for cross rail system.</v>
      </c>
      <c r="L189" s="39" t="s">
        <v>2540</v>
      </c>
      <c r="M189" s="39" t="s">
        <v>2541</v>
      </c>
      <c r="N189" s="39" t="s">
        <v>2542</v>
      </c>
      <c r="O189" s="39" t="s">
        <v>2543</v>
      </c>
      <c r="P189" s="39" t="s">
        <v>2544</v>
      </c>
      <c r="Q189" s="39" t="s">
        <v>2545</v>
      </c>
      <c r="R189" s="39" t="s">
        <v>2578</v>
      </c>
      <c r="S189" s="39" t="s">
        <v>2565</v>
      </c>
    </row>
    <row r="190" spans="1:19" ht="96">
      <c r="A190" s="39" t="s">
        <v>353</v>
      </c>
      <c r="B190" s="42" t="str">
        <f t="shared" si="4"/>
        <v>Proklip-Multi 10S</v>
      </c>
      <c r="C190" s="39" t="s">
        <v>354</v>
      </c>
      <c r="D190" s="39" t="s">
        <v>354</v>
      </c>
      <c r="E190" s="39" t="s">
        <v>354</v>
      </c>
      <c r="F190" s="39" t="s">
        <v>354</v>
      </c>
      <c r="G190" s="39" t="s">
        <v>354</v>
      </c>
      <c r="H190" s="39" t="s">
        <v>354</v>
      </c>
      <c r="I190" s="39" t="s">
        <v>354</v>
      </c>
      <c r="J190" s="39" t="s">
        <v>354</v>
      </c>
      <c r="K190" s="42" t="str">
        <f t="shared" si="5"/>
        <v>Accessory component for cable routing on Schletter module support profiles or click or screw channels. The cable fasteners are made of UV and temperature-resistant plastic, black.</v>
      </c>
      <c r="L190" s="39" t="s">
        <v>2579</v>
      </c>
      <c r="M190" s="39" t="s">
        <v>2580</v>
      </c>
      <c r="N190" s="39" t="s">
        <v>2581</v>
      </c>
      <c r="O190" s="39" t="s">
        <v>2582</v>
      </c>
      <c r="P190" s="39" t="s">
        <v>2580</v>
      </c>
      <c r="Q190" s="39" t="s">
        <v>2583</v>
      </c>
      <c r="R190" s="39" t="s">
        <v>2584</v>
      </c>
      <c r="S190" s="39" t="s">
        <v>2585</v>
      </c>
    </row>
    <row r="191" spans="1:19" ht="96">
      <c r="A191" s="39" t="s">
        <v>355</v>
      </c>
      <c r="B191" s="42" t="str">
        <f t="shared" si="4"/>
        <v>Proklip-Multi8</v>
      </c>
      <c r="C191" s="39" t="s">
        <v>356</v>
      </c>
      <c r="D191" s="39" t="s">
        <v>356</v>
      </c>
      <c r="E191" s="39" t="s">
        <v>356</v>
      </c>
      <c r="F191" s="39" t="s">
        <v>2586</v>
      </c>
      <c r="G191" s="39" t="s">
        <v>2587</v>
      </c>
      <c r="H191" s="39" t="s">
        <v>2587</v>
      </c>
      <c r="I191" s="39" t="s">
        <v>2588</v>
      </c>
      <c r="J191" s="39" t="s">
        <v>2587</v>
      </c>
      <c r="K191" s="42" t="str">
        <f t="shared" si="5"/>
        <v>Accessory component for cable routing on Schletter module support profiles or click or screw channels. The cable fasteners are made of UV and temperature-resistant plastic, black.</v>
      </c>
      <c r="L191" s="39" t="s">
        <v>2579</v>
      </c>
      <c r="M191" s="39" t="s">
        <v>2580</v>
      </c>
      <c r="N191" s="39" t="s">
        <v>2581</v>
      </c>
      <c r="O191" s="39" t="s">
        <v>2582</v>
      </c>
      <c r="P191" s="39" t="s">
        <v>2580</v>
      </c>
      <c r="Q191" s="39" t="s">
        <v>2583</v>
      </c>
      <c r="R191" s="39" t="s">
        <v>2584</v>
      </c>
      <c r="S191" s="39" t="s">
        <v>2585</v>
      </c>
    </row>
    <row r="192" spans="1:19" ht="24">
      <c r="A192" s="39" t="s">
        <v>2589</v>
      </c>
      <c r="B192" s="42" t="str">
        <f t="shared" si="4"/>
        <v>Interior connector FlatGrid kit</v>
      </c>
      <c r="C192" s="39" t="s">
        <v>2590</v>
      </c>
      <c r="D192" s="39" t="s">
        <v>2591</v>
      </c>
      <c r="E192" s="39" t="s">
        <v>2592</v>
      </c>
      <c r="F192" s="39" t="s">
        <v>2593</v>
      </c>
      <c r="G192" s="39" t="s">
        <v>2594</v>
      </c>
      <c r="H192" s="39" t="s">
        <v>2595</v>
      </c>
      <c r="I192" s="39" t="s">
        <v>2596</v>
      </c>
      <c r="J192" s="39" t="s">
        <v>2597</v>
      </c>
      <c r="K192" s="42" t="str">
        <f t="shared" si="5"/>
        <v>Profile connector for FlatGrid basic profile</v>
      </c>
      <c r="L192" s="39" t="s">
        <v>2598</v>
      </c>
      <c r="M192" s="39" t="s">
        <v>2599</v>
      </c>
      <c r="N192" s="39" t="s">
        <v>2600</v>
      </c>
      <c r="O192" s="39" t="s">
        <v>2601</v>
      </c>
      <c r="P192" s="39" t="s">
        <v>2602</v>
      </c>
      <c r="Q192" s="39" t="s">
        <v>2603</v>
      </c>
      <c r="R192" s="39" t="s">
        <v>2604</v>
      </c>
      <c r="S192" s="39" t="s">
        <v>2605</v>
      </c>
    </row>
    <row r="193" spans="1:19" ht="24">
      <c r="A193" s="39" t="s">
        <v>359</v>
      </c>
      <c r="B193" s="42" t="str">
        <f t="shared" si="4"/>
        <v>Interior connector FlatGrid</v>
      </c>
      <c r="C193" s="39" t="s">
        <v>360</v>
      </c>
      <c r="D193" s="39" t="s">
        <v>2606</v>
      </c>
      <c r="E193" s="39" t="s">
        <v>2606</v>
      </c>
      <c r="F193" s="39" t="s">
        <v>2606</v>
      </c>
      <c r="G193" s="39" t="s">
        <v>2607</v>
      </c>
      <c r="H193" s="39" t="s">
        <v>2608</v>
      </c>
      <c r="I193" s="39" t="s">
        <v>2609</v>
      </c>
      <c r="J193" s="39" t="s">
        <v>2610</v>
      </c>
      <c r="K193" s="42" t="str">
        <f t="shared" si="5"/>
        <v>Profile connector for FlatGrid basic profile</v>
      </c>
      <c r="L193" s="39" t="s">
        <v>2598</v>
      </c>
      <c r="M193" s="39" t="s">
        <v>2599</v>
      </c>
      <c r="N193" s="39" t="s">
        <v>2600</v>
      </c>
      <c r="O193" s="39" t="s">
        <v>2601</v>
      </c>
      <c r="P193" s="39" t="s">
        <v>2602</v>
      </c>
      <c r="Q193" s="39" t="s">
        <v>2603</v>
      </c>
      <c r="R193" s="39" t="s">
        <v>2604</v>
      </c>
      <c r="S193" s="39" t="s">
        <v>2605</v>
      </c>
    </row>
    <row r="194" spans="1:19" ht="72">
      <c r="A194" s="39" t="s">
        <v>361</v>
      </c>
      <c r="B194" s="42" t="str">
        <f t="shared" si="4"/>
        <v>Slide-in connector Pro</v>
      </c>
      <c r="C194" s="39" t="s">
        <v>362</v>
      </c>
      <c r="D194" s="39" t="s">
        <v>2611</v>
      </c>
      <c r="E194" s="39" t="s">
        <v>2612</v>
      </c>
      <c r="F194" s="39" t="s">
        <v>2613</v>
      </c>
      <c r="G194" s="39" t="s">
        <v>2614</v>
      </c>
      <c r="H194" s="39" t="s">
        <v>2615</v>
      </c>
      <c r="I194" s="39" t="s">
        <v>2616</v>
      </c>
      <c r="J194" s="39" t="s">
        <v>2617</v>
      </c>
      <c r="K194" s="42" t="str">
        <f t="shared" si="5"/>
        <v>A profile connector to slide in for all profiles of the ProLine series. The connector is completely pre-assembled, works without tools and self-locking.</v>
      </c>
      <c r="L194" s="39" t="s">
        <v>2618</v>
      </c>
      <c r="M194" s="39" t="s">
        <v>2619</v>
      </c>
      <c r="N194" s="39" t="s">
        <v>2620</v>
      </c>
      <c r="O194" s="39" t="s">
        <v>2621</v>
      </c>
      <c r="P194" s="39" t="s">
        <v>2622</v>
      </c>
      <c r="Q194" s="39" t="s">
        <v>2623</v>
      </c>
      <c r="R194" s="39" t="s">
        <v>2624</v>
      </c>
      <c r="S194" s="39" t="s">
        <v>2625</v>
      </c>
    </row>
    <row r="195" spans="1:19" ht="36">
      <c r="A195" s="39" t="s">
        <v>363</v>
      </c>
      <c r="B195" s="42" t="str">
        <f t="shared" si="4"/>
        <v>Base Rail Pro Connector</v>
      </c>
      <c r="C195" s="39" t="s">
        <v>364</v>
      </c>
      <c r="D195" s="39" t="s">
        <v>2626</v>
      </c>
      <c r="E195" s="39" t="s">
        <v>2626</v>
      </c>
      <c r="F195" s="39" t="s">
        <v>2626</v>
      </c>
      <c r="G195" s="39" t="s">
        <v>2627</v>
      </c>
      <c r="H195" s="39" t="s">
        <v>2628</v>
      </c>
      <c r="I195" s="39" t="s">
        <v>2629</v>
      </c>
      <c r="J195" s="39" t="s">
        <v>2630</v>
      </c>
      <c r="K195" s="42" t="str">
        <f t="shared" si="5"/>
        <v>For tool-free connection of base support profiles of the FixGrid Pro system.</v>
      </c>
      <c r="L195" s="39" t="s">
        <v>2631</v>
      </c>
      <c r="M195" s="39" t="s">
        <v>2632</v>
      </c>
      <c r="N195" s="39" t="s">
        <v>2632</v>
      </c>
      <c r="O195" s="39" t="s">
        <v>2632</v>
      </c>
      <c r="P195" s="39" t="s">
        <v>2633</v>
      </c>
      <c r="Q195" s="39" t="s">
        <v>2634</v>
      </c>
      <c r="R195" s="39" t="s">
        <v>2635</v>
      </c>
      <c r="S195" s="39" t="s">
        <v>2636</v>
      </c>
    </row>
    <row r="196" spans="1:19" ht="36">
      <c r="A196" s="39" t="s">
        <v>365</v>
      </c>
      <c r="B196" s="42" t="str">
        <f t="shared" si="4"/>
        <v>Ballast Rail Pro Connector</v>
      </c>
      <c r="C196" s="39" t="s">
        <v>366</v>
      </c>
      <c r="D196" s="39" t="s">
        <v>2637</v>
      </c>
      <c r="E196" s="39" t="s">
        <v>2637</v>
      </c>
      <c r="F196" s="39" t="s">
        <v>2637</v>
      </c>
      <c r="G196" s="39" t="s">
        <v>2638</v>
      </c>
      <c r="H196" s="39" t="s">
        <v>2639</v>
      </c>
      <c r="I196" s="39" t="s">
        <v>2640</v>
      </c>
      <c r="J196" s="39" t="s">
        <v>2641</v>
      </c>
      <c r="K196" s="42" t="str">
        <f t="shared" si="5"/>
        <v>For tool-free connection of base support profiles of the FixGrid Pro system.</v>
      </c>
      <c r="L196" s="39" t="s">
        <v>2642</v>
      </c>
      <c r="M196" s="39" t="s">
        <v>2632</v>
      </c>
      <c r="N196" s="39" t="s">
        <v>2632</v>
      </c>
      <c r="O196" s="39" t="s">
        <v>2632</v>
      </c>
      <c r="P196" s="39" t="s">
        <v>2633</v>
      </c>
      <c r="Q196" s="39" t="s">
        <v>2634</v>
      </c>
      <c r="R196" s="39" t="s">
        <v>2635</v>
      </c>
      <c r="S196" s="39" t="s">
        <v>2643</v>
      </c>
    </row>
    <row r="197" spans="1:19" ht="36">
      <c r="A197" s="39" t="s">
        <v>367</v>
      </c>
      <c r="B197" s="42" t="str">
        <f t="shared" si="4"/>
        <v>Plastic end cap Pro</v>
      </c>
      <c r="C197" s="39" t="s">
        <v>368</v>
      </c>
      <c r="D197" s="39" t="s">
        <v>2644</v>
      </c>
      <c r="E197" s="39" t="s">
        <v>2645</v>
      </c>
      <c r="F197" s="39" t="s">
        <v>2646</v>
      </c>
      <c r="G197" s="39" t="s">
        <v>2647</v>
      </c>
      <c r="H197" s="39" t="s">
        <v>2648</v>
      </c>
      <c r="I197" s="39" t="s">
        <v>2649</v>
      </c>
      <c r="J197" s="39" t="s">
        <v>2650</v>
      </c>
      <c r="K197" s="42" t="str">
        <f t="shared" si="5"/>
        <v>As a finishing element for module bearing rails of the ProLine series, grey.</v>
      </c>
      <c r="L197" s="39" t="s">
        <v>2651</v>
      </c>
      <c r="M197" s="39" t="s">
        <v>2652</v>
      </c>
      <c r="N197" s="39" t="s">
        <v>2653</v>
      </c>
      <c r="O197" s="39" t="s">
        <v>2654</v>
      </c>
      <c r="P197" s="39" t="s">
        <v>2655</v>
      </c>
      <c r="Q197" s="39" t="s">
        <v>2656</v>
      </c>
      <c r="R197" s="39" t="s">
        <v>2657</v>
      </c>
      <c r="S197" s="39" t="s">
        <v>2658</v>
      </c>
    </row>
    <row r="198" spans="1:19" ht="96">
      <c r="A198" s="39" t="s">
        <v>371</v>
      </c>
      <c r="B198" s="42" t="str">
        <f t="shared" si="4"/>
        <v>ClampFit</v>
      </c>
      <c r="C198" s="39" t="s">
        <v>372</v>
      </c>
      <c r="D198" s="39" t="s">
        <v>372</v>
      </c>
      <c r="E198" s="39" t="s">
        <v>372</v>
      </c>
      <c r="F198" s="39" t="s">
        <v>372</v>
      </c>
      <c r="G198" s="39" t="s">
        <v>372</v>
      </c>
      <c r="H198" s="39" t="s">
        <v>372</v>
      </c>
      <c r="I198" s="39" t="s">
        <v>372</v>
      </c>
      <c r="J198" s="39" t="s">
        <v>372</v>
      </c>
      <c r="K198" s="42" t="str">
        <f t="shared" si="5"/>
        <v>The cost-effective trapezoidal sheet fastening system for steel and aluminum sheets from 0.5 mm; Pay special attention to the application instructions! Module clamps corresponding to the module height are also required.</v>
      </c>
      <c r="L198" s="39" t="s">
        <v>2659</v>
      </c>
      <c r="M198" s="39" t="s">
        <v>2660</v>
      </c>
      <c r="N198" s="39" t="s">
        <v>2661</v>
      </c>
      <c r="O198" s="39" t="s">
        <v>2662</v>
      </c>
      <c r="P198" s="39" t="s">
        <v>2663</v>
      </c>
      <c r="Q198" s="39" t="s">
        <v>2664</v>
      </c>
      <c r="R198" s="39" t="s">
        <v>2665</v>
      </c>
      <c r="S198" s="44" t="s">
        <v>2666</v>
      </c>
    </row>
    <row r="199" spans="1:19" ht="132">
      <c r="A199" s="39" t="s">
        <v>373</v>
      </c>
      <c r="B199" s="42" t="str">
        <f t="shared" si="4"/>
        <v>ClampFit Pro</v>
      </c>
      <c r="C199" s="39" t="s">
        <v>374</v>
      </c>
      <c r="D199" s="39" t="s">
        <v>374</v>
      </c>
      <c r="E199" s="39" t="s">
        <v>374</v>
      </c>
      <c r="F199" s="39" t="s">
        <v>374</v>
      </c>
      <c r="G199" s="39" t="s">
        <v>374</v>
      </c>
      <c r="H199" s="39" t="s">
        <v>374</v>
      </c>
      <c r="I199" s="39" t="s">
        <v>374</v>
      </c>
      <c r="J199" s="39" t="s">
        <v>374</v>
      </c>
      <c r="K199" s="42" t="str">
        <f t="shared" si="5"/>
        <v>The cost-optimized trapezoidal sheet metal fastening system for steel and aluminum sheet metal from 0.5 mm; pay special attention to application instructions! Module clamps corresponding to the frame height are additionally required. Only suitable in conjunction with ProLine module clamps.</v>
      </c>
      <c r="L199" s="39" t="s">
        <v>2667</v>
      </c>
      <c r="M199" s="39" t="s">
        <v>2668</v>
      </c>
      <c r="N199" s="39" t="s">
        <v>2668</v>
      </c>
      <c r="O199" s="39" t="s">
        <v>2668</v>
      </c>
      <c r="P199" s="39" t="s">
        <v>2669</v>
      </c>
      <c r="Q199" s="39" t="s">
        <v>2670</v>
      </c>
      <c r="R199" s="39" t="s">
        <v>2671</v>
      </c>
      <c r="S199" s="39" t="s">
        <v>2672</v>
      </c>
    </row>
    <row r="200" spans="1:19" ht="132">
      <c r="A200" s="39" t="s">
        <v>375</v>
      </c>
      <c r="B200" s="42" t="str">
        <f t="shared" si="4"/>
        <v>End clamp RapidPro 30-47mm</v>
      </c>
      <c r="C200" s="39" t="s">
        <v>376</v>
      </c>
      <c r="D200" s="39" t="s">
        <v>2673</v>
      </c>
      <c r="E200" s="39" t="s">
        <v>2674</v>
      </c>
      <c r="F200" s="39" t="s">
        <v>2675</v>
      </c>
      <c r="G200" s="39" t="s">
        <v>2676</v>
      </c>
      <c r="H200" s="39" t="s">
        <v>2677</v>
      </c>
      <c r="I200" s="39" t="s">
        <v>2678</v>
      </c>
      <c r="J200" s="39" t="s">
        <v>2679</v>
      </c>
      <c r="K200" s="42" t="str">
        <f t="shared" si="5"/>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L200" s="39" t="s">
        <v>2680</v>
      </c>
      <c r="M200" s="39" t="s">
        <v>2681</v>
      </c>
      <c r="N200" s="39" t="s">
        <v>2682</v>
      </c>
      <c r="O200" s="39" t="s">
        <v>2683</v>
      </c>
      <c r="P200" s="39" t="s">
        <v>2684</v>
      </c>
      <c r="Q200" s="39" t="s">
        <v>2685</v>
      </c>
      <c r="R200" s="39" t="s">
        <v>2686</v>
      </c>
      <c r="S200" s="39" t="s">
        <v>2687</v>
      </c>
    </row>
    <row r="201" spans="1:19" ht="132">
      <c r="A201" s="39" t="s">
        <v>378</v>
      </c>
      <c r="B201" s="42" t="str">
        <f t="shared" si="4"/>
        <v>Middle clamp RapidPro 30-47mm</v>
      </c>
      <c r="C201" s="39" t="s">
        <v>379</v>
      </c>
      <c r="D201" s="39" t="s">
        <v>2688</v>
      </c>
      <c r="E201" s="39" t="s">
        <v>2689</v>
      </c>
      <c r="F201" s="39" t="s">
        <v>2690</v>
      </c>
      <c r="G201" s="39" t="s">
        <v>2691</v>
      </c>
      <c r="H201" s="39" t="s">
        <v>2692</v>
      </c>
      <c r="I201" s="39" t="s">
        <v>2693</v>
      </c>
      <c r="J201" s="39" t="s">
        <v>2694</v>
      </c>
      <c r="K201" s="42" t="str">
        <f t="shared" si="5"/>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L201" s="39" t="s">
        <v>2680</v>
      </c>
      <c r="M201" s="39" t="s">
        <v>2681</v>
      </c>
      <c r="N201" s="39" t="s">
        <v>2682</v>
      </c>
      <c r="O201" s="39" t="s">
        <v>2683</v>
      </c>
      <c r="P201" s="39" t="s">
        <v>2684</v>
      </c>
      <c r="Q201" s="39" t="s">
        <v>2685</v>
      </c>
      <c r="R201" s="39" t="s">
        <v>2686</v>
      </c>
      <c r="S201" s="39" t="s">
        <v>2687</v>
      </c>
    </row>
    <row r="202" spans="1:19" ht="132">
      <c r="A202" s="39" t="s">
        <v>380</v>
      </c>
      <c r="B202" s="42" t="str">
        <f t="shared" ref="B202:B266" si="6">IF(INDEX(C202:J202,1,Sprache)&lt;&gt;0,INDEX(C202:J202,1,Sprache),IF(INDEX(C202:J202,1,1)=0," ",INDEX(C202:J202,1,1)))</f>
        <v>End clamp RapidPro 30-47mm bl. anod.</v>
      </c>
      <c r="C202" s="39" t="s">
        <v>381</v>
      </c>
      <c r="D202" s="39" t="s">
        <v>2695</v>
      </c>
      <c r="E202" s="39" t="s">
        <v>2696</v>
      </c>
      <c r="F202" s="39" t="s">
        <v>2697</v>
      </c>
      <c r="G202" s="39" t="s">
        <v>2698</v>
      </c>
      <c r="H202" s="39" t="s">
        <v>2677</v>
      </c>
      <c r="I202" s="39" t="s">
        <v>2678</v>
      </c>
      <c r="J202" s="39" t="s">
        <v>2699</v>
      </c>
      <c r="K202" s="42" t="str">
        <f t="shared" ref="K202:K266" si="7">IF(INDEX(L202:S202,1,Sprache)&lt;&gt;0,INDEX(L202:S202,1,Sprache),IF(INDEX(L202:S202,1,1)=0," ",INDEX(L202:S202,1,1)))</f>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L202" s="39" t="s">
        <v>2680</v>
      </c>
      <c r="M202" s="39" t="s">
        <v>2681</v>
      </c>
      <c r="N202" s="39" t="s">
        <v>2682</v>
      </c>
      <c r="O202" s="39" t="s">
        <v>2683</v>
      </c>
      <c r="P202" s="39" t="s">
        <v>2684</v>
      </c>
      <c r="Q202" s="39" t="s">
        <v>2685</v>
      </c>
      <c r="R202" s="39" t="s">
        <v>2686</v>
      </c>
      <c r="S202" s="39" t="s">
        <v>2687</v>
      </c>
    </row>
    <row r="203" spans="1:19" ht="132">
      <c r="A203" s="39" t="s">
        <v>382</v>
      </c>
      <c r="B203" s="42" t="str">
        <f t="shared" si="6"/>
        <v>Middle clamp RapidPro 30-47mm bl. anod.</v>
      </c>
      <c r="C203" s="39" t="s">
        <v>383</v>
      </c>
      <c r="D203" s="39" t="s">
        <v>2700</v>
      </c>
      <c r="E203" s="39" t="s">
        <v>2701</v>
      </c>
      <c r="F203" s="39" t="s">
        <v>2702</v>
      </c>
      <c r="G203" s="39" t="s">
        <v>2703</v>
      </c>
      <c r="H203" s="39" t="s">
        <v>2692</v>
      </c>
      <c r="I203" s="39" t="s">
        <v>2693</v>
      </c>
      <c r="J203" s="39" t="s">
        <v>2704</v>
      </c>
      <c r="K203" s="42" t="str">
        <f t="shared" si="7"/>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L203" s="39" t="s">
        <v>2680</v>
      </c>
      <c r="M203" s="39" t="s">
        <v>2681</v>
      </c>
      <c r="N203" s="39" t="s">
        <v>2682</v>
      </c>
      <c r="O203" s="39" t="s">
        <v>2683</v>
      </c>
      <c r="P203" s="39" t="s">
        <v>2684</v>
      </c>
      <c r="Q203" s="39" t="s">
        <v>2685</v>
      </c>
      <c r="R203" s="39" t="s">
        <v>2686</v>
      </c>
      <c r="S203" s="39" t="s">
        <v>2687</v>
      </c>
    </row>
    <row r="204" spans="1:19" ht="120">
      <c r="A204" s="39" t="s">
        <v>393</v>
      </c>
      <c r="B204" s="42" t="str">
        <f t="shared" si="6"/>
        <v>End clamp Rapid16 30 - 40</v>
      </c>
      <c r="C204" s="39" t="s">
        <v>394</v>
      </c>
      <c r="D204" s="39" t="s">
        <v>2705</v>
      </c>
      <c r="E204" s="39" t="s">
        <v>2706</v>
      </c>
      <c r="F204" s="39" t="s">
        <v>2707</v>
      </c>
      <c r="G204" s="39" t="s">
        <v>2708</v>
      </c>
      <c r="H204" s="39" t="s">
        <v>2709</v>
      </c>
      <c r="I204" s="39" t="s">
        <v>2710</v>
      </c>
      <c r="J204" s="39" t="s">
        <v>2711</v>
      </c>
      <c r="K204"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04" s="39" t="s">
        <v>2712</v>
      </c>
      <c r="M204" s="39" t="s">
        <v>2713</v>
      </c>
      <c r="N204" s="39" t="s">
        <v>2714</v>
      </c>
      <c r="O204" s="39" t="s">
        <v>2715</v>
      </c>
      <c r="P204" s="39" t="s">
        <v>2684</v>
      </c>
      <c r="Q204" s="39" t="s">
        <v>2716</v>
      </c>
      <c r="R204" s="39" t="s">
        <v>2717</v>
      </c>
      <c r="S204" s="39" t="s">
        <v>2718</v>
      </c>
    </row>
    <row r="205" spans="1:19" ht="120">
      <c r="A205" s="39" t="s">
        <v>395</v>
      </c>
      <c r="B205" s="42" t="str">
        <f t="shared" si="6"/>
        <v>End clamp Rapid16 40 - 50</v>
      </c>
      <c r="C205" s="39" t="s">
        <v>396</v>
      </c>
      <c r="D205" s="39" t="s">
        <v>2719</v>
      </c>
      <c r="E205" s="39" t="s">
        <v>2720</v>
      </c>
      <c r="F205" s="39" t="s">
        <v>2721</v>
      </c>
      <c r="G205" s="39" t="s">
        <v>2722</v>
      </c>
      <c r="H205" s="39" t="s">
        <v>2723</v>
      </c>
      <c r="I205" s="39" t="s">
        <v>2724</v>
      </c>
      <c r="J205" s="39" t="s">
        <v>2725</v>
      </c>
      <c r="K205"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05" s="39" t="s">
        <v>2712</v>
      </c>
      <c r="M205" s="39" t="s">
        <v>2713</v>
      </c>
      <c r="N205" s="39" t="s">
        <v>2714</v>
      </c>
      <c r="O205" s="39" t="s">
        <v>2715</v>
      </c>
      <c r="P205" s="39" t="s">
        <v>2684</v>
      </c>
      <c r="Q205" s="39" t="s">
        <v>2716</v>
      </c>
      <c r="R205" s="39" t="s">
        <v>2717</v>
      </c>
      <c r="S205" s="39" t="s">
        <v>2718</v>
      </c>
    </row>
    <row r="206" spans="1:19" ht="120">
      <c r="A206" s="39" t="s">
        <v>397</v>
      </c>
      <c r="B206" s="42" t="str">
        <f t="shared" si="6"/>
        <v>End clamp Rapid16 H 30 - 40</v>
      </c>
      <c r="C206" s="39" t="s">
        <v>398</v>
      </c>
      <c r="D206" s="39" t="s">
        <v>2726</v>
      </c>
      <c r="E206" s="39" t="s">
        <v>2727</v>
      </c>
      <c r="F206" s="39" t="s">
        <v>2728</v>
      </c>
      <c r="G206" s="39" t="s">
        <v>2708</v>
      </c>
      <c r="H206" s="39" t="s">
        <v>2709</v>
      </c>
      <c r="I206" s="39" t="s">
        <v>2710</v>
      </c>
      <c r="J206" s="39" t="s">
        <v>2729</v>
      </c>
      <c r="K206"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06" s="39" t="s">
        <v>2712</v>
      </c>
      <c r="M206" s="39" t="s">
        <v>2713</v>
      </c>
      <c r="N206" s="39" t="s">
        <v>2714</v>
      </c>
      <c r="O206" s="39" t="s">
        <v>2715</v>
      </c>
      <c r="P206" s="39" t="s">
        <v>2684</v>
      </c>
      <c r="Q206" s="39" t="s">
        <v>2716</v>
      </c>
      <c r="R206" s="39" t="s">
        <v>2717</v>
      </c>
      <c r="S206" s="39" t="s">
        <v>2718</v>
      </c>
    </row>
    <row r="207" spans="1:19" ht="36">
      <c r="A207" s="39" t="s">
        <v>399</v>
      </c>
      <c r="B207" s="42" t="str">
        <f t="shared" si="6"/>
        <v>End clamp Rapid16 30 - 40 L</v>
      </c>
      <c r="C207" s="39" t="s">
        <v>400</v>
      </c>
      <c r="D207" s="39" t="s">
        <v>2730</v>
      </c>
      <c r="E207" s="39" t="s">
        <v>2731</v>
      </c>
      <c r="F207" s="39" t="s">
        <v>2732</v>
      </c>
      <c r="G207" s="39" t="s">
        <v>2733</v>
      </c>
      <c r="H207" s="39" t="s">
        <v>2734</v>
      </c>
      <c r="I207" s="39" t="s">
        <v>2735</v>
      </c>
      <c r="J207" s="39" t="s">
        <v>2736</v>
      </c>
      <c r="K207" s="42" t="str">
        <f t="shared" si="7"/>
        <v>Aluminum module clamp system from the Rapid16 series with clamping length: 100 mm, blank</v>
      </c>
      <c r="L207" s="39" t="s">
        <v>2737</v>
      </c>
      <c r="M207" s="39" t="s">
        <v>2738</v>
      </c>
      <c r="N207" s="39" t="s">
        <v>2739</v>
      </c>
      <c r="O207" s="39" t="s">
        <v>2740</v>
      </c>
      <c r="P207" s="39" t="s">
        <v>2741</v>
      </c>
      <c r="Q207" s="39" t="s">
        <v>2742</v>
      </c>
      <c r="R207" s="39" t="s">
        <v>2743</v>
      </c>
      <c r="S207" s="39" t="s">
        <v>2744</v>
      </c>
    </row>
    <row r="208" spans="1:19" ht="120">
      <c r="A208" s="39" t="s">
        <v>401</v>
      </c>
      <c r="B208" s="42" t="str">
        <f t="shared" si="6"/>
        <v>End clamp Rapid16 30 - 40 bl. anod.</v>
      </c>
      <c r="C208" s="39" t="s">
        <v>402</v>
      </c>
      <c r="D208" s="39" t="s">
        <v>2745</v>
      </c>
      <c r="E208" s="39" t="s">
        <v>2746</v>
      </c>
      <c r="F208" s="39" t="s">
        <v>2747</v>
      </c>
      <c r="G208" s="39" t="s">
        <v>2748</v>
      </c>
      <c r="H208" s="39" t="s">
        <v>2749</v>
      </c>
      <c r="I208" s="39" t="s">
        <v>2750</v>
      </c>
      <c r="J208" s="39" t="s">
        <v>2751</v>
      </c>
      <c r="K208"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08" s="39" t="s">
        <v>2712</v>
      </c>
      <c r="M208" s="39" t="s">
        <v>2713</v>
      </c>
      <c r="N208" s="39" t="s">
        <v>2714</v>
      </c>
      <c r="O208" s="39" t="s">
        <v>2715</v>
      </c>
      <c r="P208" s="39" t="s">
        <v>2752</v>
      </c>
      <c r="Q208" s="39" t="s">
        <v>2716</v>
      </c>
      <c r="R208" s="39" t="s">
        <v>2753</v>
      </c>
      <c r="S208" s="44" t="s">
        <v>2718</v>
      </c>
    </row>
    <row r="209" spans="1:19" ht="120">
      <c r="A209" s="39" t="s">
        <v>403</v>
      </c>
      <c r="B209" s="42" t="str">
        <f t="shared" si="6"/>
        <v>End clamp Rapid16 40 - 50 bl. anod.</v>
      </c>
      <c r="C209" s="39" t="s">
        <v>404</v>
      </c>
      <c r="D209" s="39" t="s">
        <v>2754</v>
      </c>
      <c r="E209" s="39" t="s">
        <v>2755</v>
      </c>
      <c r="F209" s="39" t="s">
        <v>2756</v>
      </c>
      <c r="G209" s="39" t="s">
        <v>2757</v>
      </c>
      <c r="H209" s="39" t="s">
        <v>2758</v>
      </c>
      <c r="I209" s="39" t="s">
        <v>2759</v>
      </c>
      <c r="J209" s="39" t="s">
        <v>2760</v>
      </c>
      <c r="K209"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09" s="39" t="s">
        <v>2712</v>
      </c>
      <c r="M209" s="39" t="s">
        <v>2713</v>
      </c>
      <c r="N209" s="39" t="s">
        <v>2714</v>
      </c>
      <c r="O209" s="39" t="s">
        <v>2715</v>
      </c>
      <c r="P209" s="39" t="s">
        <v>2752</v>
      </c>
      <c r="Q209" s="39" t="s">
        <v>2716</v>
      </c>
      <c r="R209" s="39" t="s">
        <v>2753</v>
      </c>
      <c r="S209" s="39" t="s">
        <v>2718</v>
      </c>
    </row>
    <row r="210" spans="1:19" ht="120">
      <c r="A210" s="39" t="s">
        <v>405</v>
      </c>
      <c r="B210" s="42" t="str">
        <f t="shared" si="6"/>
        <v>End clamp Rapid16 H 30 - 40 bl. anod.</v>
      </c>
      <c r="C210" s="39" t="s">
        <v>406</v>
      </c>
      <c r="D210" s="39" t="s">
        <v>2761</v>
      </c>
      <c r="E210" s="39" t="s">
        <v>2762</v>
      </c>
      <c r="F210" s="39" t="s">
        <v>2763</v>
      </c>
      <c r="G210" s="39" t="s">
        <v>2748</v>
      </c>
      <c r="H210" s="39" t="s">
        <v>2749</v>
      </c>
      <c r="I210" s="39" t="s">
        <v>2750</v>
      </c>
      <c r="J210" s="39" t="s">
        <v>2764</v>
      </c>
      <c r="K210"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10" s="39" t="s">
        <v>2712</v>
      </c>
      <c r="M210" s="39" t="s">
        <v>2713</v>
      </c>
      <c r="N210" s="39" t="s">
        <v>2714</v>
      </c>
      <c r="O210" s="39" t="s">
        <v>2715</v>
      </c>
      <c r="P210" s="39" t="s">
        <v>2752</v>
      </c>
      <c r="Q210" s="39" t="s">
        <v>2716</v>
      </c>
      <c r="R210" s="39" t="s">
        <v>2753</v>
      </c>
      <c r="S210" s="39" t="s">
        <v>2718</v>
      </c>
    </row>
    <row r="211" spans="1:19" ht="120">
      <c r="A211" s="39" t="s">
        <v>407</v>
      </c>
      <c r="B211" s="42" t="str">
        <f t="shared" si="6"/>
        <v>Middle clamp Rapid16 30 - 40</v>
      </c>
      <c r="C211" s="39" t="s">
        <v>408</v>
      </c>
      <c r="D211" s="39" t="s">
        <v>2765</v>
      </c>
      <c r="E211" s="39" t="s">
        <v>2766</v>
      </c>
      <c r="F211" s="39" t="s">
        <v>2767</v>
      </c>
      <c r="G211" s="39" t="s">
        <v>2768</v>
      </c>
      <c r="H211" s="39" t="s">
        <v>2769</v>
      </c>
      <c r="I211" s="39" t="s">
        <v>2770</v>
      </c>
      <c r="J211" s="39" t="s">
        <v>2771</v>
      </c>
      <c r="K211"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11" s="39" t="s">
        <v>2712</v>
      </c>
      <c r="M211" s="39" t="s">
        <v>2713</v>
      </c>
      <c r="N211" s="39" t="s">
        <v>2714</v>
      </c>
      <c r="O211" s="39" t="s">
        <v>2715</v>
      </c>
      <c r="P211" s="39" t="s">
        <v>2752</v>
      </c>
      <c r="Q211" s="39" t="s">
        <v>2716</v>
      </c>
      <c r="R211" s="39" t="s">
        <v>2753</v>
      </c>
      <c r="S211" s="39" t="s">
        <v>2718</v>
      </c>
    </row>
    <row r="212" spans="1:19" ht="120">
      <c r="A212" s="39" t="s">
        <v>409</v>
      </c>
      <c r="B212" s="42" t="str">
        <f t="shared" si="6"/>
        <v>Middle clamp Rapid16 40 - 50</v>
      </c>
      <c r="C212" s="39" t="s">
        <v>410</v>
      </c>
      <c r="D212" s="39" t="s">
        <v>2772</v>
      </c>
      <c r="E212" s="39" t="s">
        <v>2773</v>
      </c>
      <c r="F212" s="39" t="s">
        <v>2774</v>
      </c>
      <c r="G212" s="39" t="s">
        <v>2775</v>
      </c>
      <c r="H212" s="39" t="s">
        <v>2776</v>
      </c>
      <c r="I212" s="39" t="s">
        <v>2777</v>
      </c>
      <c r="J212" s="39" t="s">
        <v>2778</v>
      </c>
      <c r="K212"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12" s="39" t="s">
        <v>2712</v>
      </c>
      <c r="M212" s="39" t="s">
        <v>2713</v>
      </c>
      <c r="N212" s="39" t="s">
        <v>2714</v>
      </c>
      <c r="O212" s="39" t="s">
        <v>2715</v>
      </c>
      <c r="P212" s="39" t="s">
        <v>2752</v>
      </c>
      <c r="Q212" s="39" t="s">
        <v>2716</v>
      </c>
      <c r="R212" s="39" t="s">
        <v>2753</v>
      </c>
      <c r="S212" s="39" t="s">
        <v>2718</v>
      </c>
    </row>
    <row r="213" spans="1:19" ht="36">
      <c r="A213" s="39" t="s">
        <v>411</v>
      </c>
      <c r="B213" s="42" t="str">
        <f t="shared" si="6"/>
        <v>Middle clamp Rapid16 30 - 40 L</v>
      </c>
      <c r="C213" s="39" t="s">
        <v>412</v>
      </c>
      <c r="D213" s="39" t="s">
        <v>2779</v>
      </c>
      <c r="E213" s="39" t="s">
        <v>2780</v>
      </c>
      <c r="F213" s="39" t="s">
        <v>2781</v>
      </c>
      <c r="G213" s="39" t="s">
        <v>2782</v>
      </c>
      <c r="H213" s="39" t="s">
        <v>2783</v>
      </c>
      <c r="I213" s="39" t="s">
        <v>2784</v>
      </c>
      <c r="J213" s="39" t="s">
        <v>2785</v>
      </c>
      <c r="K213" s="42" t="str">
        <f t="shared" si="7"/>
        <v>Aluminum module clamp system from the Rapid16 series with clamping length: 100 mm, blank</v>
      </c>
      <c r="L213" s="39" t="s">
        <v>2737</v>
      </c>
      <c r="M213" s="39" t="s">
        <v>2738</v>
      </c>
      <c r="N213" s="39" t="s">
        <v>2786</v>
      </c>
      <c r="O213" s="39" t="s">
        <v>2740</v>
      </c>
      <c r="P213" s="39" t="s">
        <v>2741</v>
      </c>
      <c r="Q213" s="39" t="s">
        <v>2742</v>
      </c>
      <c r="R213" s="39" t="s">
        <v>2743</v>
      </c>
      <c r="S213" s="39" t="s">
        <v>2744</v>
      </c>
    </row>
    <row r="214" spans="1:19" ht="120">
      <c r="A214" s="39" t="s">
        <v>413</v>
      </c>
      <c r="B214" s="42" t="str">
        <f t="shared" si="6"/>
        <v>Middle clamp Rapid16 30-40 bl. anod.</v>
      </c>
      <c r="C214" s="39" t="s">
        <v>414</v>
      </c>
      <c r="D214" s="39" t="s">
        <v>2787</v>
      </c>
      <c r="E214" s="39" t="s">
        <v>2788</v>
      </c>
      <c r="F214" s="39" t="s">
        <v>2789</v>
      </c>
      <c r="G214" s="39" t="s">
        <v>2790</v>
      </c>
      <c r="H214" s="39" t="s">
        <v>2791</v>
      </c>
      <c r="I214" s="39" t="s">
        <v>2792</v>
      </c>
      <c r="J214" s="39" t="s">
        <v>2793</v>
      </c>
      <c r="K214"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14" s="39" t="s">
        <v>2712</v>
      </c>
      <c r="M214" s="39" t="s">
        <v>2713</v>
      </c>
      <c r="N214" s="39" t="s">
        <v>2714</v>
      </c>
      <c r="O214" s="39" t="s">
        <v>2715</v>
      </c>
      <c r="P214" s="39" t="s">
        <v>2752</v>
      </c>
      <c r="Q214" s="39" t="s">
        <v>2716</v>
      </c>
      <c r="R214" s="39" t="s">
        <v>2753</v>
      </c>
      <c r="S214" s="39" t="s">
        <v>2718</v>
      </c>
    </row>
    <row r="215" spans="1:19" ht="120">
      <c r="A215" s="39" t="s">
        <v>415</v>
      </c>
      <c r="B215" s="42" t="str">
        <f t="shared" si="6"/>
        <v>Middle clamp Rapid16 40-50 bl. anod.</v>
      </c>
      <c r="C215" s="39" t="s">
        <v>416</v>
      </c>
      <c r="D215" s="39" t="s">
        <v>2794</v>
      </c>
      <c r="E215" s="39" t="s">
        <v>2795</v>
      </c>
      <c r="F215" s="39" t="s">
        <v>2796</v>
      </c>
      <c r="G215" s="39" t="s">
        <v>2797</v>
      </c>
      <c r="H215" s="39" t="s">
        <v>2798</v>
      </c>
      <c r="I215" s="39" t="s">
        <v>2777</v>
      </c>
      <c r="J215" s="39" t="s">
        <v>2799</v>
      </c>
      <c r="K215" s="42" t="str">
        <f t="shared" si="7"/>
        <v>The Rapid16 module clamp is the logical development of the proven Rapid2 + module clamp that has been used successfully in many applications. The number of clamps was drastically reduced due to the flexibility of the design. All module terminals are equipped with an earth pin as standard.</v>
      </c>
      <c r="L215" s="39" t="s">
        <v>2712</v>
      </c>
      <c r="M215" s="39" t="s">
        <v>2713</v>
      </c>
      <c r="N215" s="39" t="s">
        <v>2714</v>
      </c>
      <c r="O215" s="39" t="s">
        <v>2715</v>
      </c>
      <c r="P215" s="39" t="s">
        <v>2752</v>
      </c>
      <c r="Q215" s="39" t="s">
        <v>2716</v>
      </c>
      <c r="R215" s="39" t="s">
        <v>2753</v>
      </c>
      <c r="S215" s="39" t="s">
        <v>2718</v>
      </c>
    </row>
    <row r="216" spans="1:19" ht="132">
      <c r="A216" s="39" t="s">
        <v>417</v>
      </c>
      <c r="B216" s="42" t="str">
        <f t="shared" si="6"/>
        <v>End clamp Profi narrow 3-8mm kit</v>
      </c>
      <c r="C216" s="39" t="s">
        <v>418</v>
      </c>
      <c r="D216" s="39" t="s">
        <v>2800</v>
      </c>
      <c r="E216" s="39" t="s">
        <v>2801</v>
      </c>
      <c r="F216" s="39" t="s">
        <v>2802</v>
      </c>
      <c r="G216" s="39" t="s">
        <v>2803</v>
      </c>
      <c r="H216" s="39" t="s">
        <v>2804</v>
      </c>
      <c r="I216" s="39" t="s">
        <v>2805</v>
      </c>
      <c r="J216" s="39" t="s">
        <v>2806</v>
      </c>
      <c r="K216" s="42" t="str">
        <f t="shared" si="7"/>
        <v>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v>
      </c>
      <c r="L216" s="39" t="s">
        <v>2807</v>
      </c>
      <c r="M216" s="39" t="s">
        <v>2808</v>
      </c>
      <c r="N216" s="39" t="s">
        <v>2809</v>
      </c>
      <c r="O216" s="39" t="s">
        <v>2810</v>
      </c>
      <c r="P216" s="39" t="s">
        <v>2811</v>
      </c>
      <c r="Q216" s="39" t="s">
        <v>2812</v>
      </c>
      <c r="R216" s="39" t="s">
        <v>2813</v>
      </c>
      <c r="S216" s="39" t="s">
        <v>2814</v>
      </c>
    </row>
    <row r="217" spans="1:19" ht="132">
      <c r="A217" s="39" t="s">
        <v>421</v>
      </c>
      <c r="B217" s="42" t="str">
        <f t="shared" si="6"/>
        <v>End clamp Profi wide 3-8mm set</v>
      </c>
      <c r="C217" s="39" t="s">
        <v>422</v>
      </c>
      <c r="D217" s="39" t="s">
        <v>2815</v>
      </c>
      <c r="E217" s="39" t="s">
        <v>2816</v>
      </c>
      <c r="F217" s="39" t="s">
        <v>2817</v>
      </c>
      <c r="G217" s="39" t="s">
        <v>2818</v>
      </c>
      <c r="H217" s="39" t="s">
        <v>2819</v>
      </c>
      <c r="I217" s="39" t="s">
        <v>2820</v>
      </c>
      <c r="J217" s="39" t="s">
        <v>2821</v>
      </c>
      <c r="K217" s="42" t="str">
        <f t="shared" si="7"/>
        <v>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v>
      </c>
      <c r="L217" s="39" t="s">
        <v>2807</v>
      </c>
      <c r="M217" s="39" t="s">
        <v>2808</v>
      </c>
      <c r="N217" s="39" t="s">
        <v>2809</v>
      </c>
      <c r="O217" s="39" t="s">
        <v>2810</v>
      </c>
      <c r="P217" s="39" t="s">
        <v>2811</v>
      </c>
      <c r="Q217" s="39" t="s">
        <v>2812</v>
      </c>
      <c r="R217" s="39" t="s">
        <v>2813</v>
      </c>
      <c r="S217" s="39" t="s">
        <v>2814</v>
      </c>
    </row>
    <row r="218" spans="1:19" ht="132">
      <c r="A218" s="39" t="s">
        <v>425</v>
      </c>
      <c r="B218" s="42" t="str">
        <f t="shared" si="6"/>
        <v>Middle clamp Profi narrow 3-8mm kit</v>
      </c>
      <c r="C218" s="39" t="s">
        <v>426</v>
      </c>
      <c r="D218" s="39" t="s">
        <v>2822</v>
      </c>
      <c r="E218" s="39" t="s">
        <v>2823</v>
      </c>
      <c r="F218" s="39" t="s">
        <v>2824</v>
      </c>
      <c r="G218" s="39" t="s">
        <v>2825</v>
      </c>
      <c r="H218" s="39" t="s">
        <v>2826</v>
      </c>
      <c r="I218" s="39" t="s">
        <v>2827</v>
      </c>
      <c r="J218" s="39" t="s">
        <v>2828</v>
      </c>
      <c r="K218" s="42" t="str">
        <f t="shared" si="7"/>
        <v>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v>
      </c>
      <c r="L218" s="39" t="s">
        <v>2807</v>
      </c>
      <c r="M218" s="39" t="s">
        <v>2808</v>
      </c>
      <c r="N218" s="39" t="s">
        <v>2809</v>
      </c>
      <c r="O218" s="39" t="s">
        <v>2810</v>
      </c>
      <c r="P218" s="39" t="s">
        <v>2811</v>
      </c>
      <c r="Q218" s="39" t="s">
        <v>2812</v>
      </c>
      <c r="R218" s="39" t="s">
        <v>2813</v>
      </c>
      <c r="S218" s="39" t="s">
        <v>2814</v>
      </c>
    </row>
    <row r="219" spans="1:19" ht="132">
      <c r="A219" s="39" t="s">
        <v>429</v>
      </c>
      <c r="B219" s="42" t="str">
        <f t="shared" si="6"/>
        <v>Middle clamp Profi wide 3-8mm set</v>
      </c>
      <c r="C219" s="39" t="s">
        <v>430</v>
      </c>
      <c r="D219" s="39" t="s">
        <v>2829</v>
      </c>
      <c r="E219" s="39" t="s">
        <v>2830</v>
      </c>
      <c r="F219" s="39" t="s">
        <v>2831</v>
      </c>
      <c r="G219" s="39" t="s">
        <v>2832</v>
      </c>
      <c r="H219" s="39" t="s">
        <v>2833</v>
      </c>
      <c r="I219" s="39" t="s">
        <v>2834</v>
      </c>
      <c r="J219" s="39" t="s">
        <v>2835</v>
      </c>
      <c r="K219" s="42" t="str">
        <f t="shared" si="7"/>
        <v>Suitable for different module thicknesses. Attention: Pay attention to the tightening torque (see also: Laminate Mounting General Information) For laminate thickness 3-8 mm. Glass insert: Profi narrow 11 mm, Profi wide 15 mm. Length: 80 mm, gap between modules: approx. 20 mm. Incl. Countersunk screw and square nut.</v>
      </c>
      <c r="L219" s="39" t="s">
        <v>2807</v>
      </c>
      <c r="M219" s="39" t="s">
        <v>2808</v>
      </c>
      <c r="N219" s="39" t="s">
        <v>2809</v>
      </c>
      <c r="O219" s="39" t="s">
        <v>2810</v>
      </c>
      <c r="P219" s="39" t="s">
        <v>2811</v>
      </c>
      <c r="Q219" s="39" t="s">
        <v>2812</v>
      </c>
      <c r="R219" s="39" t="s">
        <v>2813</v>
      </c>
      <c r="S219" s="39" t="s">
        <v>2814</v>
      </c>
    </row>
    <row r="220" spans="1:19" ht="153">
      <c r="A220" s="39" t="s">
        <v>433</v>
      </c>
      <c r="B220" s="42" t="str">
        <f t="shared" si="6"/>
        <v>End clamp Eco6-S4 6.8mm kit</v>
      </c>
      <c r="C220" s="39" t="s">
        <v>434</v>
      </c>
      <c r="D220" s="39" t="s">
        <v>2836</v>
      </c>
      <c r="E220" s="39" t="s">
        <v>2837</v>
      </c>
      <c r="F220" s="39" t="s">
        <v>2838</v>
      </c>
      <c r="G220" s="39" t="s">
        <v>2839</v>
      </c>
      <c r="H220" s="39" t="s">
        <v>2840</v>
      </c>
      <c r="I220" s="39" t="s">
        <v>2841</v>
      </c>
      <c r="J220" s="39" t="s">
        <v>2842</v>
      </c>
      <c r="K220" s="42" t="str">
        <f t="shared" si="7"/>
        <v>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v>
      </c>
      <c r="L220" s="43" t="s">
        <v>2843</v>
      </c>
      <c r="M220" s="39" t="s">
        <v>2844</v>
      </c>
      <c r="N220" s="39" t="s">
        <v>2845</v>
      </c>
      <c r="O220" s="39" t="s">
        <v>2846</v>
      </c>
      <c r="P220" s="39" t="s">
        <v>2847</v>
      </c>
      <c r="Q220" s="39" t="s">
        <v>2848</v>
      </c>
      <c r="R220" s="39" t="s">
        <v>2849</v>
      </c>
      <c r="S220" s="39" t="s">
        <v>2850</v>
      </c>
    </row>
    <row r="221" spans="1:19" ht="153">
      <c r="A221" s="39" t="s">
        <v>437</v>
      </c>
      <c r="B221" s="42" t="str">
        <f t="shared" si="6"/>
        <v>Middle clamp Eco6-S4  6.8mm kit</v>
      </c>
      <c r="C221" s="39" t="s">
        <v>438</v>
      </c>
      <c r="D221" s="39" t="s">
        <v>2851</v>
      </c>
      <c r="E221" s="39" t="s">
        <v>2852</v>
      </c>
      <c r="F221" s="39" t="s">
        <v>2853</v>
      </c>
      <c r="G221" s="39" t="s">
        <v>2854</v>
      </c>
      <c r="H221" s="39" t="s">
        <v>2855</v>
      </c>
      <c r="I221" s="39" t="s">
        <v>2856</v>
      </c>
      <c r="J221" s="39" t="s">
        <v>2857</v>
      </c>
      <c r="K221" s="42" t="str">
        <f t="shared" si="7"/>
        <v>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v>
      </c>
      <c r="L221" s="43" t="s">
        <v>2843</v>
      </c>
      <c r="M221" s="39" t="s">
        <v>2844</v>
      </c>
      <c r="N221" s="39" t="s">
        <v>2845</v>
      </c>
      <c r="O221" s="39" t="s">
        <v>2846</v>
      </c>
      <c r="P221" s="39" t="s">
        <v>2847</v>
      </c>
      <c r="Q221" s="39" t="s">
        <v>2858</v>
      </c>
      <c r="R221" s="39" t="s">
        <v>2849</v>
      </c>
      <c r="S221" s="39" t="s">
        <v>2850</v>
      </c>
    </row>
    <row r="222" spans="1:19" ht="36">
      <c r="A222" s="39" t="s">
        <v>441</v>
      </c>
      <c r="B222" s="42" t="str">
        <f t="shared" si="6"/>
        <v>Lightning protection clamp for 8 mm</v>
      </c>
      <c r="C222" s="39" t="s">
        <v>442</v>
      </c>
      <c r="D222" s="39" t="s">
        <v>2859</v>
      </c>
      <c r="E222" s="39" t="s">
        <v>2860</v>
      </c>
      <c r="F222" s="39" t="s">
        <v>2861</v>
      </c>
      <c r="G222" s="39" t="s">
        <v>2862</v>
      </c>
      <c r="H222" s="39" t="s">
        <v>2863</v>
      </c>
      <c r="I222" s="39" t="s">
        <v>2864</v>
      </c>
      <c r="J222" s="39" t="s">
        <v>2865</v>
      </c>
      <c r="K222" s="42" t="str">
        <f t="shared" si="7"/>
        <v>Aluminum, completely pre-assembled (for wire DM 8 mm).</v>
      </c>
      <c r="L222" s="39" t="s">
        <v>2866</v>
      </c>
      <c r="M222" s="39" t="s">
        <v>2867</v>
      </c>
      <c r="N222" s="39" t="s">
        <v>2868</v>
      </c>
      <c r="O222" s="39" t="s">
        <v>2869</v>
      </c>
      <c r="P222" s="39" t="s">
        <v>2870</v>
      </c>
      <c r="Q222" s="39" t="s">
        <v>2871</v>
      </c>
      <c r="R222" s="39" t="s">
        <v>2872</v>
      </c>
      <c r="S222" s="39" t="s">
        <v>2873</v>
      </c>
    </row>
    <row r="223" spans="1:19" ht="60">
      <c r="A223" s="39" t="s">
        <v>443</v>
      </c>
      <c r="B223" s="42" t="str">
        <f t="shared" si="6"/>
        <v>Grounding and lightning prot.clamp VA M8</v>
      </c>
      <c r="C223" s="39" t="s">
        <v>444</v>
      </c>
      <c r="D223" s="39" t="s">
        <v>2874</v>
      </c>
      <c r="E223" s="39" t="s">
        <v>2875</v>
      </c>
      <c r="F223" s="39" t="s">
        <v>2876</v>
      </c>
      <c r="G223" s="39" t="s">
        <v>2877</v>
      </c>
      <c r="H223" s="39" t="s">
        <v>2878</v>
      </c>
      <c r="I223" s="39" t="s">
        <v>2879</v>
      </c>
      <c r="J223" s="39" t="s">
        <v>2880</v>
      </c>
      <c r="K223" s="42" t="str">
        <f t="shared" si="7"/>
        <v>Lightening protection clamp. Clamping range 8–10 mm, single / multi-wire connection 4–50 mm².</v>
      </c>
      <c r="L223" s="39" t="s">
        <v>2881</v>
      </c>
      <c r="M223" s="39" t="s">
        <v>2882</v>
      </c>
      <c r="N223" s="39" t="s">
        <v>2883</v>
      </c>
      <c r="O223" s="39" t="s">
        <v>2884</v>
      </c>
      <c r="P223" s="39" t="s">
        <v>2885</v>
      </c>
      <c r="Q223" s="39" t="s">
        <v>2886</v>
      </c>
      <c r="R223" s="39" t="s">
        <v>2887</v>
      </c>
      <c r="S223" s="39" t="s">
        <v>2888</v>
      </c>
    </row>
    <row r="224" spans="1:19" ht="36">
      <c r="A224" s="39" t="s">
        <v>447</v>
      </c>
      <c r="B224" s="42" t="str">
        <f t="shared" si="6"/>
        <v>Grounding shim</v>
      </c>
      <c r="C224" s="39" t="s">
        <v>448</v>
      </c>
      <c r="D224" s="39" t="s">
        <v>2889</v>
      </c>
      <c r="E224" s="39" t="s">
        <v>2890</v>
      </c>
      <c r="F224" s="39" t="s">
        <v>2891</v>
      </c>
      <c r="G224" s="39" t="s">
        <v>2892</v>
      </c>
      <c r="H224" s="39" t="s">
        <v>2893</v>
      </c>
      <c r="I224" s="39" t="s">
        <v>2894</v>
      </c>
      <c r="J224" s="39" t="s">
        <v>2895</v>
      </c>
      <c r="K224" s="42" t="str">
        <f t="shared" si="7"/>
        <v>For module grounding, not suitable for laminate clamps!</v>
      </c>
      <c r="L224" s="39" t="s">
        <v>2896</v>
      </c>
      <c r="M224" s="39" t="s">
        <v>2897</v>
      </c>
      <c r="N224" s="39" t="s">
        <v>2898</v>
      </c>
      <c r="O224" s="39" t="s">
        <v>2899</v>
      </c>
      <c r="P224" s="39" t="s">
        <v>2900</v>
      </c>
      <c r="Q224" s="39" t="s">
        <v>2901</v>
      </c>
      <c r="R224" s="39" t="s">
        <v>2902</v>
      </c>
      <c r="S224" s="39" t="s">
        <v>2903</v>
      </c>
    </row>
    <row r="225" spans="1:19" ht="36">
      <c r="A225" s="39" t="s">
        <v>449</v>
      </c>
      <c r="B225" s="42" t="str">
        <f t="shared" ref="B225" si="8">IF(INDEX(C225:J225,1,Sprache)&lt;&gt;0,INDEX(C225:J225,1,Sprache),IF(INDEX(C225:J225,1,1)=0," ",INDEX(C225:J225,1,1)))</f>
        <v>Grounding shim Pro</v>
      </c>
      <c r="C225" s="39" t="s">
        <v>2904</v>
      </c>
      <c r="D225" s="39" t="s">
        <v>450</v>
      </c>
      <c r="E225" s="39" t="s">
        <v>2905</v>
      </c>
      <c r="F225" s="39" t="s">
        <v>2906</v>
      </c>
      <c r="G225" s="39" t="s">
        <v>2907</v>
      </c>
      <c r="H225" s="39" t="s">
        <v>2908</v>
      </c>
      <c r="I225" s="39" t="s">
        <v>2909</v>
      </c>
      <c r="J225" s="39" t="s">
        <v>2910</v>
      </c>
      <c r="K225" s="42" t="str">
        <f t="shared" ref="K225" si="9">IF(INDEX(L225:S225,1,Sprache)&lt;&gt;0,INDEX(L225:S225,1,Sprache),IF(INDEX(L225:S225,1,1)=0," ",INDEX(L225:S225,1,1)))</f>
        <v>For module grounding, not suitable for laminate clamps!</v>
      </c>
      <c r="L225" s="39" t="s">
        <v>2896</v>
      </c>
      <c r="M225" s="39" t="s">
        <v>2897</v>
      </c>
      <c r="N225" s="39" t="s">
        <v>2898</v>
      </c>
      <c r="O225" s="39" t="s">
        <v>2899</v>
      </c>
      <c r="P225" s="39" t="s">
        <v>2900</v>
      </c>
      <c r="Q225" s="39" t="s">
        <v>2901</v>
      </c>
      <c r="R225" s="39" t="s">
        <v>2902</v>
      </c>
      <c r="S225" s="39" t="s">
        <v>2903</v>
      </c>
    </row>
    <row r="226" spans="1:19" ht="36">
      <c r="A226" s="39" t="s">
        <v>451</v>
      </c>
      <c r="B226" s="42" t="str">
        <f t="shared" si="6"/>
        <v>Bear. plate for middle clamp Eco</v>
      </c>
      <c r="C226" s="39" t="s">
        <v>452</v>
      </c>
      <c r="D226" s="39" t="s">
        <v>2911</v>
      </c>
      <c r="E226" s="39" t="s">
        <v>2912</v>
      </c>
      <c r="F226" s="39" t="s">
        <v>2913</v>
      </c>
      <c r="G226" s="39" t="s">
        <v>2914</v>
      </c>
      <c r="H226" s="39" t="s">
        <v>2915</v>
      </c>
      <c r="I226" s="39" t="s">
        <v>2916</v>
      </c>
      <c r="J226" s="39" t="s">
        <v>2917</v>
      </c>
      <c r="K226" s="42" t="str">
        <f t="shared" si="7"/>
        <v>To increase the contact area, as an accessory for module clamps.</v>
      </c>
      <c r="L226" s="39" t="s">
        <v>2918</v>
      </c>
      <c r="M226" s="39" t="s">
        <v>2919</v>
      </c>
      <c r="N226" s="39" t="s">
        <v>2920</v>
      </c>
      <c r="O226" s="39" t="s">
        <v>2921</v>
      </c>
      <c r="P226" s="39" t="s">
        <v>2922</v>
      </c>
      <c r="Q226" s="39" t="s">
        <v>2923</v>
      </c>
      <c r="R226" s="39" t="s">
        <v>2924</v>
      </c>
      <c r="S226" s="39" t="s">
        <v>2925</v>
      </c>
    </row>
    <row r="227" spans="1:19" ht="24">
      <c r="A227" s="39" t="s">
        <v>453</v>
      </c>
      <c r="B227" s="42" t="str">
        <f t="shared" si="6"/>
        <v>Safety hook laminate universal 3-8mm</v>
      </c>
      <c r="C227" s="39" t="s">
        <v>454</v>
      </c>
      <c r="D227" s="39" t="s">
        <v>2926</v>
      </c>
      <c r="E227" s="39" t="s">
        <v>2927</v>
      </c>
      <c r="F227" s="39" t="s">
        <v>2928</v>
      </c>
      <c r="G227" s="39" t="s">
        <v>2929</v>
      </c>
      <c r="H227" s="39" t="s">
        <v>2930</v>
      </c>
      <c r="I227" s="39" t="s">
        <v>2931</v>
      </c>
      <c r="J227" s="39" t="s">
        <v>2932</v>
      </c>
      <c r="K227" s="42" t="str">
        <f t="shared" si="7"/>
        <v>To prevent slipping in laminate modules.</v>
      </c>
      <c r="L227" s="39" t="s">
        <v>2933</v>
      </c>
      <c r="M227" s="39" t="s">
        <v>2934</v>
      </c>
      <c r="N227" s="39" t="s">
        <v>2935</v>
      </c>
      <c r="O227" s="39" t="s">
        <v>2936</v>
      </c>
      <c r="P227" s="39" t="s">
        <v>2937</v>
      </c>
      <c r="Q227" s="39" t="s">
        <v>2938</v>
      </c>
      <c r="R227" s="39" t="s">
        <v>2939</v>
      </c>
      <c r="S227" s="39" t="s">
        <v>2940</v>
      </c>
    </row>
    <row r="228" spans="1:19" ht="48">
      <c r="A228" s="39" t="s">
        <v>455</v>
      </c>
      <c r="B228" s="42" t="str">
        <f t="shared" si="6"/>
        <v>Cable fasten.retainerNT760/99 T50ROSEC4A</v>
      </c>
      <c r="C228" s="39" t="s">
        <v>456</v>
      </c>
      <c r="D228" s="39" t="s">
        <v>2941</v>
      </c>
      <c r="E228" s="39" t="s">
        <v>2942</v>
      </c>
      <c r="F228" s="39" t="s">
        <v>2943</v>
      </c>
      <c r="G228" s="39" t="s">
        <v>2944</v>
      </c>
      <c r="H228" s="39" t="s">
        <v>2945</v>
      </c>
      <c r="I228" s="39" t="s">
        <v>2946</v>
      </c>
      <c r="J228" s="39" t="s">
        <v>2947</v>
      </c>
      <c r="K228" s="42" t="str">
        <f t="shared" si="7"/>
        <v>Fastening ties 1.0–3.0 mm, guide at the top. Attachment to edges with a width of 1.0–3.0 mm; Cable tie length: 200 mm.</v>
      </c>
      <c r="L228" s="39" t="s">
        <v>2948</v>
      </c>
      <c r="M228" s="39" t="s">
        <v>2949</v>
      </c>
      <c r="N228" s="39" t="s">
        <v>2950</v>
      </c>
      <c r="O228" s="39" t="s">
        <v>2951</v>
      </c>
      <c r="P228" s="39" t="s">
        <v>2952</v>
      </c>
      <c r="Q228" s="39" t="s">
        <v>2953</v>
      </c>
      <c r="R228" s="39" t="s">
        <v>2887</v>
      </c>
      <c r="S228" s="44" t="s">
        <v>2954</v>
      </c>
    </row>
    <row r="229" spans="1:19" ht="60">
      <c r="A229" s="39" t="s">
        <v>457</v>
      </c>
      <c r="B229" s="42" t="str">
        <f t="shared" si="6"/>
        <v>Cablefasten.retainerNT405/97T50ROSEC5B-W</v>
      </c>
      <c r="C229" s="39" t="s">
        <v>458</v>
      </c>
      <c r="D229" s="39" t="s">
        <v>2955</v>
      </c>
      <c r="E229" s="39" t="s">
        <v>2956</v>
      </c>
      <c r="F229" s="39" t="s">
        <v>2957</v>
      </c>
      <c r="G229" s="39" t="s">
        <v>2958</v>
      </c>
      <c r="H229" s="39" t="s">
        <v>2959</v>
      </c>
      <c r="I229" s="39" t="s">
        <v>2960</v>
      </c>
      <c r="J229" s="39" t="s">
        <v>2961</v>
      </c>
      <c r="K229" s="42" t="str">
        <f t="shared" si="7"/>
        <v>Fastening tie 1.0–3.0 mm, lateral guide. Attachment to edges with a width of 1.0–3.0 mm; Cable tie length: 200 mm.</v>
      </c>
      <c r="L229" s="39" t="s">
        <v>2962</v>
      </c>
      <c r="M229" s="39" t="s">
        <v>2963</v>
      </c>
      <c r="N229" s="39" t="s">
        <v>2964</v>
      </c>
      <c r="O229" s="39" t="s">
        <v>2965</v>
      </c>
      <c r="P229" s="39" t="s">
        <v>2966</v>
      </c>
      <c r="Q229" s="39" t="s">
        <v>2967</v>
      </c>
      <c r="R229" s="39" t="s">
        <v>2968</v>
      </c>
      <c r="S229" s="44" t="s">
        <v>2969</v>
      </c>
    </row>
    <row r="230" spans="1:19" ht="240">
      <c r="A230" s="39" t="s">
        <v>459</v>
      </c>
      <c r="B230" s="42" t="str">
        <f t="shared" si="6"/>
        <v>Flat roof support Light 1.3m beam kit</v>
      </c>
      <c r="C230" s="39" t="s">
        <v>460</v>
      </c>
      <c r="D230" s="39" t="s">
        <v>2970</v>
      </c>
      <c r="E230" s="39" t="s">
        <v>2970</v>
      </c>
      <c r="F230" s="39" t="s">
        <v>2971</v>
      </c>
      <c r="G230" s="39" t="s">
        <v>2972</v>
      </c>
      <c r="H230" s="39" t="s">
        <v>2973</v>
      </c>
      <c r="I230" s="39" t="s">
        <v>2974</v>
      </c>
      <c r="J230" s="39" t="s">
        <v>2975</v>
      </c>
      <c r="K230" s="42" t="str">
        <f t="shared" si="7"/>
        <v>Angles of 15 ° –40 ° possible in 5 ° steps. With all flat roof fastening types, diagonal bracing of the support structures can be useful, depending on the subsurface and fastening. If necessary, these diagonal bracing kits can be provided on site, e.g. 16–50 m 119015-003 can be carried out using our perforated assembly tape. Suitable for horizontal and vertical module mounting. Please note: Take the installation areas from the table of dimensions, observe the module manufacturer's specifications, select struts and accessories according to the Schletter component overview.</v>
      </c>
      <c r="L230" s="39" t="s">
        <v>2976</v>
      </c>
      <c r="M230" s="39" t="s">
        <v>2977</v>
      </c>
      <c r="N230" s="39" t="s">
        <v>2978</v>
      </c>
      <c r="O230" s="39" t="s">
        <v>2979</v>
      </c>
      <c r="P230" s="39" t="s">
        <v>2980</v>
      </c>
      <c r="Q230" s="39" t="s">
        <v>2981</v>
      </c>
      <c r="R230" s="39" t="s">
        <v>2982</v>
      </c>
      <c r="S230" s="44" t="s">
        <v>2983</v>
      </c>
    </row>
    <row r="231" spans="1:19" ht="240">
      <c r="A231" s="39" t="s">
        <v>462</v>
      </c>
      <c r="B231" s="42" t="str">
        <f t="shared" si="6"/>
        <v>Flat roof support Light 1.5m beam kit</v>
      </c>
      <c r="C231" s="39" t="s">
        <v>463</v>
      </c>
      <c r="D231" s="39" t="s">
        <v>2984</v>
      </c>
      <c r="E231" s="39" t="s">
        <v>2984</v>
      </c>
      <c r="F231" s="39" t="s">
        <v>2985</v>
      </c>
      <c r="G231" s="39" t="s">
        <v>2986</v>
      </c>
      <c r="H231" s="39" t="s">
        <v>2987</v>
      </c>
      <c r="I231" s="39" t="s">
        <v>2988</v>
      </c>
      <c r="J231" s="39" t="s">
        <v>2989</v>
      </c>
      <c r="K231" s="42" t="str">
        <f t="shared" si="7"/>
        <v>Angles of 15 ° –40 ° possible in 5 ° steps. With all flat roof fastening types, diagonal bracing of the support structures can be useful, depending on the subsurface and fastening. If necessary, these diagonal bracing kits can be provided on site, e.g. 16–50 m 119015-003 can be carried out using our perforated assembly tape. Suitable for horizontal and vertical module mounting. Please note: Take the installation areas from the table of dimensions, observe the module manufacturer's specifications, select struts and accessories according to the Schletter component overview.</v>
      </c>
      <c r="L231" s="39" t="s">
        <v>2976</v>
      </c>
      <c r="M231" s="39" t="s">
        <v>2977</v>
      </c>
      <c r="N231" s="39" t="s">
        <v>2978</v>
      </c>
      <c r="O231" s="39" t="s">
        <v>2979</v>
      </c>
      <c r="P231" s="39" t="s">
        <v>2980</v>
      </c>
      <c r="Q231" s="39" t="s">
        <v>2981</v>
      </c>
      <c r="R231" s="39" t="s">
        <v>2982</v>
      </c>
      <c r="S231" s="44" t="s">
        <v>2983</v>
      </c>
    </row>
    <row r="232" spans="1:19" ht="204">
      <c r="A232" s="39" t="s">
        <v>464</v>
      </c>
      <c r="B232" s="42" t="str">
        <f t="shared" si="6"/>
        <v>Veget. roof supp. for modules up to 1.6m</v>
      </c>
      <c r="C232" s="39" t="s">
        <v>465</v>
      </c>
      <c r="D232" s="39" t="s">
        <v>2990</v>
      </c>
      <c r="E232" s="39" t="s">
        <v>2990</v>
      </c>
      <c r="F232" s="39" t="s">
        <v>2990</v>
      </c>
      <c r="G232" s="39" t="s">
        <v>2991</v>
      </c>
      <c r="H232" s="39" t="s">
        <v>2992</v>
      </c>
      <c r="I232" s="39" t="s">
        <v>2993</v>
      </c>
      <c r="J232" s="39" t="s">
        <v>2994</v>
      </c>
      <c r="K232" s="42" t="str">
        <f t="shared" si="7"/>
        <v>Flat roof support for green roofs; Angles from 10° - 20° in 5° steps possible; For modules up to 1.6 m; For horizontal and vertical module mounting; Please note: Take mounting areas from the dimension table of Schletter Solar GmbH component overview, observe specifications of module manufacturers, strut selection as well as accessories see current component overview, Components such as struts and accessories are necessary to complete the support sets!</v>
      </c>
      <c r="L232" s="39" t="s">
        <v>2995</v>
      </c>
      <c r="M232" s="39" t="s">
        <v>2996</v>
      </c>
      <c r="N232" s="39" t="s">
        <v>2997</v>
      </c>
      <c r="O232" s="39" t="s">
        <v>2998</v>
      </c>
      <c r="P232" s="39" t="s">
        <v>2999</v>
      </c>
      <c r="Q232" s="39" t="s">
        <v>3000</v>
      </c>
      <c r="R232" s="39" t="s">
        <v>3001</v>
      </c>
      <c r="S232" s="44" t="s">
        <v>3002</v>
      </c>
    </row>
    <row r="233" spans="1:19" ht="228">
      <c r="A233" s="39" t="s">
        <v>466</v>
      </c>
      <c r="B233" s="42" t="str">
        <f t="shared" si="6"/>
        <v>Flat roof support Light 3.2m beam kit</v>
      </c>
      <c r="C233" s="39" t="s">
        <v>467</v>
      </c>
      <c r="D233" s="39" t="s">
        <v>3003</v>
      </c>
      <c r="E233" s="39" t="s">
        <v>3003</v>
      </c>
      <c r="F233" s="39" t="s">
        <v>3004</v>
      </c>
      <c r="G233" s="39" t="s">
        <v>3005</v>
      </c>
      <c r="H233" s="39" t="s">
        <v>3006</v>
      </c>
      <c r="I233" s="39" t="s">
        <v>3007</v>
      </c>
      <c r="J233" s="39" t="s">
        <v>3008</v>
      </c>
      <c r="K233" s="42" t="str">
        <f t="shared" si="7"/>
        <v>Angles from 15°-40° possible in 5° steps. For all flat roof fastening types, diagonal stiffening of the support bracings can be useful, depending on the substrate and fastening. If necessary, this stiffening can be carried out on site, e.g. with the help of our mounting hole tape 16-50 m 119015-003. Suitable for horizontal and vertical module mounting. Please note: Take the mounting areas from the dimension table, observe the module manufacturer's specifications, select struts and accessories according to the Schletter component overview.</v>
      </c>
      <c r="L233" s="39" t="s">
        <v>2976</v>
      </c>
      <c r="M233" s="39" t="s">
        <v>3009</v>
      </c>
      <c r="N233" s="39" t="s">
        <v>3010</v>
      </c>
      <c r="O233" s="39" t="s">
        <v>3011</v>
      </c>
      <c r="P233" s="39" t="s">
        <v>2980</v>
      </c>
      <c r="Q233" s="39" t="s">
        <v>2981</v>
      </c>
      <c r="R233" s="39" t="s">
        <v>2982</v>
      </c>
      <c r="S233" s="44" t="s">
        <v>2983</v>
      </c>
    </row>
    <row r="234" spans="1:19" ht="228">
      <c r="A234" s="39" t="s">
        <v>468</v>
      </c>
      <c r="B234" s="42" t="str">
        <f t="shared" si="6"/>
        <v>Facade support Light 1.3m beam kit</v>
      </c>
      <c r="C234" s="39" t="s">
        <v>469</v>
      </c>
      <c r="D234" s="39" t="s">
        <v>3012</v>
      </c>
      <c r="E234" s="39" t="s">
        <v>3012</v>
      </c>
      <c r="F234" s="39" t="s">
        <v>3013</v>
      </c>
      <c r="G234" s="39" t="s">
        <v>3014</v>
      </c>
      <c r="H234" s="39" t="s">
        <v>3015</v>
      </c>
      <c r="I234" s="39" t="s">
        <v>3016</v>
      </c>
      <c r="J234" s="39" t="s">
        <v>3017</v>
      </c>
      <c r="K234" s="42" t="str">
        <f t="shared" si="7"/>
        <v>Angles from 15°-40° possible in 5° steps. For all flat roof fastening types, diagonal stiffening of the support bracings can be useful, depending on the substrate and fastening. If necessary, this stiffening can be carried out on site, e.g. with the help of our mounting hole tape 16-50 m 119015-003. Suitable for horizontal and vertical module mounting. Please note: Take the mounting areas from the dimension table, observe the module manufacturer's specifications, select struts and accessories according to the Schletter component overview.</v>
      </c>
      <c r="L234" s="39" t="s">
        <v>2976</v>
      </c>
      <c r="M234" s="39" t="s">
        <v>3009</v>
      </c>
      <c r="N234" s="39" t="s">
        <v>3010</v>
      </c>
      <c r="O234" s="39" t="s">
        <v>3011</v>
      </c>
      <c r="P234" s="39" t="s">
        <v>2980</v>
      </c>
      <c r="Q234" s="39" t="s">
        <v>2981</v>
      </c>
      <c r="R234" s="39" t="s">
        <v>2982</v>
      </c>
      <c r="S234" s="44" t="s">
        <v>3018</v>
      </c>
    </row>
    <row r="235" spans="1:19" ht="96">
      <c r="A235" s="39" t="s">
        <v>470</v>
      </c>
      <c r="B235" s="42" t="str">
        <f t="shared" si="6"/>
        <v>Set for concrete block weighting set18, alu</v>
      </c>
      <c r="C235" s="39" t="s">
        <v>471</v>
      </c>
      <c r="D235" s="39" t="s">
        <v>3019</v>
      </c>
      <c r="E235" s="39" t="s">
        <v>3019</v>
      </c>
      <c r="F235" s="39" t="s">
        <v>3020</v>
      </c>
      <c r="G235" s="39" t="s">
        <v>3021</v>
      </c>
      <c r="H235" s="39" t="s">
        <v>3022</v>
      </c>
      <c r="I235" s="39" t="s">
        <v>3023</v>
      </c>
      <c r="J235" s="39" t="s">
        <v>3024</v>
      </c>
      <c r="K235" s="42" t="str">
        <f t="shared" si="7"/>
        <v>Contains 2 aluminum profiles with surface protection mat. The profiles are screwed at right angles to the support e.g. with concrete restraint. The special profile distributes the loads evenly over the roof skin.</v>
      </c>
      <c r="L235" s="39" t="s">
        <v>3025</v>
      </c>
      <c r="M235" s="39" t="s">
        <v>3026</v>
      </c>
      <c r="N235" s="39" t="s">
        <v>3027</v>
      </c>
      <c r="O235" s="39" t="s">
        <v>3028</v>
      </c>
      <c r="P235" s="39" t="s">
        <v>3029</v>
      </c>
      <c r="Q235" s="39" t="s">
        <v>3030</v>
      </c>
      <c r="R235" s="39" t="s">
        <v>3031</v>
      </c>
      <c r="S235" s="44" t="s">
        <v>3032</v>
      </c>
    </row>
    <row r="236" spans="1:19" ht="60">
      <c r="A236" s="39" t="s">
        <v>472</v>
      </c>
      <c r="B236" s="42" t="str">
        <f t="shared" si="6"/>
        <v>Strut with end cap 338mm</v>
      </c>
      <c r="C236" s="39" t="s">
        <v>473</v>
      </c>
      <c r="D236" s="39" t="s">
        <v>3033</v>
      </c>
      <c r="E236" s="39" t="s">
        <v>3033</v>
      </c>
      <c r="F236" s="39" t="s">
        <v>3034</v>
      </c>
      <c r="G236" s="39" t="s">
        <v>3035</v>
      </c>
      <c r="H236" s="39" t="s">
        <v>3036</v>
      </c>
      <c r="I236" s="39" t="s">
        <v>3037</v>
      </c>
      <c r="J236" s="39" t="s">
        <v>3038</v>
      </c>
      <c r="K236" s="42" t="str">
        <f t="shared" si="7"/>
        <v>Struts for carrier set. Components such as struts and accessories are required to complete the carrier sets!</v>
      </c>
      <c r="L236" s="39" t="s">
        <v>3039</v>
      </c>
      <c r="M236" s="39" t="s">
        <v>3040</v>
      </c>
      <c r="N236" s="39" t="s">
        <v>3041</v>
      </c>
      <c r="O236" s="39" t="s">
        <v>3042</v>
      </c>
      <c r="P236" s="39" t="s">
        <v>3043</v>
      </c>
      <c r="Q236" s="39" t="s">
        <v>3044</v>
      </c>
      <c r="R236" s="39" t="s">
        <v>3045</v>
      </c>
      <c r="S236" s="44" t="s">
        <v>3046</v>
      </c>
    </row>
    <row r="237" spans="1:19" ht="60">
      <c r="A237" s="39" t="s">
        <v>474</v>
      </c>
      <c r="B237" s="42" t="str">
        <f t="shared" si="6"/>
        <v>Strut with end cap 428mm</v>
      </c>
      <c r="C237" s="39" t="s">
        <v>475</v>
      </c>
      <c r="D237" s="39" t="s">
        <v>3047</v>
      </c>
      <c r="E237" s="39" t="s">
        <v>3047</v>
      </c>
      <c r="F237" s="39" t="s">
        <v>3048</v>
      </c>
      <c r="G237" s="39" t="s">
        <v>3049</v>
      </c>
      <c r="H237" s="39" t="s">
        <v>3050</v>
      </c>
      <c r="I237" s="39" t="s">
        <v>3051</v>
      </c>
      <c r="J237" s="39" t="s">
        <v>3052</v>
      </c>
      <c r="K237" s="42" t="str">
        <f t="shared" si="7"/>
        <v>Struts for carrier set. Components such as struts and accessories are required to complete the carrier sets!</v>
      </c>
      <c r="L237" s="39" t="s">
        <v>3039</v>
      </c>
      <c r="M237" s="39" t="s">
        <v>3040</v>
      </c>
      <c r="N237" s="39" t="s">
        <v>3041</v>
      </c>
      <c r="O237" s="39" t="s">
        <v>3042</v>
      </c>
      <c r="P237" s="39" t="s">
        <v>3043</v>
      </c>
      <c r="Q237" s="39" t="s">
        <v>3044</v>
      </c>
      <c r="R237" s="39" t="s">
        <v>3045</v>
      </c>
      <c r="S237" s="44" t="s">
        <v>3046</v>
      </c>
    </row>
    <row r="238" spans="1:19" ht="60">
      <c r="A238" s="39" t="s">
        <v>476</v>
      </c>
      <c r="B238" s="42" t="str">
        <f t="shared" si="6"/>
        <v>Strut with end cap 520mm</v>
      </c>
      <c r="C238" s="39" t="s">
        <v>477</v>
      </c>
      <c r="D238" s="39" t="s">
        <v>3053</v>
      </c>
      <c r="E238" s="39" t="s">
        <v>3053</v>
      </c>
      <c r="F238" s="39" t="s">
        <v>3054</v>
      </c>
      <c r="G238" s="39" t="s">
        <v>3055</v>
      </c>
      <c r="H238" s="39" t="s">
        <v>3056</v>
      </c>
      <c r="I238" s="39" t="s">
        <v>3057</v>
      </c>
      <c r="J238" s="39" t="s">
        <v>3058</v>
      </c>
      <c r="K238" s="42" t="str">
        <f t="shared" si="7"/>
        <v>Struts for carrier set. Components such as struts and accessories are required to complete the carrier sets!</v>
      </c>
      <c r="L238" s="39" t="s">
        <v>3039</v>
      </c>
      <c r="M238" s="39" t="s">
        <v>3040</v>
      </c>
      <c r="N238" s="39" t="s">
        <v>3041</v>
      </c>
      <c r="O238" s="39" t="s">
        <v>3042</v>
      </c>
      <c r="P238" s="39" t="s">
        <v>3043</v>
      </c>
      <c r="Q238" s="39" t="s">
        <v>3044</v>
      </c>
      <c r="R238" s="39" t="s">
        <v>3045</v>
      </c>
      <c r="S238" s="44" t="s">
        <v>3046</v>
      </c>
    </row>
    <row r="239" spans="1:19" ht="60">
      <c r="A239" s="39" t="s">
        <v>478</v>
      </c>
      <c r="B239" s="42" t="str">
        <f t="shared" si="6"/>
        <v>Strut with end cap 613mm</v>
      </c>
      <c r="C239" s="39" t="s">
        <v>479</v>
      </c>
      <c r="D239" s="39" t="s">
        <v>3059</v>
      </c>
      <c r="E239" s="39" t="s">
        <v>3059</v>
      </c>
      <c r="F239" s="39" t="s">
        <v>3060</v>
      </c>
      <c r="G239" s="39" t="s">
        <v>3061</v>
      </c>
      <c r="H239" s="39" t="s">
        <v>3062</v>
      </c>
      <c r="I239" s="39" t="s">
        <v>3063</v>
      </c>
      <c r="J239" s="39" t="s">
        <v>3064</v>
      </c>
      <c r="K239" s="42" t="str">
        <f t="shared" si="7"/>
        <v>Struts for carrier set. Components such as struts and accessories are required to complete the carrier sets!</v>
      </c>
      <c r="L239" s="39" t="s">
        <v>3039</v>
      </c>
      <c r="M239" s="39" t="s">
        <v>3040</v>
      </c>
      <c r="N239" s="39" t="s">
        <v>3041</v>
      </c>
      <c r="O239" s="39" t="s">
        <v>3042</v>
      </c>
      <c r="P239" s="39" t="s">
        <v>3043</v>
      </c>
      <c r="Q239" s="39" t="s">
        <v>3044</v>
      </c>
      <c r="R239" s="39" t="s">
        <v>3045</v>
      </c>
      <c r="S239" s="44" t="s">
        <v>3046</v>
      </c>
    </row>
    <row r="240" spans="1:19" ht="60">
      <c r="A240" s="39" t="s">
        <v>480</v>
      </c>
      <c r="B240" s="42" t="str">
        <f t="shared" si="6"/>
        <v>Strut with end cap 700mm</v>
      </c>
      <c r="C240" s="39" t="s">
        <v>481</v>
      </c>
      <c r="D240" s="39" t="s">
        <v>3065</v>
      </c>
      <c r="E240" s="39" t="s">
        <v>3065</v>
      </c>
      <c r="F240" s="39" t="s">
        <v>3066</v>
      </c>
      <c r="G240" s="39" t="s">
        <v>3067</v>
      </c>
      <c r="H240" s="39" t="s">
        <v>3068</v>
      </c>
      <c r="I240" s="39" t="s">
        <v>3069</v>
      </c>
      <c r="J240" s="39" t="s">
        <v>3070</v>
      </c>
      <c r="K240" s="42" t="str">
        <f t="shared" si="7"/>
        <v>Struts for carrier set. Components such as struts and accessories are required to complete the carrier sets!</v>
      </c>
      <c r="L240" s="39" t="s">
        <v>3039</v>
      </c>
      <c r="M240" s="39" t="s">
        <v>3040</v>
      </c>
      <c r="N240" s="39" t="s">
        <v>3041</v>
      </c>
      <c r="O240" s="39" t="s">
        <v>3042</v>
      </c>
      <c r="P240" s="39" t="s">
        <v>3043</v>
      </c>
      <c r="Q240" s="39" t="s">
        <v>3044</v>
      </c>
      <c r="R240" s="39" t="s">
        <v>3045</v>
      </c>
      <c r="S240" s="44" t="s">
        <v>3046</v>
      </c>
    </row>
    <row r="241" spans="1:19" ht="60">
      <c r="A241" s="39" t="s">
        <v>482</v>
      </c>
      <c r="B241" s="42" t="str">
        <f t="shared" si="6"/>
        <v>Strut with end cap 781mm</v>
      </c>
      <c r="C241" s="39" t="s">
        <v>483</v>
      </c>
      <c r="D241" s="39" t="s">
        <v>3071</v>
      </c>
      <c r="E241" s="39" t="s">
        <v>3071</v>
      </c>
      <c r="F241" s="39" t="s">
        <v>3072</v>
      </c>
      <c r="G241" s="39" t="s">
        <v>3073</v>
      </c>
      <c r="H241" s="39" t="s">
        <v>3074</v>
      </c>
      <c r="I241" s="39" t="s">
        <v>3075</v>
      </c>
      <c r="J241" s="39" t="s">
        <v>3076</v>
      </c>
      <c r="K241" s="42" t="str">
        <f t="shared" si="7"/>
        <v>Struts for carrier set. Components such as struts and accessories are required to complete the carrier sets!</v>
      </c>
      <c r="L241" s="39" t="s">
        <v>3039</v>
      </c>
      <c r="M241" s="39" t="s">
        <v>3040</v>
      </c>
      <c r="N241" s="39" t="s">
        <v>3041</v>
      </c>
      <c r="O241" s="39" t="s">
        <v>3042</v>
      </c>
      <c r="P241" s="39" t="s">
        <v>3043</v>
      </c>
      <c r="Q241" s="39" t="s">
        <v>3044</v>
      </c>
      <c r="R241" s="39" t="s">
        <v>3045</v>
      </c>
      <c r="S241" s="44" t="s">
        <v>3046</v>
      </c>
    </row>
    <row r="242" spans="1:19" ht="60">
      <c r="A242" s="39" t="s">
        <v>484</v>
      </c>
      <c r="B242" s="42" t="str">
        <f t="shared" si="6"/>
        <v>Strut with end cap 1359mm</v>
      </c>
      <c r="C242" s="39" t="s">
        <v>485</v>
      </c>
      <c r="D242" s="39" t="s">
        <v>3077</v>
      </c>
      <c r="E242" s="39" t="s">
        <v>3077</v>
      </c>
      <c r="F242" s="39" t="s">
        <v>3078</v>
      </c>
      <c r="G242" s="39" t="s">
        <v>3079</v>
      </c>
      <c r="H242" s="39" t="s">
        <v>3080</v>
      </c>
      <c r="I242" s="39" t="s">
        <v>3081</v>
      </c>
      <c r="J242" s="39" t="s">
        <v>3082</v>
      </c>
      <c r="K242" s="42" t="str">
        <f t="shared" si="7"/>
        <v>Struts for carrier set. Components such as struts and accessories are required to complete the carrier sets!</v>
      </c>
      <c r="L242" s="39" t="s">
        <v>3039</v>
      </c>
      <c r="M242" s="39" t="s">
        <v>3040</v>
      </c>
      <c r="N242" s="39" t="s">
        <v>3041</v>
      </c>
      <c r="O242" s="39" t="s">
        <v>3042</v>
      </c>
      <c r="P242" s="39" t="s">
        <v>3043</v>
      </c>
      <c r="Q242" s="39" t="s">
        <v>3044</v>
      </c>
      <c r="R242" s="39" t="s">
        <v>3045</v>
      </c>
      <c r="S242" s="44" t="s">
        <v>3046</v>
      </c>
    </row>
    <row r="243" spans="1:19" ht="24">
      <c r="A243" s="39" t="s">
        <v>486</v>
      </c>
      <c r="B243" s="42" t="str">
        <f t="shared" si="6"/>
        <v>SolRack Alu (1 plate)</v>
      </c>
      <c r="C243" s="39" t="s">
        <v>487</v>
      </c>
      <c r="D243" s="39" t="s">
        <v>3083</v>
      </c>
      <c r="E243" s="39" t="s">
        <v>3084</v>
      </c>
      <c r="F243" s="39" t="s">
        <v>3085</v>
      </c>
      <c r="G243" s="39" t="s">
        <v>3086</v>
      </c>
      <c r="H243" s="39" t="s">
        <v>3087</v>
      </c>
      <c r="I243" s="39" t="s">
        <v>3088</v>
      </c>
      <c r="J243" s="39" t="s">
        <v>3089</v>
      </c>
      <c r="K243" s="42" t="str">
        <f t="shared" si="7"/>
        <v>Material thickness: 1 mm, area: 0.55 m².</v>
      </c>
      <c r="L243" s="39" t="s">
        <v>3090</v>
      </c>
      <c r="M243" s="39" t="s">
        <v>3091</v>
      </c>
      <c r="N243" s="39" t="s">
        <v>3092</v>
      </c>
      <c r="O243" s="39" t="s">
        <v>3093</v>
      </c>
      <c r="P243" s="39" t="s">
        <v>3094</v>
      </c>
      <c r="Q243" s="39" t="s">
        <v>3095</v>
      </c>
      <c r="R243" s="39" t="s">
        <v>3096</v>
      </c>
      <c r="S243" s="44" t="s">
        <v>3097</v>
      </c>
    </row>
    <row r="244" spans="1:19" ht="72">
      <c r="A244" s="39" t="s">
        <v>3098</v>
      </c>
      <c r="B244" s="42" t="str">
        <f t="shared" si="6"/>
        <v>FixGrid18 100 Kit 6° KIT f. 2 double bl.</v>
      </c>
      <c r="C244" s="39" t="s">
        <v>3099</v>
      </c>
      <c r="D244" s="39" t="s">
        <v>3100</v>
      </c>
      <c r="E244" s="39" t="s">
        <v>3101</v>
      </c>
      <c r="F244" s="39" t="s">
        <v>3099</v>
      </c>
      <c r="G244" s="39" t="s">
        <v>3102</v>
      </c>
      <c r="H244" s="39" t="s">
        <v>3103</v>
      </c>
      <c r="I244" s="39" t="s">
        <v>3104</v>
      </c>
      <c r="J244" s="39" t="s">
        <v>3105</v>
      </c>
      <c r="K244" s="42" t="str">
        <f t="shared" si="7"/>
        <v>Simplified installation, raised to 6 ° or 13 °, low ballast, optimized for wind dynamics, no roof penetration, for flat roofs, optimized in terms of material and costs</v>
      </c>
      <c r="L244" s="39" t="s">
        <v>3106</v>
      </c>
      <c r="M244" s="39" t="s">
        <v>3107</v>
      </c>
      <c r="N244" s="39" t="s">
        <v>3108</v>
      </c>
      <c r="O244" s="39" t="s">
        <v>3109</v>
      </c>
      <c r="P244" s="39" t="s">
        <v>3110</v>
      </c>
      <c r="Q244" s="39" t="s">
        <v>3111</v>
      </c>
      <c r="R244" s="39" t="s">
        <v>3112</v>
      </c>
      <c r="S244" s="44" t="s">
        <v>3113</v>
      </c>
    </row>
    <row r="245" spans="1:19" ht="72">
      <c r="A245" s="39" t="s">
        <v>3114</v>
      </c>
      <c r="B245" s="42" t="str">
        <f t="shared" si="6"/>
        <v>FixGrid18 100 Kit 6° KIT f. 3 double bl.</v>
      </c>
      <c r="C245" s="39" t="s">
        <v>3115</v>
      </c>
      <c r="D245" s="39" t="s">
        <v>3116</v>
      </c>
      <c r="E245" s="39" t="s">
        <v>3117</v>
      </c>
      <c r="F245" s="39" t="s">
        <v>3115</v>
      </c>
      <c r="G245" s="39" t="s">
        <v>3118</v>
      </c>
      <c r="H245" s="39" t="s">
        <v>3119</v>
      </c>
      <c r="I245" s="39" t="s">
        <v>3120</v>
      </c>
      <c r="J245" s="39" t="s">
        <v>3121</v>
      </c>
      <c r="K245" s="42" t="str">
        <f t="shared" si="7"/>
        <v>Simplified installation, raised to 6 ° or 13 °, low ballast, optimized for wind dynamics, no roof penetration, for flat roofs, optimized in terms of material and costs</v>
      </c>
      <c r="L245" s="39" t="s">
        <v>3106</v>
      </c>
      <c r="M245" s="39" t="s">
        <v>3107</v>
      </c>
      <c r="N245" s="39" t="s">
        <v>3108</v>
      </c>
      <c r="O245" s="39" t="s">
        <v>3109</v>
      </c>
      <c r="P245" s="39" t="s">
        <v>3110</v>
      </c>
      <c r="Q245" s="39" t="s">
        <v>3111</v>
      </c>
      <c r="R245" s="39" t="s">
        <v>3112</v>
      </c>
      <c r="S245" s="44" t="s">
        <v>3113</v>
      </c>
    </row>
    <row r="246" spans="1:19" ht="72">
      <c r="A246" s="39" t="s">
        <v>3122</v>
      </c>
      <c r="B246" s="42" t="str">
        <f t="shared" si="6"/>
        <v>FixGrid18 100 Kit 13° KIT f.2 double bl.</v>
      </c>
      <c r="C246" s="39" t="s">
        <v>3123</v>
      </c>
      <c r="D246" s="39" t="s">
        <v>3124</v>
      </c>
      <c r="E246" s="39" t="s">
        <v>3125</v>
      </c>
      <c r="F246" s="39" t="s">
        <v>3123</v>
      </c>
      <c r="G246" s="39" t="s">
        <v>3126</v>
      </c>
      <c r="H246" s="39" t="s">
        <v>3127</v>
      </c>
      <c r="I246" s="39" t="s">
        <v>3128</v>
      </c>
      <c r="J246" s="39" t="s">
        <v>3129</v>
      </c>
      <c r="K246" s="42" t="str">
        <f t="shared" si="7"/>
        <v>Simplified installation, raised to 6 ° or 13 °, low ballast, optimized for wind dynamics, no roof penetration, for flat roofs, optimized in terms of material and costs</v>
      </c>
      <c r="L246" s="39" t="s">
        <v>3106</v>
      </c>
      <c r="M246" s="39" t="s">
        <v>3107</v>
      </c>
      <c r="N246" s="39" t="s">
        <v>3108</v>
      </c>
      <c r="O246" s="39" t="s">
        <v>3109</v>
      </c>
      <c r="P246" s="39" t="s">
        <v>3110</v>
      </c>
      <c r="Q246" s="39" t="s">
        <v>3111</v>
      </c>
      <c r="R246" s="39" t="s">
        <v>3112</v>
      </c>
      <c r="S246" s="44" t="s">
        <v>3113</v>
      </c>
    </row>
    <row r="247" spans="1:19" ht="72">
      <c r="A247" s="39" t="s">
        <v>3130</v>
      </c>
      <c r="B247" s="42" t="str">
        <f t="shared" si="6"/>
        <v>FixGrid18 100 Kit 13° KIT f.3 double bl.</v>
      </c>
      <c r="C247" s="39" t="s">
        <v>3131</v>
      </c>
      <c r="D247" s="39" t="s">
        <v>3132</v>
      </c>
      <c r="E247" s="39" t="s">
        <v>3133</v>
      </c>
      <c r="F247" s="39" t="s">
        <v>3131</v>
      </c>
      <c r="G247" s="39" t="s">
        <v>3134</v>
      </c>
      <c r="H247" s="39" t="s">
        <v>3135</v>
      </c>
      <c r="I247" s="39" t="s">
        <v>3136</v>
      </c>
      <c r="J247" s="39" t="s">
        <v>3137</v>
      </c>
      <c r="K247" s="42" t="str">
        <f t="shared" si="7"/>
        <v>Simplified installation, raised to 6 ° or 13 °, low ballast, optimized for wind dynamics, no roof penetration, for flat roofs, optimized in terms of material and costs</v>
      </c>
      <c r="L247" s="39" t="s">
        <v>3106</v>
      </c>
      <c r="M247" s="39" t="s">
        <v>3107</v>
      </c>
      <c r="N247" s="39" t="s">
        <v>3108</v>
      </c>
      <c r="O247" s="39" t="s">
        <v>3109</v>
      </c>
      <c r="P247" s="39" t="s">
        <v>3110</v>
      </c>
      <c r="Q247" s="39" t="s">
        <v>3111</v>
      </c>
      <c r="R247" s="39" t="s">
        <v>3112</v>
      </c>
      <c r="S247" s="44" t="s">
        <v>3113</v>
      </c>
    </row>
    <row r="248" spans="1:19" ht="48">
      <c r="A248" s="39" t="s">
        <v>490</v>
      </c>
      <c r="B248" s="42" t="str">
        <f t="shared" si="6"/>
        <v>FixZ -15 upp. syst.rail18 - 96mm w.conn.</v>
      </c>
      <c r="C248" s="39" t="s">
        <v>491</v>
      </c>
      <c r="D248" s="39" t="s">
        <v>3138</v>
      </c>
      <c r="E248" s="39" t="s">
        <v>3138</v>
      </c>
      <c r="F248" s="39" t="s">
        <v>3139</v>
      </c>
      <c r="G248" s="39" t="s">
        <v>3140</v>
      </c>
      <c r="H248" s="39" t="s">
        <v>3141</v>
      </c>
      <c r="I248" s="39" t="s">
        <v>3142</v>
      </c>
      <c r="J248" s="39" t="s">
        <v>3143</v>
      </c>
      <c r="K248" s="42" t="str">
        <f t="shared" si="7"/>
        <v>Pre-assembled screw-in connector with elevation angle of approx. 10 °. Suitable for System FixGrid18.</v>
      </c>
      <c r="L248" s="39" t="s">
        <v>3144</v>
      </c>
      <c r="M248" s="39" t="s">
        <v>3145</v>
      </c>
      <c r="N248" s="39" t="s">
        <v>3146</v>
      </c>
      <c r="O248" s="39" t="s">
        <v>3147</v>
      </c>
      <c r="P248" s="39" t="s">
        <v>3148</v>
      </c>
      <c r="Q248" s="39" t="s">
        <v>3149</v>
      </c>
      <c r="R248" s="39" t="s">
        <v>3150</v>
      </c>
      <c r="S248" s="44" t="s">
        <v>3151</v>
      </c>
    </row>
    <row r="249" spans="1:19" ht="48">
      <c r="A249" s="39" t="s">
        <v>492</v>
      </c>
      <c r="B249" s="42" t="str">
        <f t="shared" si="6"/>
        <v>FixZ-15 lower system rail 18-96mm w.conn.</v>
      </c>
      <c r="C249" s="39" t="s">
        <v>493</v>
      </c>
      <c r="D249" s="39" t="s">
        <v>3152</v>
      </c>
      <c r="E249" s="39" t="s">
        <v>3152</v>
      </c>
      <c r="F249" s="39" t="s">
        <v>3153</v>
      </c>
      <c r="G249" s="39" t="s">
        <v>3154</v>
      </c>
      <c r="H249" s="39" t="s">
        <v>3155</v>
      </c>
      <c r="I249" s="39" t="s">
        <v>3156</v>
      </c>
      <c r="J249" s="39" t="s">
        <v>3157</v>
      </c>
      <c r="K249" s="42" t="str">
        <f t="shared" si="7"/>
        <v>Pre-assembled screw-in connector with elevation angle of approx. 10 °. Suitable for System FixGrid18.</v>
      </c>
      <c r="L249" s="39" t="s">
        <v>3144</v>
      </c>
      <c r="M249" s="39" t="s">
        <v>3145</v>
      </c>
      <c r="N249" s="39" t="s">
        <v>3146</v>
      </c>
      <c r="O249" s="39" t="s">
        <v>3147</v>
      </c>
      <c r="P249" s="39" t="s">
        <v>3148</v>
      </c>
      <c r="Q249" s="39" t="s">
        <v>3149</v>
      </c>
      <c r="R249" s="39" t="s">
        <v>3150</v>
      </c>
      <c r="S249" s="39" t="s">
        <v>3151</v>
      </c>
    </row>
    <row r="250" spans="1:19" ht="48">
      <c r="A250" s="39" t="s">
        <v>494</v>
      </c>
      <c r="B250" s="42" t="str">
        <f t="shared" si="6"/>
        <v>FixZ-15 syst.center rail 18 -96mm w.conn.</v>
      </c>
      <c r="C250" s="39" t="s">
        <v>495</v>
      </c>
      <c r="D250" s="39" t="s">
        <v>3158</v>
      </c>
      <c r="E250" s="39" t="s">
        <v>3158</v>
      </c>
      <c r="F250" s="39" t="s">
        <v>3159</v>
      </c>
      <c r="G250" s="39" t="s">
        <v>3160</v>
      </c>
      <c r="H250" s="39" t="s">
        <v>3161</v>
      </c>
      <c r="I250" s="39" t="s">
        <v>3162</v>
      </c>
      <c r="J250" s="39" t="s">
        <v>3163</v>
      </c>
      <c r="K250" s="42" t="str">
        <f t="shared" si="7"/>
        <v>Pre-assembled screw-in connector with elevation angle of approx. 10 °. Suitable for System FixGrid18.</v>
      </c>
      <c r="L250" s="39" t="s">
        <v>3144</v>
      </c>
      <c r="M250" s="39" t="s">
        <v>3145</v>
      </c>
      <c r="N250" s="39" t="s">
        <v>3146</v>
      </c>
      <c r="O250" s="39" t="s">
        <v>3147</v>
      </c>
      <c r="P250" s="39" t="s">
        <v>3148</v>
      </c>
      <c r="Q250" s="39" t="s">
        <v>3149</v>
      </c>
      <c r="R250" s="39" t="s">
        <v>3150</v>
      </c>
      <c r="S250" s="39" t="s">
        <v>3151</v>
      </c>
    </row>
    <row r="251" spans="1:19" ht="36">
      <c r="A251" s="39" t="s">
        <v>496</v>
      </c>
      <c r="B251" s="42" t="str">
        <f t="shared" si="6"/>
        <v>FixZ -7upper syst.rail 18-96mm w.conn.</v>
      </c>
      <c r="C251" s="39" t="s">
        <v>497</v>
      </c>
      <c r="D251" s="39" t="s">
        <v>3164</v>
      </c>
      <c r="E251" s="39" t="s">
        <v>3164</v>
      </c>
      <c r="F251" s="39" t="s">
        <v>3165</v>
      </c>
      <c r="G251" s="39" t="s">
        <v>3166</v>
      </c>
      <c r="H251" s="39" t="s">
        <v>3167</v>
      </c>
      <c r="I251" s="39" t="s">
        <v>3168</v>
      </c>
      <c r="J251" s="39" t="s">
        <v>3169</v>
      </c>
      <c r="K251" s="42" t="str">
        <f t="shared" si="7"/>
        <v>Pre-assembled screw-in connector with elevation angle of approx. 6 °. Suitable for System FixGrid18.</v>
      </c>
      <c r="L251" s="39" t="s">
        <v>3170</v>
      </c>
      <c r="M251" s="39" t="s">
        <v>3171</v>
      </c>
      <c r="N251" s="39" t="s">
        <v>3146</v>
      </c>
      <c r="O251" s="39" t="s">
        <v>3172</v>
      </c>
      <c r="P251" s="39" t="s">
        <v>3173</v>
      </c>
      <c r="Q251" s="39" t="s">
        <v>3174</v>
      </c>
      <c r="R251" s="39" t="s">
        <v>3175</v>
      </c>
      <c r="S251" s="39" t="s">
        <v>3176</v>
      </c>
    </row>
    <row r="252" spans="1:19" ht="36">
      <c r="A252" s="39" t="s">
        <v>498</v>
      </c>
      <c r="B252" s="42" t="str">
        <f t="shared" si="6"/>
        <v>FixZ -7 lower.syst.rail 18-96mm w.conn.</v>
      </c>
      <c r="C252" s="39" t="s">
        <v>499</v>
      </c>
      <c r="D252" s="39" t="s">
        <v>3177</v>
      </c>
      <c r="E252" s="39" t="s">
        <v>3177</v>
      </c>
      <c r="F252" s="39" t="s">
        <v>3178</v>
      </c>
      <c r="G252" s="39" t="s">
        <v>3179</v>
      </c>
      <c r="H252" s="39" t="s">
        <v>3180</v>
      </c>
      <c r="I252" s="39" t="s">
        <v>3181</v>
      </c>
      <c r="J252" s="39" t="s">
        <v>3182</v>
      </c>
      <c r="K252" s="42" t="str">
        <f t="shared" si="7"/>
        <v>Pre-assembled screw-in connector with elevation angle of approx. 6 °. Suitable for System FixGrid18.</v>
      </c>
      <c r="L252" s="39" t="s">
        <v>3170</v>
      </c>
      <c r="M252" s="39" t="s">
        <v>3171</v>
      </c>
      <c r="N252" s="39" t="s">
        <v>3146</v>
      </c>
      <c r="O252" s="39" t="s">
        <v>3172</v>
      </c>
      <c r="P252" s="39" t="s">
        <v>3173</v>
      </c>
      <c r="Q252" s="39" t="s">
        <v>3174</v>
      </c>
      <c r="R252" s="39" t="s">
        <v>3175</v>
      </c>
      <c r="S252" s="39" t="s">
        <v>3176</v>
      </c>
    </row>
    <row r="253" spans="1:19" ht="48">
      <c r="A253" s="39" t="s">
        <v>500</v>
      </c>
      <c r="B253" s="42" t="str">
        <f t="shared" si="6"/>
        <v>FixZ-10 upper syst.rail 18-96mm w.conne</v>
      </c>
      <c r="C253" s="39" t="s">
        <v>501</v>
      </c>
      <c r="D253" s="39" t="s">
        <v>3183</v>
      </c>
      <c r="E253" s="39" t="s">
        <v>3183</v>
      </c>
      <c r="F253" s="39" t="s">
        <v>3184</v>
      </c>
      <c r="G253" s="39" t="s">
        <v>3185</v>
      </c>
      <c r="H253" s="39" t="s">
        <v>3186</v>
      </c>
      <c r="I253" s="39" t="s">
        <v>3187</v>
      </c>
      <c r="J253" s="39" t="s">
        <v>3188</v>
      </c>
      <c r="K253" s="42" t="str">
        <f t="shared" si="7"/>
        <v>Pre-assembled screw-in connector with elevation angle of approx. 10 °. Suitable for System FixGrid18.</v>
      </c>
      <c r="L253" s="39" t="s">
        <v>3189</v>
      </c>
      <c r="M253" s="39" t="s">
        <v>3145</v>
      </c>
      <c r="N253" s="39" t="s">
        <v>3146</v>
      </c>
      <c r="O253" s="39" t="s">
        <v>3190</v>
      </c>
      <c r="P253" s="39" t="s">
        <v>3191</v>
      </c>
      <c r="Q253" s="39" t="s">
        <v>3192</v>
      </c>
      <c r="R253" s="39" t="s">
        <v>3193</v>
      </c>
      <c r="S253" s="39" t="s">
        <v>3194</v>
      </c>
    </row>
    <row r="254" spans="1:19" ht="48">
      <c r="A254" s="39" t="s">
        <v>502</v>
      </c>
      <c r="B254" s="42" t="str">
        <f t="shared" si="6"/>
        <v>FixZ-10 lower.syst.rail 18-96mm w.connec</v>
      </c>
      <c r="C254" s="39" t="s">
        <v>503</v>
      </c>
      <c r="D254" s="39" t="s">
        <v>3195</v>
      </c>
      <c r="E254" s="39" t="s">
        <v>3195</v>
      </c>
      <c r="F254" s="39" t="s">
        <v>3196</v>
      </c>
      <c r="G254" s="39" t="s">
        <v>3197</v>
      </c>
      <c r="H254" s="39" t="s">
        <v>3198</v>
      </c>
      <c r="I254" s="39" t="s">
        <v>3199</v>
      </c>
      <c r="J254" s="39" t="s">
        <v>3200</v>
      </c>
      <c r="K254" s="42" t="str">
        <f t="shared" si="7"/>
        <v>Pre-assembled screw-in connector with elevation angle of approx. 10 °. Suitable for System FixGrid18.</v>
      </c>
      <c r="L254" s="39" t="s">
        <v>3189</v>
      </c>
      <c r="M254" s="39" t="s">
        <v>3145</v>
      </c>
      <c r="N254" s="39" t="s">
        <v>3146</v>
      </c>
      <c r="O254" s="39" t="s">
        <v>3190</v>
      </c>
      <c r="P254" s="39" t="s">
        <v>3191</v>
      </c>
      <c r="Q254" s="39" t="s">
        <v>3192</v>
      </c>
      <c r="R254" s="39" t="s">
        <v>3193</v>
      </c>
      <c r="S254" s="39" t="s">
        <v>3194</v>
      </c>
    </row>
    <row r="255" spans="1:19" ht="48">
      <c r="A255" s="39" t="s">
        <v>504</v>
      </c>
      <c r="B255" s="42" t="str">
        <f t="shared" si="6"/>
        <v>FixZ-10 syst.center rail 18 -96mm w.conn</v>
      </c>
      <c r="C255" s="39" t="s">
        <v>505</v>
      </c>
      <c r="D255" s="39" t="s">
        <v>3201</v>
      </c>
      <c r="E255" s="39" t="s">
        <v>3201</v>
      </c>
      <c r="F255" s="39" t="s">
        <v>3202</v>
      </c>
      <c r="G255" s="39" t="s">
        <v>3203</v>
      </c>
      <c r="H255" s="39" t="s">
        <v>3204</v>
      </c>
      <c r="I255" s="39" t="s">
        <v>3205</v>
      </c>
      <c r="J255" s="39" t="s">
        <v>3206</v>
      </c>
      <c r="K255" s="42" t="str">
        <f t="shared" si="7"/>
        <v>Pre-assembled screw-in connector with elevation angle of approx. 10 °. Suitable for System FixGrid18.</v>
      </c>
      <c r="L255" s="39" t="s">
        <v>3189</v>
      </c>
      <c r="M255" s="39" t="s">
        <v>3145</v>
      </c>
      <c r="N255" s="39" t="s">
        <v>3146</v>
      </c>
      <c r="O255" s="39" t="s">
        <v>3190</v>
      </c>
      <c r="P255" s="39" t="s">
        <v>3191</v>
      </c>
      <c r="Q255" s="39" t="s">
        <v>3192</v>
      </c>
      <c r="R255" s="39" t="s">
        <v>3193</v>
      </c>
      <c r="S255" s="39" t="s">
        <v>3194</v>
      </c>
    </row>
    <row r="256" spans="1:19" ht="60">
      <c r="A256" s="39" t="s">
        <v>506</v>
      </c>
      <c r="B256" s="42" t="str">
        <f t="shared" si="6"/>
        <v>Windsafe Vario aluminium 160x1830mm</v>
      </c>
      <c r="C256" s="39" t="s">
        <v>507</v>
      </c>
      <c r="D256" s="39" t="s">
        <v>3207</v>
      </c>
      <c r="E256" s="39" t="s">
        <v>3207</v>
      </c>
      <c r="F256" s="39" t="s">
        <v>3207</v>
      </c>
      <c r="G256" s="39" t="s">
        <v>3208</v>
      </c>
      <c r="H256" s="39" t="s">
        <v>3209</v>
      </c>
      <c r="I256" s="39" t="s">
        <v>3210</v>
      </c>
      <c r="J256" s="39" t="s">
        <v>3211</v>
      </c>
      <c r="K256" s="42" t="str">
        <f t="shared" si="7"/>
        <v>Project-specific basis. Rear wall cladding for elevated PV systems to reduce wind loads.</v>
      </c>
      <c r="L256" s="39" t="s">
        <v>3212</v>
      </c>
      <c r="M256" s="39" t="s">
        <v>3213</v>
      </c>
      <c r="N256" s="39" t="s">
        <v>3214</v>
      </c>
      <c r="O256" s="39" t="s">
        <v>3215</v>
      </c>
      <c r="P256" s="39" t="s">
        <v>3216</v>
      </c>
      <c r="Q256" s="39" t="s">
        <v>3217</v>
      </c>
      <c r="R256" s="39" t="s">
        <v>3218</v>
      </c>
      <c r="S256" s="44" t="s">
        <v>3219</v>
      </c>
    </row>
    <row r="257" spans="1:19" ht="60">
      <c r="A257" s="39" t="s">
        <v>508</v>
      </c>
      <c r="B257" s="42" t="str">
        <f t="shared" si="6"/>
        <v>Windsafe Vario aluminum 250x1830mm</v>
      </c>
      <c r="C257" s="39" t="s">
        <v>509</v>
      </c>
      <c r="D257" s="39" t="s">
        <v>3220</v>
      </c>
      <c r="E257" s="39" t="s">
        <v>3221</v>
      </c>
      <c r="F257" s="39" t="s">
        <v>3221</v>
      </c>
      <c r="G257" s="39" t="s">
        <v>3222</v>
      </c>
      <c r="H257" s="39" t="s">
        <v>3223</v>
      </c>
      <c r="I257" s="39" t="s">
        <v>3224</v>
      </c>
      <c r="J257" s="39" t="s">
        <v>3225</v>
      </c>
      <c r="K257" s="42" t="str">
        <f t="shared" si="7"/>
        <v>Project-specific basis. Rear wall cladding for elevated PV systems to reduce wind loads.</v>
      </c>
      <c r="L257" s="39" t="s">
        <v>3212</v>
      </c>
      <c r="M257" s="39" t="s">
        <v>3213</v>
      </c>
      <c r="N257" s="39" t="s">
        <v>3214</v>
      </c>
      <c r="O257" s="39" t="s">
        <v>3215</v>
      </c>
      <c r="P257" s="39" t="s">
        <v>3216</v>
      </c>
      <c r="Q257" s="39" t="s">
        <v>3217</v>
      </c>
      <c r="R257" s="39" t="s">
        <v>3218</v>
      </c>
      <c r="S257" s="44" t="s">
        <v>3219</v>
      </c>
    </row>
    <row r="258" spans="1:19" ht="72">
      <c r="A258" s="39" t="s">
        <v>510</v>
      </c>
      <c r="B258" s="42" t="str">
        <f t="shared" si="6"/>
        <v>Base Rail Pro 550</v>
      </c>
      <c r="C258" s="39" t="s">
        <v>511</v>
      </c>
      <c r="D258" s="39" t="s">
        <v>3226</v>
      </c>
      <c r="E258" s="39" t="s">
        <v>3226</v>
      </c>
      <c r="F258" s="39" t="s">
        <v>3226</v>
      </c>
      <c r="G258" s="39" t="s">
        <v>3227</v>
      </c>
      <c r="H258" s="39" t="s">
        <v>3228</v>
      </c>
      <c r="I258" s="39" t="s">
        <v>3229</v>
      </c>
      <c r="J258" s="39" t="s">
        <v>3230</v>
      </c>
      <c r="K258" s="42" t="str">
        <f t="shared" si="7"/>
        <v>Basic profile for the FixGrid Pro 550mm system, in conjunction with screw-in connectors and for holding building protection mats. The profile is ideal for holding ballast stones.</v>
      </c>
      <c r="L258" s="39" t="s">
        <v>3231</v>
      </c>
      <c r="M258" s="39" t="s">
        <v>3232</v>
      </c>
      <c r="N258" s="39" t="s">
        <v>3232</v>
      </c>
      <c r="O258" s="39" t="s">
        <v>3232</v>
      </c>
      <c r="P258" s="39" t="s">
        <v>3233</v>
      </c>
      <c r="Q258" s="39" t="s">
        <v>3234</v>
      </c>
      <c r="R258" s="39" t="s">
        <v>3235</v>
      </c>
      <c r="S258" s="44" t="s">
        <v>3236</v>
      </c>
    </row>
    <row r="259" spans="1:19" ht="72">
      <c r="A259" s="39" t="s">
        <v>512</v>
      </c>
      <c r="B259" s="42" t="str">
        <f t="shared" si="6"/>
        <v>Base Rail Pro 1500mm</v>
      </c>
      <c r="C259" s="39" t="s">
        <v>513</v>
      </c>
      <c r="D259" s="39" t="s">
        <v>3237</v>
      </c>
      <c r="E259" s="39" t="s">
        <v>3237</v>
      </c>
      <c r="F259" s="39" t="s">
        <v>3237</v>
      </c>
      <c r="G259" s="39" t="s">
        <v>3238</v>
      </c>
      <c r="H259" s="39" t="s">
        <v>3239</v>
      </c>
      <c r="I259" s="39" t="s">
        <v>3240</v>
      </c>
      <c r="J259" s="39" t="s">
        <v>3241</v>
      </c>
      <c r="K259" s="42" t="str">
        <f t="shared" si="7"/>
        <v>Base profile for the FixGrid Pro system, in conjunction with screw-in connectors and for holding building protection mats. The profile is ideal for holding ballast stones.</v>
      </c>
      <c r="L259" s="39" t="s">
        <v>3242</v>
      </c>
      <c r="M259" s="39" t="s">
        <v>3243</v>
      </c>
      <c r="N259" s="39" t="s">
        <v>3243</v>
      </c>
      <c r="O259" s="39" t="s">
        <v>3243</v>
      </c>
      <c r="P259" s="39" t="s">
        <v>3244</v>
      </c>
      <c r="Q259" s="39" t="s">
        <v>3245</v>
      </c>
      <c r="R259" s="39" t="s">
        <v>3246</v>
      </c>
      <c r="S259" s="39" t="s">
        <v>3247</v>
      </c>
    </row>
    <row r="260" spans="1:19" ht="72">
      <c r="A260" s="39" t="s">
        <v>514</v>
      </c>
      <c r="B260" s="42" t="str">
        <f t="shared" si="6"/>
        <v>Base Rail Pro 2500mm</v>
      </c>
      <c r="C260" s="39" t="s">
        <v>515</v>
      </c>
      <c r="D260" s="39" t="s">
        <v>3248</v>
      </c>
      <c r="E260" s="39" t="s">
        <v>3248</v>
      </c>
      <c r="F260" s="39" t="s">
        <v>3248</v>
      </c>
      <c r="G260" s="39" t="s">
        <v>3249</v>
      </c>
      <c r="H260" s="39" t="s">
        <v>3250</v>
      </c>
      <c r="I260" s="39" t="s">
        <v>3251</v>
      </c>
      <c r="J260" s="39" t="s">
        <v>3252</v>
      </c>
      <c r="K260" s="42" t="str">
        <f t="shared" si="7"/>
        <v>Base profile for the FixGrid Pro system, in conjunction with screw-in connectors and for holding building protection mats. The profile is ideal for holding ballast stones.</v>
      </c>
      <c r="L260" s="39" t="s">
        <v>3242</v>
      </c>
      <c r="M260" s="39" t="s">
        <v>3243</v>
      </c>
      <c r="N260" s="39" t="s">
        <v>3243</v>
      </c>
      <c r="O260" s="39" t="s">
        <v>3243</v>
      </c>
      <c r="P260" s="39" t="s">
        <v>3253</v>
      </c>
      <c r="Q260" s="39" t="s">
        <v>3245</v>
      </c>
      <c r="R260" s="39" t="s">
        <v>3246</v>
      </c>
      <c r="S260" s="39" t="s">
        <v>3247</v>
      </c>
    </row>
    <row r="261" spans="1:19" ht="72">
      <c r="A261" s="39" t="s">
        <v>516</v>
      </c>
      <c r="B261" s="42" t="str">
        <f t="shared" si="6"/>
        <v>Base Rail Pro 3500mm</v>
      </c>
      <c r="C261" s="39" t="s">
        <v>517</v>
      </c>
      <c r="D261" s="39" t="s">
        <v>3254</v>
      </c>
      <c r="E261" s="39" t="s">
        <v>3254</v>
      </c>
      <c r="F261" s="39" t="s">
        <v>3254</v>
      </c>
      <c r="G261" s="39" t="s">
        <v>3255</v>
      </c>
      <c r="H261" s="39" t="s">
        <v>3256</v>
      </c>
      <c r="I261" s="39" t="s">
        <v>3257</v>
      </c>
      <c r="J261" s="39" t="s">
        <v>3258</v>
      </c>
      <c r="K261" s="42" t="str">
        <f t="shared" si="7"/>
        <v>Base profile for the FixGrid Pro system, in conjunction with screw-in connectors and for holding building protection mats. The profile is ideal for holding ballast stones.</v>
      </c>
      <c r="L261" s="39" t="s">
        <v>3242</v>
      </c>
      <c r="M261" s="39" t="s">
        <v>3243</v>
      </c>
      <c r="N261" s="39" t="s">
        <v>3243</v>
      </c>
      <c r="O261" s="39" t="s">
        <v>3243</v>
      </c>
      <c r="P261" s="39" t="s">
        <v>3253</v>
      </c>
      <c r="Q261" s="39" t="s">
        <v>3245</v>
      </c>
      <c r="R261" s="39" t="s">
        <v>3246</v>
      </c>
      <c r="S261" s="39" t="s">
        <v>3247</v>
      </c>
    </row>
    <row r="262" spans="1:19" ht="72">
      <c r="A262" s="39" t="s">
        <v>518</v>
      </c>
      <c r="B262" s="42" t="str">
        <f t="shared" si="6"/>
        <v>Base Rail Pro 4500mm</v>
      </c>
      <c r="C262" s="39" t="s">
        <v>519</v>
      </c>
      <c r="D262" s="39" t="s">
        <v>3259</v>
      </c>
      <c r="E262" s="39" t="s">
        <v>3259</v>
      </c>
      <c r="F262" s="39" t="s">
        <v>3259</v>
      </c>
      <c r="G262" s="39" t="s">
        <v>3260</v>
      </c>
      <c r="H262" s="39" t="s">
        <v>3261</v>
      </c>
      <c r="I262" s="39" t="s">
        <v>3262</v>
      </c>
      <c r="J262" s="39" t="s">
        <v>3263</v>
      </c>
      <c r="K262" s="42" t="str">
        <f t="shared" si="7"/>
        <v>Base profile for the FixGrid Pro system, in conjunction with screw-in connectors and for holding building protection mats. The profile is ideal for holding ballast stones.</v>
      </c>
      <c r="L262" s="39" t="s">
        <v>3242</v>
      </c>
      <c r="M262" s="39" t="s">
        <v>3243</v>
      </c>
      <c r="N262" s="39" t="s">
        <v>3243</v>
      </c>
      <c r="O262" s="39" t="s">
        <v>3243</v>
      </c>
      <c r="P262" s="39" t="s">
        <v>3253</v>
      </c>
      <c r="Q262" s="39" t="s">
        <v>3245</v>
      </c>
      <c r="R262" s="39" t="s">
        <v>3246</v>
      </c>
      <c r="S262" s="39" t="s">
        <v>3247</v>
      </c>
    </row>
    <row r="263" spans="1:19" ht="72">
      <c r="A263" s="39" t="s">
        <v>520</v>
      </c>
      <c r="B263" s="42" t="str">
        <f t="shared" si="6"/>
        <v>Base Rail Pro 6000mm</v>
      </c>
      <c r="C263" s="39" t="s">
        <v>521</v>
      </c>
      <c r="D263" s="39" t="s">
        <v>3264</v>
      </c>
      <c r="E263" s="39" t="s">
        <v>3264</v>
      </c>
      <c r="F263" s="39" t="s">
        <v>3264</v>
      </c>
      <c r="G263" s="39" t="s">
        <v>3265</v>
      </c>
      <c r="H263" s="39" t="s">
        <v>3266</v>
      </c>
      <c r="I263" s="39" t="s">
        <v>3267</v>
      </c>
      <c r="J263" s="39" t="s">
        <v>3268</v>
      </c>
      <c r="K263" s="42" t="str">
        <f t="shared" si="7"/>
        <v>Base profile for the FixGrid Pro system, in conjunction with screw-in connectors and for holding building protection mats. The profile is ideal for holding ballast stones.</v>
      </c>
      <c r="L263" s="39" t="s">
        <v>3242</v>
      </c>
      <c r="M263" s="39" t="s">
        <v>3243</v>
      </c>
      <c r="N263" s="39" t="s">
        <v>3243</v>
      </c>
      <c r="O263" s="39" t="s">
        <v>3243</v>
      </c>
      <c r="P263" s="39" t="s">
        <v>3253</v>
      </c>
      <c r="Q263" s="39" t="s">
        <v>3245</v>
      </c>
      <c r="R263" s="39" t="s">
        <v>3246</v>
      </c>
      <c r="S263" s="39" t="s">
        <v>3247</v>
      </c>
    </row>
    <row r="264" spans="1:19" ht="36">
      <c r="A264" s="39" t="s">
        <v>522</v>
      </c>
      <c r="B264" s="42" t="str">
        <f t="shared" si="6"/>
        <v>Ballast+Connection Rail Pro 1600mm</v>
      </c>
      <c r="C264" s="39" t="s">
        <v>523</v>
      </c>
      <c r="D264" s="39" t="s">
        <v>3269</v>
      </c>
      <c r="E264" s="39" t="s">
        <v>3269</v>
      </c>
      <c r="F264" s="39" t="s">
        <v>3269</v>
      </c>
      <c r="G264" s="39" t="s">
        <v>3270</v>
      </c>
      <c r="H264" s="39" t="s">
        <v>3271</v>
      </c>
      <c r="I264" s="39" t="s">
        <v>3272</v>
      </c>
      <c r="J264" s="39" t="s">
        <v>3273</v>
      </c>
      <c r="K264" s="42" t="str">
        <f t="shared" si="7"/>
        <v>Ballast profile to accommodate ballasting for the FixGrid Pro system.</v>
      </c>
      <c r="L264" s="39" t="s">
        <v>3274</v>
      </c>
      <c r="M264" s="39" t="s">
        <v>3275</v>
      </c>
      <c r="N264" s="39" t="s">
        <v>3275</v>
      </c>
      <c r="O264" s="39" t="s">
        <v>3275</v>
      </c>
      <c r="P264" s="39" t="s">
        <v>3276</v>
      </c>
      <c r="Q264" s="39" t="s">
        <v>3277</v>
      </c>
      <c r="R264" s="39" t="s">
        <v>3278</v>
      </c>
      <c r="S264" s="44" t="s">
        <v>3279</v>
      </c>
    </row>
    <row r="265" spans="1:19" ht="36">
      <c r="A265" s="39" t="s">
        <v>524</v>
      </c>
      <c r="B265" s="42" t="str">
        <f t="shared" si="6"/>
        <v>Ballast+Connection Rail Pro 2000mm</v>
      </c>
      <c r="C265" s="39" t="s">
        <v>525</v>
      </c>
      <c r="D265" s="39" t="s">
        <v>3280</v>
      </c>
      <c r="E265" s="39" t="s">
        <v>3280</v>
      </c>
      <c r="F265" s="39" t="s">
        <v>3280</v>
      </c>
      <c r="G265" s="39" t="s">
        <v>3281</v>
      </c>
      <c r="H265" s="39" t="s">
        <v>3282</v>
      </c>
      <c r="I265" s="39" t="s">
        <v>3283</v>
      </c>
      <c r="J265" s="39" t="s">
        <v>3284</v>
      </c>
      <c r="K265" s="42" t="str">
        <f t="shared" si="7"/>
        <v>Ballast profile to accommodate ballasting for the FixGrid Pro system.</v>
      </c>
      <c r="L265" s="39" t="s">
        <v>3274</v>
      </c>
      <c r="M265" s="39" t="s">
        <v>3275</v>
      </c>
      <c r="N265" s="39" t="s">
        <v>3275</v>
      </c>
      <c r="O265" s="39" t="s">
        <v>3275</v>
      </c>
      <c r="P265" s="39" t="s">
        <v>3276</v>
      </c>
      <c r="Q265" s="39" t="s">
        <v>3277</v>
      </c>
      <c r="R265" s="39" t="s">
        <v>3278</v>
      </c>
      <c r="S265" s="39" t="s">
        <v>3279</v>
      </c>
    </row>
    <row r="266" spans="1:19" ht="36">
      <c r="A266" s="39" t="s">
        <v>526</v>
      </c>
      <c r="B266" s="42" t="str">
        <f t="shared" si="6"/>
        <v>Ballast+Connection Rail Pro 2350mm</v>
      </c>
      <c r="C266" s="39" t="s">
        <v>527</v>
      </c>
      <c r="D266" s="39" t="s">
        <v>3285</v>
      </c>
      <c r="E266" s="39" t="s">
        <v>3285</v>
      </c>
      <c r="F266" s="39" t="s">
        <v>3285</v>
      </c>
      <c r="G266" s="39" t="s">
        <v>3286</v>
      </c>
      <c r="H266" s="39" t="s">
        <v>3287</v>
      </c>
      <c r="I266" s="39" t="s">
        <v>3288</v>
      </c>
      <c r="J266" s="39" t="s">
        <v>3289</v>
      </c>
      <c r="K266" s="42" t="str">
        <f t="shared" si="7"/>
        <v>Ballast profile to accommodate ballasting for the FixGrid Pro system.</v>
      </c>
      <c r="L266" s="39" t="s">
        <v>3274</v>
      </c>
      <c r="M266" s="39" t="s">
        <v>3275</v>
      </c>
      <c r="N266" s="39" t="s">
        <v>3275</v>
      </c>
      <c r="O266" s="39" t="s">
        <v>3275</v>
      </c>
      <c r="P266" s="39" t="s">
        <v>3276</v>
      </c>
      <c r="Q266" s="39" t="s">
        <v>3277</v>
      </c>
      <c r="R266" s="39" t="s">
        <v>3278</v>
      </c>
      <c r="S266" s="39" t="s">
        <v>3279</v>
      </c>
    </row>
    <row r="267" spans="1:19" ht="36">
      <c r="A267" s="39" t="s">
        <v>528</v>
      </c>
      <c r="B267" s="42" t="str">
        <f t="shared" ref="B267:B333" si="10">IF(INDEX(C267:J267,1,Sprache)&lt;&gt;0,INDEX(C267:J267,1,Sprache),IF(INDEX(C267:J267,1,1)=0," ",INDEX(C267:J267,1,1)))</f>
        <v>Ballast+Connection Rail Pro 2700mm</v>
      </c>
      <c r="C267" s="39" t="s">
        <v>529</v>
      </c>
      <c r="D267" s="39" t="s">
        <v>3290</v>
      </c>
      <c r="E267" s="39" t="s">
        <v>3290</v>
      </c>
      <c r="F267" s="39" t="s">
        <v>3290</v>
      </c>
      <c r="G267" s="39" t="s">
        <v>3291</v>
      </c>
      <c r="H267" s="39" t="s">
        <v>3292</v>
      </c>
      <c r="I267" s="39" t="s">
        <v>3293</v>
      </c>
      <c r="J267" s="39" t="s">
        <v>3294</v>
      </c>
      <c r="K267" s="42" t="str">
        <f t="shared" ref="K267:K333" si="11">IF(INDEX(L267:S267,1,Sprache)&lt;&gt;0,INDEX(L267:S267,1,Sprache),IF(INDEX(L267:S267,1,1)=0," ",INDEX(L267:S267,1,1)))</f>
        <v>Ballast profile to accommodate ballasting for the FixGrid Pro system.</v>
      </c>
      <c r="L267" s="39" t="s">
        <v>3274</v>
      </c>
      <c r="M267" s="39" t="s">
        <v>3275</v>
      </c>
      <c r="N267" s="39" t="s">
        <v>3275</v>
      </c>
      <c r="O267" s="39" t="s">
        <v>3275</v>
      </c>
      <c r="P267" s="39" t="s">
        <v>3276</v>
      </c>
      <c r="Q267" s="39" t="s">
        <v>3277</v>
      </c>
      <c r="R267" s="39" t="s">
        <v>3278</v>
      </c>
      <c r="S267" s="39" t="s">
        <v>3279</v>
      </c>
    </row>
    <row r="268" spans="1:19" ht="36">
      <c r="A268" s="39" t="s">
        <v>530</v>
      </c>
      <c r="B268" s="42" t="str">
        <f t="shared" si="10"/>
        <v>Ballast+Connection Rail Pro 6000mm</v>
      </c>
      <c r="C268" s="39" t="s">
        <v>531</v>
      </c>
      <c r="D268" s="39" t="s">
        <v>3295</v>
      </c>
      <c r="E268" s="39" t="s">
        <v>3295</v>
      </c>
      <c r="F268" s="39" t="s">
        <v>3295</v>
      </c>
      <c r="G268" s="39" t="s">
        <v>3296</v>
      </c>
      <c r="H268" s="39" t="s">
        <v>3297</v>
      </c>
      <c r="I268" s="39" t="s">
        <v>3298</v>
      </c>
      <c r="J268" s="39" t="s">
        <v>3299</v>
      </c>
      <c r="K268" s="42" t="str">
        <f t="shared" si="11"/>
        <v>Ballast profile to accommodate ballasting for the FixGrid Pro system.</v>
      </c>
      <c r="L268" s="39" t="s">
        <v>3274</v>
      </c>
      <c r="M268" s="39" t="s">
        <v>3275</v>
      </c>
      <c r="N268" s="39" t="s">
        <v>3275</v>
      </c>
      <c r="O268" s="39" t="s">
        <v>3275</v>
      </c>
      <c r="P268" s="39" t="s">
        <v>3276</v>
      </c>
      <c r="Q268" s="39" t="s">
        <v>3277</v>
      </c>
      <c r="R268" s="39" t="s">
        <v>3278</v>
      </c>
      <c r="S268" s="39" t="s">
        <v>3279</v>
      </c>
    </row>
    <row r="269" spans="1:19" ht="120">
      <c r="A269" s="39" t="s">
        <v>532</v>
      </c>
      <c r="B269" s="42" t="str">
        <f t="shared" si="10"/>
        <v>Screw-In Module Support Pro</v>
      </c>
      <c r="C269" s="39" t="s">
        <v>533</v>
      </c>
      <c r="D269" s="39" t="s">
        <v>3300</v>
      </c>
      <c r="E269" s="39" t="s">
        <v>3300</v>
      </c>
      <c r="F269" s="39" t="s">
        <v>3300</v>
      </c>
      <c r="G269" s="39" t="s">
        <v>3301</v>
      </c>
      <c r="H269" s="39" t="s">
        <v>3302</v>
      </c>
      <c r="I269" s="39" t="s">
        <v>3303</v>
      </c>
      <c r="J269" s="39" t="s">
        <v>3304</v>
      </c>
      <c r="K269" s="42" t="str">
        <f t="shared" si="11"/>
        <v>Rotatable support for modules for the FixGrid Pro system. The stepless joint of the support allows to achieve the desired module angle and can be combined with elevation profiles. Suitable for module alignment upright or crosswise and also suitable for large-format modules.</v>
      </c>
      <c r="L269" s="39" t="s">
        <v>3305</v>
      </c>
      <c r="M269" s="39" t="s">
        <v>3306</v>
      </c>
      <c r="N269" s="39" t="s">
        <v>3306</v>
      </c>
      <c r="O269" s="39" t="s">
        <v>3306</v>
      </c>
      <c r="P269" s="39" t="s">
        <v>3307</v>
      </c>
      <c r="Q269" s="39" t="s">
        <v>3308</v>
      </c>
      <c r="R269" s="39" t="s">
        <v>3309</v>
      </c>
      <c r="S269" s="44" t="s">
        <v>3310</v>
      </c>
    </row>
    <row r="270" spans="1:19" ht="72">
      <c r="A270" s="39" t="s">
        <v>536</v>
      </c>
      <c r="B270" s="42" t="str">
        <f t="shared" si="10"/>
        <v>Screw-In Profile Pro70</v>
      </c>
      <c r="C270" s="39" t="s">
        <v>3311</v>
      </c>
      <c r="D270" s="39" t="s">
        <v>3312</v>
      </c>
      <c r="E270" s="39" t="s">
        <v>3313</v>
      </c>
      <c r="F270" s="39" t="s">
        <v>3312</v>
      </c>
      <c r="G270" s="39" t="s">
        <v>3314</v>
      </c>
      <c r="H270" s="39" t="s">
        <v>3315</v>
      </c>
      <c r="I270" s="39" t="s">
        <v>3316</v>
      </c>
      <c r="J270" s="39" t="s">
        <v>3317</v>
      </c>
      <c r="K270" s="42" t="str">
        <f t="shared" si="11"/>
        <v xml:space="preserve">The Pro70 screw-in profile impresses with its quick and tool-free installation. 
Support for modules in the FlatGrid Pro system. 70 mm height and maximum time saving. </v>
      </c>
      <c r="L270" s="39" t="s">
        <v>3318</v>
      </c>
      <c r="M270" s="39" t="s">
        <v>3319</v>
      </c>
      <c r="N270" s="39" t="s">
        <v>3320</v>
      </c>
      <c r="O270" s="39" t="s">
        <v>3321</v>
      </c>
      <c r="P270" s="39" t="s">
        <v>3322</v>
      </c>
      <c r="Q270" s="39" t="s">
        <v>3323</v>
      </c>
      <c r="R270" s="39" t="s">
        <v>3324</v>
      </c>
      <c r="S270" s="44" t="s">
        <v>3325</v>
      </c>
    </row>
    <row r="271" spans="1:19" ht="72">
      <c r="A271" s="39" t="s">
        <v>3326</v>
      </c>
      <c r="B271" s="42" t="str">
        <f t="shared" si="10"/>
        <v>Screw-In Profile Pro100</v>
      </c>
      <c r="C271" s="39" t="s">
        <v>3327</v>
      </c>
      <c r="D271" s="39" t="s">
        <v>3328</v>
      </c>
      <c r="E271" s="39" t="s">
        <v>3329</v>
      </c>
      <c r="F271" s="39" t="s">
        <v>3328</v>
      </c>
      <c r="G271" s="39" t="s">
        <v>3330</v>
      </c>
      <c r="H271" s="39" t="s">
        <v>3331</v>
      </c>
      <c r="I271" s="39" t="s">
        <v>3332</v>
      </c>
      <c r="J271" s="39" t="s">
        <v>3333</v>
      </c>
      <c r="K271" s="42" t="str">
        <f t="shared" si="11"/>
        <v xml:space="preserve">The Pro100 screw-in profile impresses with its quick and tool-free installation. 
Support for modules in the FlatGrid Pro system. 100 mm height and maximum time saving. </v>
      </c>
      <c r="L271" s="39" t="s">
        <v>3334</v>
      </c>
      <c r="M271" s="39" t="s">
        <v>3335</v>
      </c>
      <c r="N271" s="39" t="s">
        <v>3336</v>
      </c>
      <c r="O271" s="39" t="s">
        <v>3337</v>
      </c>
      <c r="P271" s="39" t="s">
        <v>3338</v>
      </c>
      <c r="Q271" s="39" t="s">
        <v>3339</v>
      </c>
      <c r="R271" s="39" t="s">
        <v>3340</v>
      </c>
      <c r="S271" s="44" t="s">
        <v>3341</v>
      </c>
    </row>
    <row r="272" spans="1:19" ht="120">
      <c r="A272" s="39" t="s">
        <v>534</v>
      </c>
      <c r="B272" s="42" t="str">
        <f t="shared" si="10"/>
        <v>Screw-In Elevation Pro</v>
      </c>
      <c r="C272" s="39" t="s">
        <v>535</v>
      </c>
      <c r="D272" s="39" t="s">
        <v>3342</v>
      </c>
      <c r="E272" s="39" t="s">
        <v>3342</v>
      </c>
      <c r="F272" s="39" t="s">
        <v>3342</v>
      </c>
      <c r="G272" s="39" t="s">
        <v>3343</v>
      </c>
      <c r="H272" s="39" t="s">
        <v>3344</v>
      </c>
      <c r="I272" s="39" t="s">
        <v>3345</v>
      </c>
      <c r="J272" s="39" t="s">
        <v>3346</v>
      </c>
      <c r="K272" s="42" t="str">
        <f t="shared" si="11"/>
        <v>Elevation profile optionally for plugging on or also for screwing in and the basic profile for the FixGrid Pro system. This elevation profile can also be used for plugging onto other elevation profiles. The combination of several elevation profiles and a module support results in the desired module angle.</v>
      </c>
      <c r="L272" s="39" t="s">
        <v>3347</v>
      </c>
      <c r="M272" s="39" t="s">
        <v>3348</v>
      </c>
      <c r="N272" s="39" t="s">
        <v>3348</v>
      </c>
      <c r="O272" s="39" t="s">
        <v>3348</v>
      </c>
      <c r="P272" s="39" t="s">
        <v>3349</v>
      </c>
      <c r="Q272" s="39" t="s">
        <v>3350</v>
      </c>
      <c r="R272" s="39" t="s">
        <v>3351</v>
      </c>
      <c r="S272" s="39" t="s">
        <v>3352</v>
      </c>
    </row>
    <row r="273" spans="1:19" ht="84">
      <c r="A273" s="39" t="s">
        <v>538</v>
      </c>
      <c r="B273" s="42" t="str">
        <f t="shared" si="10"/>
        <v>FixGrid 100 Pro Screw-in Center Base</v>
      </c>
      <c r="C273" s="39" t="s">
        <v>3353</v>
      </c>
      <c r="D273" s="39" t="s">
        <v>3354</v>
      </c>
      <c r="E273" s="39" t="s">
        <v>3355</v>
      </c>
      <c r="F273" s="39" t="s">
        <v>3356</v>
      </c>
      <c r="G273" s="39" t="s">
        <v>3357</v>
      </c>
      <c r="H273" s="39" t="s">
        <v>3358</v>
      </c>
      <c r="I273" s="39" t="s">
        <v>3359</v>
      </c>
      <c r="J273" s="39" t="s">
        <v>3360</v>
      </c>
      <c r="K273" s="42" t="str">
        <f t="shared" si="11"/>
        <v>Centre support from the FixGrid Pro system for screwing onto the base profile. The centre support serves as the basis for a further elevation profile. The screw-in centre support Pro is designed for an elevation angle of 10°.</v>
      </c>
      <c r="L273" s="39" t="s">
        <v>3361</v>
      </c>
      <c r="M273" s="39" t="s">
        <v>3362</v>
      </c>
      <c r="N273" s="39" t="s">
        <v>3363</v>
      </c>
      <c r="O273" s="39" t="s">
        <v>3364</v>
      </c>
      <c r="P273" s="39" t="s">
        <v>3365</v>
      </c>
      <c r="Q273" s="39" t="s">
        <v>3366</v>
      </c>
      <c r="R273" s="39" t="s">
        <v>3367</v>
      </c>
      <c r="S273" s="39" t="s">
        <v>3368</v>
      </c>
    </row>
    <row r="274" spans="1:19" ht="72">
      <c r="A274" s="39" t="s">
        <v>540</v>
      </c>
      <c r="B274" s="42" t="str">
        <f t="shared" si="10"/>
        <v>Elevation Pro</v>
      </c>
      <c r="C274" s="39" t="s">
        <v>541</v>
      </c>
      <c r="D274" s="39" t="s">
        <v>3369</v>
      </c>
      <c r="E274" s="39" t="s">
        <v>3369</v>
      </c>
      <c r="F274" s="39" t="s">
        <v>3369</v>
      </c>
      <c r="G274" s="39" t="s">
        <v>3370</v>
      </c>
      <c r="H274" s="39" t="s">
        <v>3371</v>
      </c>
      <c r="I274" s="39" t="s">
        <v>3372</v>
      </c>
      <c r="J274" s="39" t="s">
        <v>3373</v>
      </c>
      <c r="K274" s="42" t="str">
        <f t="shared" si="11"/>
        <v>Elevation profile to be plugged on for the FixGrid Pro system. The combination of several elevation profiles and a module support results in the desired module angle.</v>
      </c>
      <c r="L274" s="39" t="s">
        <v>3374</v>
      </c>
      <c r="M274" s="39" t="s">
        <v>3375</v>
      </c>
      <c r="N274" s="39" t="s">
        <v>3375</v>
      </c>
      <c r="O274" s="39" t="s">
        <v>3375</v>
      </c>
      <c r="P274" s="39" t="s">
        <v>3376</v>
      </c>
      <c r="Q274" s="39" t="s">
        <v>3377</v>
      </c>
      <c r="R274" s="39" t="s">
        <v>3378</v>
      </c>
      <c r="S274" s="39" t="s">
        <v>3379</v>
      </c>
    </row>
    <row r="275" spans="1:19" ht="120">
      <c r="A275" s="39" t="s">
        <v>542</v>
      </c>
      <c r="B275" s="42" t="str">
        <f t="shared" si="10"/>
        <v>Module Support Pro</v>
      </c>
      <c r="C275" s="39" t="s">
        <v>543</v>
      </c>
      <c r="D275" s="39" t="s">
        <v>3380</v>
      </c>
      <c r="E275" s="39" t="s">
        <v>3380</v>
      </c>
      <c r="F275" s="39" t="s">
        <v>3380</v>
      </c>
      <c r="G275" s="39" t="s">
        <v>3381</v>
      </c>
      <c r="H275" s="39" t="s">
        <v>3382</v>
      </c>
      <c r="I275" s="39" t="s">
        <v>3383</v>
      </c>
      <c r="J275" s="39" t="s">
        <v>3384</v>
      </c>
      <c r="K275" s="42" t="str">
        <f t="shared" si="11"/>
        <v>Support for modules for the FixGrid Pro system. The stepless joint of the support allows to achieve the desired module angle and can be combined with elevation profiles. Suitable for module alignment upright or crosswise and also suitable for large-format modules.</v>
      </c>
      <c r="L275" s="39" t="s">
        <v>3385</v>
      </c>
      <c r="M275" s="39" t="s">
        <v>3386</v>
      </c>
      <c r="N275" s="39" t="s">
        <v>3386</v>
      </c>
      <c r="O275" s="39" t="s">
        <v>3386</v>
      </c>
      <c r="P275" s="39" t="s">
        <v>3387</v>
      </c>
      <c r="Q275" s="39" t="s">
        <v>3388</v>
      </c>
      <c r="R275" s="39" t="s">
        <v>3389</v>
      </c>
      <c r="S275" s="39" t="s">
        <v>3390</v>
      </c>
    </row>
    <row r="276" spans="1:19" ht="36">
      <c r="A276" s="39" t="s">
        <v>544</v>
      </c>
      <c r="B276" s="42" t="str">
        <f t="shared" si="10"/>
        <v>Surface protection mat 300x110x20mm SK cut</v>
      </c>
      <c r="C276" s="39" t="s">
        <v>545</v>
      </c>
      <c r="D276" s="39" t="s">
        <v>3391</v>
      </c>
      <c r="E276" s="39" t="s">
        <v>3392</v>
      </c>
      <c r="F276" s="39" t="s">
        <v>3393</v>
      </c>
      <c r="G276" s="39" t="s">
        <v>3394</v>
      </c>
      <c r="H276" s="39" t="s">
        <v>3395</v>
      </c>
      <c r="I276" s="39" t="s">
        <v>3396</v>
      </c>
      <c r="J276" s="39" t="s">
        <v>3397</v>
      </c>
      <c r="K276" s="42" t="str">
        <f t="shared" si="11"/>
        <v>Surface protection mat: rubber granulate with aluminum facing</v>
      </c>
      <c r="L276" s="39" t="s">
        <v>3398</v>
      </c>
      <c r="M276" s="39" t="s">
        <v>3399</v>
      </c>
      <c r="N276" s="39" t="s">
        <v>3400</v>
      </c>
      <c r="O276" s="39" t="s">
        <v>3401</v>
      </c>
      <c r="P276" s="39" t="s">
        <v>3402</v>
      </c>
      <c r="Q276" s="39" t="s">
        <v>3403</v>
      </c>
      <c r="R276" s="39" t="s">
        <v>3404</v>
      </c>
      <c r="S276" s="44" t="s">
        <v>3405</v>
      </c>
    </row>
    <row r="277" spans="1:19" ht="48">
      <c r="A277" s="39" t="s">
        <v>546</v>
      </c>
      <c r="B277" s="42" t="str">
        <f t="shared" si="10"/>
        <v>Surfac protect.mat300x110x20FH SK cut</v>
      </c>
      <c r="C277" s="39" t="s">
        <v>547</v>
      </c>
      <c r="D277" s="39" t="s">
        <v>3406</v>
      </c>
      <c r="E277" s="39" t="s">
        <v>3407</v>
      </c>
      <c r="F277" s="39" t="s">
        <v>3408</v>
      </c>
      <c r="G277" s="39" t="s">
        <v>3409</v>
      </c>
      <c r="H277" s="39" t="s">
        <v>3410</v>
      </c>
      <c r="I277" s="39" t="s">
        <v>3411</v>
      </c>
      <c r="J277" s="39" t="s">
        <v>3412</v>
      </c>
      <c r="K277" s="42" t="str">
        <f t="shared" si="11"/>
        <v>Surface protection mat: rubber granulate with aluminum facing (fire-retardant)</v>
      </c>
      <c r="L277" s="39" t="s">
        <v>3413</v>
      </c>
      <c r="M277" s="39" t="s">
        <v>3414</v>
      </c>
      <c r="N277" s="39" t="s">
        <v>3415</v>
      </c>
      <c r="O277" s="39" t="s">
        <v>3416</v>
      </c>
      <c r="P277" s="39" t="s">
        <v>3417</v>
      </c>
      <c r="Q277" s="39" t="s">
        <v>3418</v>
      </c>
      <c r="R277" s="39" t="s">
        <v>3419</v>
      </c>
      <c r="S277" s="39" t="s">
        <v>3420</v>
      </c>
    </row>
    <row r="278" spans="1:19" ht="36">
      <c r="A278" s="39" t="s">
        <v>548</v>
      </c>
      <c r="B278" s="42" t="str">
        <f t="shared" si="10"/>
        <v>Surface protect.mat 230x110x8mm</v>
      </c>
      <c r="C278" s="39" t="s">
        <v>549</v>
      </c>
      <c r="D278" s="39" t="s">
        <v>3421</v>
      </c>
      <c r="E278" s="39" t="s">
        <v>3421</v>
      </c>
      <c r="F278" s="39" t="s">
        <v>3422</v>
      </c>
      <c r="G278" s="39" t="s">
        <v>3423</v>
      </c>
      <c r="H278" s="39" t="s">
        <v>3424</v>
      </c>
      <c r="I278" s="39" t="s">
        <v>3425</v>
      </c>
      <c r="J278" s="39" t="s">
        <v>3426</v>
      </c>
      <c r="K278" s="42" t="str">
        <f t="shared" si="11"/>
        <v>Surface protection mat: rubber granulate with aluminum facing</v>
      </c>
      <c r="L278" s="39" t="s">
        <v>3398</v>
      </c>
      <c r="M278" s="39" t="s">
        <v>3399</v>
      </c>
      <c r="N278" s="39" t="s">
        <v>3400</v>
      </c>
      <c r="O278" s="39" t="s">
        <v>3401</v>
      </c>
      <c r="P278" s="39" t="s">
        <v>3402</v>
      </c>
      <c r="Q278" s="39" t="s">
        <v>3403</v>
      </c>
      <c r="R278" s="39" t="s">
        <v>3404</v>
      </c>
      <c r="S278" s="39" t="s">
        <v>3405</v>
      </c>
    </row>
    <row r="279" spans="1:19" ht="24">
      <c r="A279" s="39" t="s">
        <v>552</v>
      </c>
      <c r="B279" s="42" t="str">
        <f t="shared" si="10"/>
        <v>FlatGrid loading tray for base rail</v>
      </c>
      <c r="C279" s="39" t="s">
        <v>553</v>
      </c>
      <c r="D279" s="39" t="s">
        <v>3427</v>
      </c>
      <c r="E279" s="39" t="s">
        <v>3428</v>
      </c>
      <c r="F279" s="39" t="s">
        <v>3429</v>
      </c>
      <c r="G279" s="39" t="s">
        <v>3430</v>
      </c>
      <c r="H279" s="39" t="s">
        <v>3431</v>
      </c>
      <c r="I279" s="39" t="s">
        <v>3432</v>
      </c>
      <c r="J279" s="39" t="s">
        <v>3433</v>
      </c>
      <c r="K279" s="42" t="str">
        <f t="shared" si="11"/>
        <v>For ballasting with additional tray for FixGrid18</v>
      </c>
      <c r="L279" s="39" t="s">
        <v>3434</v>
      </c>
      <c r="M279" s="39" t="s">
        <v>3435</v>
      </c>
      <c r="N279" s="39" t="s">
        <v>3436</v>
      </c>
      <c r="O279" s="39" t="s">
        <v>3437</v>
      </c>
      <c r="P279" s="39" t="s">
        <v>3438</v>
      </c>
      <c r="Q279" s="39" t="s">
        <v>3439</v>
      </c>
      <c r="R279" s="39" t="s">
        <v>3440</v>
      </c>
      <c r="S279" s="44" t="s">
        <v>3441</v>
      </c>
    </row>
    <row r="280" spans="1:19" ht="48">
      <c r="A280" s="39" t="s">
        <v>554</v>
      </c>
      <c r="B280" s="42" t="str">
        <f t="shared" si="10"/>
        <v>FixZ-10 Windsafe 18 up to 1700mm Modul</v>
      </c>
      <c r="C280" s="39" t="s">
        <v>555</v>
      </c>
      <c r="D280" s="39" t="s">
        <v>3442</v>
      </c>
      <c r="E280" s="39" t="s">
        <v>3442</v>
      </c>
      <c r="F280" s="39" t="s">
        <v>3443</v>
      </c>
      <c r="G280" s="39" t="s">
        <v>3444</v>
      </c>
      <c r="H280" s="39" t="s">
        <v>3445</v>
      </c>
      <c r="I280" s="39" t="s">
        <v>3446</v>
      </c>
      <c r="J280" s="39" t="s">
        <v>3447</v>
      </c>
      <c r="K280" s="42" t="str">
        <f t="shared" si="11"/>
        <v>Protection for elevated PV systems to reduce wind loads, suitable for the FixGrid18 system.</v>
      </c>
      <c r="L280" s="39" t="s">
        <v>3448</v>
      </c>
      <c r="M280" s="39" t="s">
        <v>3449</v>
      </c>
      <c r="N280" s="39" t="s">
        <v>3450</v>
      </c>
      <c r="O280" s="39" t="s">
        <v>3451</v>
      </c>
      <c r="P280" s="39" t="s">
        <v>3452</v>
      </c>
      <c r="Q280" s="39" t="s">
        <v>3453</v>
      </c>
      <c r="R280" s="39" t="s">
        <v>3454</v>
      </c>
      <c r="S280" s="44" t="s">
        <v>3455</v>
      </c>
    </row>
    <row r="281" spans="1:19" ht="48">
      <c r="A281" s="39" t="s">
        <v>556</v>
      </c>
      <c r="B281" s="42" t="str">
        <f t="shared" si="10"/>
        <v>FixZ-10 Windsafe 18 up to 2067mm Modul</v>
      </c>
      <c r="C281" s="39" t="s">
        <v>557</v>
      </c>
      <c r="D281" s="39" t="s">
        <v>3456</v>
      </c>
      <c r="E281" s="39" t="s">
        <v>3456</v>
      </c>
      <c r="F281" s="39" t="s">
        <v>3457</v>
      </c>
      <c r="G281" s="39" t="s">
        <v>3458</v>
      </c>
      <c r="H281" s="39" t="s">
        <v>3459</v>
      </c>
      <c r="I281" s="39" t="s">
        <v>3460</v>
      </c>
      <c r="J281" s="39" t="s">
        <v>3461</v>
      </c>
      <c r="K281" s="42" t="str">
        <f t="shared" si="11"/>
        <v>Protection for elevated PV systems to reduce wind loads, suitable for the FixGrid18 system.</v>
      </c>
      <c r="L281" s="39" t="s">
        <v>3448</v>
      </c>
      <c r="M281" s="39" t="s">
        <v>3449</v>
      </c>
      <c r="N281" s="39" t="s">
        <v>3450</v>
      </c>
      <c r="O281" s="39" t="s">
        <v>3451</v>
      </c>
      <c r="P281" s="39" t="s">
        <v>3452</v>
      </c>
      <c r="Q281" s="39" t="s">
        <v>3453</v>
      </c>
      <c r="R281" s="39" t="s">
        <v>3454</v>
      </c>
      <c r="S281" s="39" t="s">
        <v>3455</v>
      </c>
    </row>
    <row r="282" spans="1:19" ht="48">
      <c r="A282" s="39" t="s">
        <v>558</v>
      </c>
      <c r="B282" s="42" t="str">
        <f t="shared" si="10"/>
        <v>FixZ-10 Windsafe 18 up to 2400mm Modul</v>
      </c>
      <c r="C282" s="39" t="s">
        <v>559</v>
      </c>
      <c r="D282" s="39" t="s">
        <v>3462</v>
      </c>
      <c r="E282" s="39" t="s">
        <v>3462</v>
      </c>
      <c r="F282" s="39" t="s">
        <v>3462</v>
      </c>
      <c r="G282" s="39" t="s">
        <v>3463</v>
      </c>
      <c r="H282" s="39" t="s">
        <v>3464</v>
      </c>
      <c r="I282" s="39" t="s">
        <v>3460</v>
      </c>
      <c r="J282" s="39" t="s">
        <v>3465</v>
      </c>
      <c r="K282" s="42" t="str">
        <f t="shared" si="11"/>
        <v>Protection for elevated PV systems to reduce wind loads, suitable for the FixGrid18 system.</v>
      </c>
      <c r="L282" s="39" t="s">
        <v>3448</v>
      </c>
      <c r="M282" s="39" t="s">
        <v>3449</v>
      </c>
      <c r="N282" s="39" t="s">
        <v>3450</v>
      </c>
      <c r="O282" s="39" t="s">
        <v>3466</v>
      </c>
      <c r="P282" s="39" t="s">
        <v>3467</v>
      </c>
      <c r="Q282" s="39" t="s">
        <v>3453</v>
      </c>
      <c r="R282" s="39" t="s">
        <v>3454</v>
      </c>
      <c r="S282" s="39" t="s">
        <v>3455</v>
      </c>
    </row>
    <row r="283" spans="1:19" ht="48">
      <c r="A283" s="39" t="s">
        <v>560</v>
      </c>
      <c r="B283" s="42" t="str">
        <f t="shared" si="10"/>
        <v>FixZ-7 Windsafe 18 up to 1700mm Module</v>
      </c>
      <c r="C283" s="39" t="s">
        <v>561</v>
      </c>
      <c r="D283" s="39" t="s">
        <v>3468</v>
      </c>
      <c r="E283" s="39" t="s">
        <v>3468</v>
      </c>
      <c r="F283" s="39" t="s">
        <v>3469</v>
      </c>
      <c r="G283" s="39" t="s">
        <v>3470</v>
      </c>
      <c r="H283" s="39" t="s">
        <v>3471</v>
      </c>
      <c r="I283" s="39" t="s">
        <v>3472</v>
      </c>
      <c r="J283" s="39" t="s">
        <v>3473</v>
      </c>
      <c r="K283" s="42" t="str">
        <f t="shared" si="11"/>
        <v>Protection for elevated PV systems to reduce wind loads, suitable for the FixGrid18 system.</v>
      </c>
      <c r="L283" s="39" t="s">
        <v>3448</v>
      </c>
      <c r="M283" s="39" t="s">
        <v>3449</v>
      </c>
      <c r="N283" s="39" t="s">
        <v>3450</v>
      </c>
      <c r="O283" s="39" t="s">
        <v>3451</v>
      </c>
      <c r="P283" s="39" t="s">
        <v>3452</v>
      </c>
      <c r="Q283" s="39" t="s">
        <v>3453</v>
      </c>
      <c r="R283" s="39" t="s">
        <v>3454</v>
      </c>
      <c r="S283" s="39" t="s">
        <v>3455</v>
      </c>
    </row>
    <row r="284" spans="1:19" ht="48">
      <c r="A284" s="39" t="s">
        <v>562</v>
      </c>
      <c r="B284" s="42" t="str">
        <f t="shared" si="10"/>
        <v>FixZ-7 Windsafe 18 up to 2067mm Module</v>
      </c>
      <c r="C284" s="39" t="s">
        <v>563</v>
      </c>
      <c r="D284" s="39" t="s">
        <v>3474</v>
      </c>
      <c r="E284" s="39" t="s">
        <v>3474</v>
      </c>
      <c r="F284" s="39" t="s">
        <v>3475</v>
      </c>
      <c r="G284" s="39" t="s">
        <v>3476</v>
      </c>
      <c r="H284" s="39" t="s">
        <v>3477</v>
      </c>
      <c r="I284" s="39" t="s">
        <v>3478</v>
      </c>
      <c r="J284" s="39" t="s">
        <v>3479</v>
      </c>
      <c r="K284" s="42" t="str">
        <f t="shared" si="11"/>
        <v>Protection for elevated PV systems to reduce wind loads, suitable for the FixGrid18 system.</v>
      </c>
      <c r="L284" s="39" t="s">
        <v>3448</v>
      </c>
      <c r="M284" s="39" t="s">
        <v>3449</v>
      </c>
      <c r="N284" s="39" t="s">
        <v>3450</v>
      </c>
      <c r="O284" s="39" t="s">
        <v>3451</v>
      </c>
      <c r="P284" s="39" t="s">
        <v>3452</v>
      </c>
      <c r="Q284" s="39" t="s">
        <v>3453</v>
      </c>
      <c r="R284" s="39" t="s">
        <v>3454</v>
      </c>
      <c r="S284" s="39" t="s">
        <v>3455</v>
      </c>
    </row>
    <row r="285" spans="1:19" ht="48">
      <c r="A285" s="39" t="s">
        <v>564</v>
      </c>
      <c r="B285" s="42" t="str">
        <f t="shared" si="10"/>
        <v>FixZ-15 Windsafe 18 up to 1700mm Module</v>
      </c>
      <c r="C285" s="39" t="s">
        <v>565</v>
      </c>
      <c r="D285" s="39" t="s">
        <v>3480</v>
      </c>
      <c r="E285" s="39" t="s">
        <v>3480</v>
      </c>
      <c r="F285" s="39" t="s">
        <v>3481</v>
      </c>
      <c r="G285" s="39" t="s">
        <v>3482</v>
      </c>
      <c r="H285" s="39" t="s">
        <v>3483</v>
      </c>
      <c r="I285" s="39" t="s">
        <v>3484</v>
      </c>
      <c r="J285" s="39" t="s">
        <v>3485</v>
      </c>
      <c r="K285" s="42" t="str">
        <f t="shared" si="11"/>
        <v>Protection for elevated PV systems to reduce wind loads, suitable for the FixGrid18 system.</v>
      </c>
      <c r="L285" s="39" t="s">
        <v>3448</v>
      </c>
      <c r="M285" s="39" t="s">
        <v>3449</v>
      </c>
      <c r="N285" s="39" t="s">
        <v>3450</v>
      </c>
      <c r="O285" s="39" t="s">
        <v>3451</v>
      </c>
      <c r="P285" s="39" t="s">
        <v>3452</v>
      </c>
      <c r="Q285" s="39" t="s">
        <v>3453</v>
      </c>
      <c r="R285" s="39" t="s">
        <v>3454</v>
      </c>
      <c r="S285" s="39" t="s">
        <v>3455</v>
      </c>
    </row>
    <row r="286" spans="1:19" ht="48">
      <c r="A286" s="39" t="s">
        <v>566</v>
      </c>
      <c r="B286" s="42" t="str">
        <f t="shared" si="10"/>
        <v>FixZ-15 Windsafe 18 up to 2067mm Module</v>
      </c>
      <c r="C286" s="39" t="s">
        <v>567</v>
      </c>
      <c r="D286" s="39" t="s">
        <v>3486</v>
      </c>
      <c r="E286" s="39" t="s">
        <v>3486</v>
      </c>
      <c r="F286" s="39" t="s">
        <v>3487</v>
      </c>
      <c r="G286" s="39" t="s">
        <v>3488</v>
      </c>
      <c r="H286" s="39" t="s">
        <v>3489</v>
      </c>
      <c r="I286" s="39" t="s">
        <v>3490</v>
      </c>
      <c r="J286" s="39" t="s">
        <v>3491</v>
      </c>
      <c r="K286" s="42" t="str">
        <f t="shared" si="11"/>
        <v>Protection for elevated PV systems to reduce wind loads, suitable for the FixGrid18 system.</v>
      </c>
      <c r="L286" s="39" t="s">
        <v>3448</v>
      </c>
      <c r="M286" s="39" t="s">
        <v>3449</v>
      </c>
      <c r="N286" s="39" t="s">
        <v>3450</v>
      </c>
      <c r="O286" s="39" t="s">
        <v>3451</v>
      </c>
      <c r="P286" s="39" t="s">
        <v>3452</v>
      </c>
      <c r="Q286" s="39" t="s">
        <v>3453</v>
      </c>
      <c r="R286" s="39" t="s">
        <v>3454</v>
      </c>
      <c r="S286" s="39" t="s">
        <v>3455</v>
      </c>
    </row>
    <row r="287" spans="1:19" ht="48">
      <c r="A287" s="39" t="s">
        <v>568</v>
      </c>
      <c r="B287" s="42" t="str">
        <f t="shared" si="10"/>
        <v>FixZ-15 Windsafe 18 up to 2400mm Modul</v>
      </c>
      <c r="C287" s="39" t="s">
        <v>569</v>
      </c>
      <c r="D287" s="39" t="s">
        <v>3492</v>
      </c>
      <c r="E287" s="39" t="s">
        <v>3492</v>
      </c>
      <c r="F287" s="39" t="s">
        <v>3492</v>
      </c>
      <c r="G287" s="39" t="s">
        <v>3493</v>
      </c>
      <c r="H287" s="39" t="s">
        <v>3494</v>
      </c>
      <c r="I287" s="39" t="s">
        <v>3495</v>
      </c>
      <c r="J287" s="39" t="s">
        <v>3496</v>
      </c>
      <c r="K287" s="42" t="str">
        <f t="shared" si="11"/>
        <v>Protection for elevated PV systems to reduce wind loads, suitable for the FixGrid18 system.</v>
      </c>
      <c r="L287" s="39" t="s">
        <v>3448</v>
      </c>
      <c r="M287" s="39" t="s">
        <v>3449</v>
      </c>
      <c r="N287" s="39" t="s">
        <v>3450</v>
      </c>
      <c r="O287" s="39" t="s">
        <v>3466</v>
      </c>
      <c r="P287" s="39" t="s">
        <v>3452</v>
      </c>
      <c r="Q287" s="39" t="s">
        <v>3453</v>
      </c>
      <c r="R287" s="39" t="s">
        <v>3454</v>
      </c>
      <c r="S287" s="39" t="s">
        <v>3455</v>
      </c>
    </row>
    <row r="288" spans="1:19" ht="60">
      <c r="A288" s="39" t="s">
        <v>570</v>
      </c>
      <c r="B288" s="42" t="str">
        <f t="shared" si="10"/>
        <v>FixGrid cover plate ballast tray</v>
      </c>
      <c r="C288" s="39" t="s">
        <v>571</v>
      </c>
      <c r="D288" s="39" t="s">
        <v>3497</v>
      </c>
      <c r="E288" s="39" t="s">
        <v>3498</v>
      </c>
      <c r="F288" s="39" t="s">
        <v>3499</v>
      </c>
      <c r="G288" s="39" t="s">
        <v>3500</v>
      </c>
      <c r="H288" s="39" t="s">
        <v>3501</v>
      </c>
      <c r="I288" s="39" t="s">
        <v>3502</v>
      </c>
      <c r="J288" s="39" t="s">
        <v>3503</v>
      </c>
      <c r="K288" s="42" t="str">
        <f t="shared" si="11"/>
        <v>End plate made of aluminum as lateral end for the FixGrid ballast chute to secure the ballast to be applied, such as gravel.</v>
      </c>
      <c r="L288" s="39" t="s">
        <v>3504</v>
      </c>
      <c r="M288" s="39" t="s">
        <v>3505</v>
      </c>
      <c r="N288" s="39" t="s">
        <v>3506</v>
      </c>
      <c r="O288" s="39" t="s">
        <v>3507</v>
      </c>
      <c r="P288" s="39" t="s">
        <v>3508</v>
      </c>
      <c r="Q288" s="39" t="s">
        <v>3509</v>
      </c>
      <c r="R288" s="39" t="s">
        <v>3510</v>
      </c>
      <c r="S288" s="44" t="s">
        <v>3511</v>
      </c>
    </row>
    <row r="289" spans="1:19" ht="24">
      <c r="A289" s="39" t="s">
        <v>572</v>
      </c>
      <c r="B289" s="42" t="str">
        <f t="shared" si="10"/>
        <v>Cover Plate Ballast Tray Pro</v>
      </c>
      <c r="C289" s="39" t="s">
        <v>573</v>
      </c>
      <c r="D289" s="39" t="s">
        <v>3512</v>
      </c>
      <c r="E289" s="39" t="s">
        <v>3512</v>
      </c>
      <c r="F289" s="39" t="s">
        <v>3512</v>
      </c>
      <c r="G289" s="39" t="s">
        <v>3513</v>
      </c>
      <c r="H289" s="39" t="s">
        <v>3514</v>
      </c>
      <c r="I289" s="39" t="s">
        <v>3515</v>
      </c>
      <c r="J289" s="39" t="s">
        <v>3516</v>
      </c>
      <c r="K289" s="42" t="str">
        <f t="shared" si="11"/>
        <v>End plate for the ballast tray Pro for the FixGrid Pro system</v>
      </c>
      <c r="L289" s="39" t="s">
        <v>3517</v>
      </c>
      <c r="M289" s="39" t="s">
        <v>3518</v>
      </c>
      <c r="N289" s="39" t="s">
        <v>3518</v>
      </c>
      <c r="O289" s="39" t="s">
        <v>3518</v>
      </c>
      <c r="P289" s="39" t="s">
        <v>3519</v>
      </c>
      <c r="Q289" s="39" t="s">
        <v>3520</v>
      </c>
      <c r="R289" s="39" t="s">
        <v>3521</v>
      </c>
      <c r="S289" s="39" t="s">
        <v>3522</v>
      </c>
    </row>
    <row r="290" spans="1:19" ht="36">
      <c r="A290" s="39" t="s">
        <v>574</v>
      </c>
      <c r="B290" s="42" t="str">
        <f t="shared" si="10"/>
        <v>Ballast Tray Pro</v>
      </c>
      <c r="C290" s="39" t="s">
        <v>575</v>
      </c>
      <c r="D290" s="39" t="s">
        <v>3523</v>
      </c>
      <c r="E290" s="39" t="s">
        <v>3523</v>
      </c>
      <c r="F290" s="39" t="s">
        <v>3523</v>
      </c>
      <c r="G290" s="39" t="s">
        <v>3524</v>
      </c>
      <c r="H290" s="39" t="s">
        <v>3525</v>
      </c>
      <c r="I290" s="39" t="s">
        <v>3526</v>
      </c>
      <c r="J290" s="39" t="s">
        <v>3527</v>
      </c>
      <c r="K290" s="42" t="str">
        <f t="shared" si="11"/>
        <v>Ballast shaft to accommodate ballasting for the FixGrid Pro system.</v>
      </c>
      <c r="L290" s="39" t="s">
        <v>3528</v>
      </c>
      <c r="M290" s="39" t="s">
        <v>3529</v>
      </c>
      <c r="N290" s="39" t="s">
        <v>3529</v>
      </c>
      <c r="O290" s="39" t="s">
        <v>3529</v>
      </c>
      <c r="P290" s="39" t="s">
        <v>3530</v>
      </c>
      <c r="Q290" s="39" t="s">
        <v>3531</v>
      </c>
      <c r="R290" s="39" t="s">
        <v>3532</v>
      </c>
      <c r="S290" s="44" t="s">
        <v>3533</v>
      </c>
    </row>
    <row r="291" spans="1:19" ht="36">
      <c r="A291" s="39" t="s">
        <v>576</v>
      </c>
      <c r="B291" s="42" t="str">
        <f t="shared" si="10"/>
        <v>FixGrid ballast tray 18 - 1700 mm</v>
      </c>
      <c r="C291" s="39" t="s">
        <v>577</v>
      </c>
      <c r="D291" s="39" t="s">
        <v>3534</v>
      </c>
      <c r="E291" s="39" t="s">
        <v>3535</v>
      </c>
      <c r="F291" s="39" t="s">
        <v>3536</v>
      </c>
      <c r="G291" s="39" t="s">
        <v>3537</v>
      </c>
      <c r="H291" s="39" t="s">
        <v>3538</v>
      </c>
      <c r="I291" s="39" t="s">
        <v>3539</v>
      </c>
      <c r="J291" s="39" t="s">
        <v>3540</v>
      </c>
      <c r="K291" s="42" t="str">
        <f t="shared" si="11"/>
        <v>Ballast tray for the FixGrid18 system.</v>
      </c>
      <c r="L291" s="39" t="s">
        <v>3541</v>
      </c>
      <c r="M291" s="39" t="s">
        <v>3542</v>
      </c>
      <c r="N291" s="39" t="s">
        <v>3543</v>
      </c>
      <c r="O291" s="39" t="s">
        <v>3544</v>
      </c>
      <c r="P291" s="39" t="s">
        <v>3545</v>
      </c>
      <c r="Q291" s="39" t="s">
        <v>3546</v>
      </c>
      <c r="R291" s="39" t="s">
        <v>3547</v>
      </c>
      <c r="S291" s="39" t="s">
        <v>3548</v>
      </c>
    </row>
    <row r="292" spans="1:19" ht="36">
      <c r="A292" s="39" t="s">
        <v>578</v>
      </c>
      <c r="B292" s="42" t="str">
        <f t="shared" si="10"/>
        <v>FixGrid  ballast tray 18 - 2067 mm</v>
      </c>
      <c r="C292" s="39" t="s">
        <v>579</v>
      </c>
      <c r="D292" s="39" t="s">
        <v>3549</v>
      </c>
      <c r="E292" s="39" t="s">
        <v>3550</v>
      </c>
      <c r="F292" s="39" t="s">
        <v>3551</v>
      </c>
      <c r="G292" s="39" t="s">
        <v>3552</v>
      </c>
      <c r="H292" s="39" t="s">
        <v>3553</v>
      </c>
      <c r="I292" s="39" t="s">
        <v>3554</v>
      </c>
      <c r="J292" s="39" t="s">
        <v>3555</v>
      </c>
      <c r="K292" s="42" t="str">
        <f t="shared" si="11"/>
        <v>Ballast tray for the FixGrid18 system.</v>
      </c>
      <c r="L292" s="39" t="s">
        <v>3541</v>
      </c>
      <c r="M292" s="39" t="s">
        <v>3542</v>
      </c>
      <c r="N292" s="39" t="s">
        <v>3543</v>
      </c>
      <c r="O292" s="39" t="s">
        <v>3544</v>
      </c>
      <c r="P292" s="39" t="s">
        <v>3545</v>
      </c>
      <c r="Q292" s="39" t="s">
        <v>3546</v>
      </c>
      <c r="R292" s="39" t="s">
        <v>3547</v>
      </c>
      <c r="S292" s="39" t="s">
        <v>3548</v>
      </c>
    </row>
    <row r="293" spans="1:19" ht="36">
      <c r="A293" s="39" t="s">
        <v>580</v>
      </c>
      <c r="B293" s="42" t="str">
        <f t="shared" si="10"/>
        <v>FixGrid  ballast tray 18 - 2400 mm</v>
      </c>
      <c r="C293" s="39" t="s">
        <v>581</v>
      </c>
      <c r="D293" s="39" t="s">
        <v>3556</v>
      </c>
      <c r="E293" s="39" t="s">
        <v>3557</v>
      </c>
      <c r="F293" s="39" t="s">
        <v>3558</v>
      </c>
      <c r="G293" s="39" t="s">
        <v>3559</v>
      </c>
      <c r="H293" s="39" t="s">
        <v>3560</v>
      </c>
      <c r="I293" s="39" t="s">
        <v>3561</v>
      </c>
      <c r="J293" s="39" t="s">
        <v>3562</v>
      </c>
      <c r="K293" s="42" t="str">
        <f t="shared" si="11"/>
        <v>Ballast tray for the FixGrid18 system.</v>
      </c>
      <c r="L293" s="39" t="s">
        <v>3541</v>
      </c>
      <c r="M293" s="39" t="s">
        <v>3542</v>
      </c>
      <c r="N293" s="39" t="s">
        <v>3543</v>
      </c>
      <c r="O293" s="39" t="s">
        <v>3544</v>
      </c>
      <c r="P293" s="39" t="s">
        <v>3545</v>
      </c>
      <c r="Q293" s="39" t="s">
        <v>3546</v>
      </c>
      <c r="R293" s="39" t="s">
        <v>3547</v>
      </c>
      <c r="S293" s="39" t="s">
        <v>3548</v>
      </c>
    </row>
    <row r="294" spans="1:19" ht="60">
      <c r="A294" s="39" t="s">
        <v>582</v>
      </c>
      <c r="B294" s="42" t="str">
        <f t="shared" si="10"/>
        <v>FixZ-10-S Windsafe up to 1700mm Modul</v>
      </c>
      <c r="C294" s="39" t="s">
        <v>583</v>
      </c>
      <c r="D294" s="39" t="s">
        <v>3563</v>
      </c>
      <c r="E294" s="39" t="s">
        <v>3563</v>
      </c>
      <c r="F294" s="39" t="s">
        <v>3563</v>
      </c>
      <c r="G294" s="39" t="s">
        <v>3564</v>
      </c>
      <c r="H294" s="39" t="s">
        <v>3565</v>
      </c>
      <c r="I294" s="39" t="s">
        <v>3566</v>
      </c>
      <c r="J294" s="39" t="s">
        <v>3567</v>
      </c>
      <c r="K294" s="42" t="str">
        <f t="shared" si="11"/>
        <v>Rear wall cladding made of sheet steel for elevated PV systems to reduce wind loads, suitable for the FixGrid18 system.</v>
      </c>
      <c r="L294" s="39" t="s">
        <v>3568</v>
      </c>
      <c r="M294" s="39" t="s">
        <v>3569</v>
      </c>
      <c r="N294" s="39" t="s">
        <v>3569</v>
      </c>
      <c r="O294" s="39" t="s">
        <v>3569</v>
      </c>
      <c r="P294" s="39" t="s">
        <v>3570</v>
      </c>
      <c r="Q294" s="39" t="s">
        <v>3571</v>
      </c>
      <c r="R294" s="39" t="s">
        <v>3572</v>
      </c>
      <c r="S294" s="44" t="s">
        <v>3573</v>
      </c>
    </row>
    <row r="295" spans="1:19" ht="60">
      <c r="A295" s="39" t="s">
        <v>584</v>
      </c>
      <c r="B295" s="42" t="str">
        <f t="shared" si="10"/>
        <v>FixZ-10-S Windsafe up to 2067mm Modul</v>
      </c>
      <c r="C295" s="39" t="s">
        <v>585</v>
      </c>
      <c r="D295" s="39" t="s">
        <v>3574</v>
      </c>
      <c r="E295" s="39" t="s">
        <v>3574</v>
      </c>
      <c r="F295" s="39" t="s">
        <v>3574</v>
      </c>
      <c r="G295" s="39" t="s">
        <v>3575</v>
      </c>
      <c r="H295" s="39" t="s">
        <v>3576</v>
      </c>
      <c r="I295" s="39" t="s">
        <v>3577</v>
      </c>
      <c r="J295" s="39" t="s">
        <v>3578</v>
      </c>
      <c r="K295" s="42" t="str">
        <f t="shared" si="11"/>
        <v>Rear wall cladding made of sheet steel for elevated PV systems to reduce wind loads, suitable for the FixGrid18 system.</v>
      </c>
      <c r="L295" s="39" t="s">
        <v>3568</v>
      </c>
      <c r="M295" s="39" t="s">
        <v>3569</v>
      </c>
      <c r="N295" s="39" t="s">
        <v>3569</v>
      </c>
      <c r="O295" s="39" t="s">
        <v>3569</v>
      </c>
      <c r="P295" s="39" t="s">
        <v>3570</v>
      </c>
      <c r="Q295" s="39" t="s">
        <v>3571</v>
      </c>
      <c r="R295" s="39" t="s">
        <v>3572</v>
      </c>
      <c r="S295" s="44" t="s">
        <v>3573</v>
      </c>
    </row>
    <row r="296" spans="1:19" ht="60">
      <c r="A296" s="39" t="s">
        <v>586</v>
      </c>
      <c r="B296" s="42" t="str">
        <f t="shared" si="10"/>
        <v>FixZ-10-S Windsafe up to 2400mm Modul</v>
      </c>
      <c r="C296" s="39" t="s">
        <v>587</v>
      </c>
      <c r="D296" s="39" t="s">
        <v>3579</v>
      </c>
      <c r="E296" s="39" t="s">
        <v>3579</v>
      </c>
      <c r="F296" s="39" t="s">
        <v>3579</v>
      </c>
      <c r="G296" s="39" t="s">
        <v>3580</v>
      </c>
      <c r="H296" s="39" t="s">
        <v>3581</v>
      </c>
      <c r="I296" s="39" t="s">
        <v>3582</v>
      </c>
      <c r="J296" s="39" t="s">
        <v>3583</v>
      </c>
      <c r="K296" s="42" t="str">
        <f t="shared" si="11"/>
        <v>Rear wall cladding made of sheet steel for elevated PV systems to reduce wind loads, suitable for the FixGrid18 system.</v>
      </c>
      <c r="L296" s="39" t="s">
        <v>3568</v>
      </c>
      <c r="M296" s="39" t="s">
        <v>3569</v>
      </c>
      <c r="N296" s="39" t="s">
        <v>3569</v>
      </c>
      <c r="O296" s="39" t="s">
        <v>3569</v>
      </c>
      <c r="P296" s="39" t="s">
        <v>3570</v>
      </c>
      <c r="Q296" s="39" t="s">
        <v>3571</v>
      </c>
      <c r="R296" s="39" t="s">
        <v>3572</v>
      </c>
      <c r="S296" s="44" t="s">
        <v>3573</v>
      </c>
    </row>
    <row r="297" spans="1:19" ht="60">
      <c r="A297" s="39" t="s">
        <v>588</v>
      </c>
      <c r="B297" s="42" t="str">
        <f t="shared" si="10"/>
        <v>FixZ-7-S Windsafe up to 1700mm Module</v>
      </c>
      <c r="C297" s="39" t="s">
        <v>589</v>
      </c>
      <c r="D297" s="39" t="s">
        <v>3584</v>
      </c>
      <c r="E297" s="39" t="s">
        <v>3584</v>
      </c>
      <c r="F297" s="39" t="s">
        <v>3584</v>
      </c>
      <c r="G297" s="39" t="s">
        <v>3585</v>
      </c>
      <c r="H297" s="39" t="s">
        <v>3586</v>
      </c>
      <c r="I297" s="39" t="s">
        <v>3587</v>
      </c>
      <c r="J297" s="39" t="s">
        <v>3588</v>
      </c>
      <c r="K297" s="42" t="str">
        <f t="shared" si="11"/>
        <v>Rear wall cladding made of sheet steel for elevated PV systems to reduce wind loads, suitable for the FixGrid18 system.</v>
      </c>
      <c r="L297" s="39" t="s">
        <v>3568</v>
      </c>
      <c r="M297" s="39" t="s">
        <v>3569</v>
      </c>
      <c r="N297" s="39" t="s">
        <v>3569</v>
      </c>
      <c r="O297" s="39" t="s">
        <v>3569</v>
      </c>
      <c r="P297" s="39" t="s">
        <v>3570</v>
      </c>
      <c r="Q297" s="39" t="s">
        <v>3571</v>
      </c>
      <c r="R297" s="39" t="s">
        <v>3572</v>
      </c>
      <c r="S297" s="44" t="s">
        <v>3573</v>
      </c>
    </row>
    <row r="298" spans="1:19" ht="60">
      <c r="A298" s="39" t="s">
        <v>590</v>
      </c>
      <c r="B298" s="42" t="str">
        <f t="shared" si="10"/>
        <v>FixZ-7-S Windsafe up to 2067mm Module</v>
      </c>
      <c r="C298" s="39" t="s">
        <v>591</v>
      </c>
      <c r="D298" s="39" t="s">
        <v>3589</v>
      </c>
      <c r="E298" s="39" t="s">
        <v>3589</v>
      </c>
      <c r="F298" s="39" t="s">
        <v>3589</v>
      </c>
      <c r="G298" s="39" t="s">
        <v>3590</v>
      </c>
      <c r="H298" s="39" t="s">
        <v>3591</v>
      </c>
      <c r="I298" s="39" t="s">
        <v>3592</v>
      </c>
      <c r="J298" s="39" t="s">
        <v>3593</v>
      </c>
      <c r="K298" s="42" t="str">
        <f t="shared" si="11"/>
        <v>Rear wall cladding made of sheet steel for elevated PV systems to reduce wind loads, suitable for the FixGrid18 system.</v>
      </c>
      <c r="L298" s="39" t="s">
        <v>3568</v>
      </c>
      <c r="M298" s="39" t="s">
        <v>3569</v>
      </c>
      <c r="N298" s="39" t="s">
        <v>3569</v>
      </c>
      <c r="O298" s="39" t="s">
        <v>3569</v>
      </c>
      <c r="P298" s="39" t="s">
        <v>3570</v>
      </c>
      <c r="Q298" s="39" t="s">
        <v>3571</v>
      </c>
      <c r="R298" s="39" t="s">
        <v>3572</v>
      </c>
      <c r="S298" s="44" t="s">
        <v>3573</v>
      </c>
    </row>
    <row r="299" spans="1:19" ht="60">
      <c r="A299" s="39" t="s">
        <v>592</v>
      </c>
      <c r="B299" s="42" t="str">
        <f t="shared" si="10"/>
        <v>FixZ-7-S Windsafe up to 2400mm Modul</v>
      </c>
      <c r="C299" s="39" t="s">
        <v>593</v>
      </c>
      <c r="D299" s="39" t="s">
        <v>3594</v>
      </c>
      <c r="E299" s="39" t="s">
        <v>3594</v>
      </c>
      <c r="F299" s="39" t="s">
        <v>3594</v>
      </c>
      <c r="G299" s="39" t="s">
        <v>3595</v>
      </c>
      <c r="H299" s="39" t="s">
        <v>3596</v>
      </c>
      <c r="I299" s="39" t="s">
        <v>3597</v>
      </c>
      <c r="J299" s="39" t="s">
        <v>3598</v>
      </c>
      <c r="K299" s="42" t="str">
        <f t="shared" si="11"/>
        <v>Rear wall cladding made of sheet steel for elevated PV systems to reduce wind loads, suitable for the FixGrid18 system.</v>
      </c>
      <c r="L299" s="39" t="s">
        <v>3568</v>
      </c>
      <c r="M299" s="39" t="s">
        <v>3569</v>
      </c>
      <c r="N299" s="39" t="s">
        <v>3569</v>
      </c>
      <c r="O299" s="39" t="s">
        <v>3569</v>
      </c>
      <c r="P299" s="39" t="s">
        <v>3570</v>
      </c>
      <c r="Q299" s="39" t="s">
        <v>3571</v>
      </c>
      <c r="R299" s="39" t="s">
        <v>3572</v>
      </c>
      <c r="S299" s="44" t="s">
        <v>3573</v>
      </c>
    </row>
    <row r="300" spans="1:19" ht="60">
      <c r="A300" s="39" t="s">
        <v>594</v>
      </c>
      <c r="B300" s="42" t="str">
        <f t="shared" si="10"/>
        <v>FixZ-15-S Windsafe up to 1700mm Module</v>
      </c>
      <c r="C300" s="39" t="s">
        <v>595</v>
      </c>
      <c r="D300" s="39" t="s">
        <v>3599</v>
      </c>
      <c r="E300" s="39" t="s">
        <v>3599</v>
      </c>
      <c r="F300" s="39" t="s">
        <v>3599</v>
      </c>
      <c r="G300" s="39" t="s">
        <v>3600</v>
      </c>
      <c r="H300" s="39" t="s">
        <v>3601</v>
      </c>
      <c r="I300" s="39" t="s">
        <v>3602</v>
      </c>
      <c r="J300" s="39" t="s">
        <v>3603</v>
      </c>
      <c r="K300" s="42" t="str">
        <f t="shared" si="11"/>
        <v>Rear wall cladding made of sheet steel for elevated PV systems to reduce wind loads, suitable for the FixGrid18 system.</v>
      </c>
      <c r="L300" s="39" t="s">
        <v>3568</v>
      </c>
      <c r="M300" s="39" t="s">
        <v>3569</v>
      </c>
      <c r="N300" s="39" t="s">
        <v>3569</v>
      </c>
      <c r="O300" s="39" t="s">
        <v>3569</v>
      </c>
      <c r="P300" s="39" t="s">
        <v>3570</v>
      </c>
      <c r="Q300" s="39" t="s">
        <v>3571</v>
      </c>
      <c r="R300" s="39" t="s">
        <v>3572</v>
      </c>
      <c r="S300" s="44" t="s">
        <v>3573</v>
      </c>
    </row>
    <row r="301" spans="1:19" ht="60">
      <c r="A301" s="39" t="s">
        <v>596</v>
      </c>
      <c r="B301" s="42" t="str">
        <f t="shared" si="10"/>
        <v>FixZ-15-S Windsafe up to 2067mm Module</v>
      </c>
      <c r="C301" s="39" t="s">
        <v>597</v>
      </c>
      <c r="D301" s="39" t="s">
        <v>3604</v>
      </c>
      <c r="E301" s="39" t="s">
        <v>3604</v>
      </c>
      <c r="F301" s="39" t="s">
        <v>3604</v>
      </c>
      <c r="G301" s="39" t="s">
        <v>3605</v>
      </c>
      <c r="H301" s="39" t="s">
        <v>3606</v>
      </c>
      <c r="I301" s="39" t="s">
        <v>3607</v>
      </c>
      <c r="J301" s="39" t="s">
        <v>3608</v>
      </c>
      <c r="K301" s="42" t="str">
        <f t="shared" si="11"/>
        <v>Rear wall cladding made of sheet steel for elevated PV systems to reduce wind loads, suitable for the FixGrid18 system.</v>
      </c>
      <c r="L301" s="39" t="s">
        <v>3568</v>
      </c>
      <c r="M301" s="39" t="s">
        <v>3569</v>
      </c>
      <c r="N301" s="39" t="s">
        <v>3569</v>
      </c>
      <c r="O301" s="39" t="s">
        <v>3569</v>
      </c>
      <c r="P301" s="39" t="s">
        <v>3570</v>
      </c>
      <c r="Q301" s="39" t="s">
        <v>3571</v>
      </c>
      <c r="R301" s="39" t="s">
        <v>3572</v>
      </c>
      <c r="S301" s="44" t="s">
        <v>3573</v>
      </c>
    </row>
    <row r="302" spans="1:19" ht="60">
      <c r="A302" s="39" t="s">
        <v>598</v>
      </c>
      <c r="B302" s="42" t="str">
        <f t="shared" si="10"/>
        <v>FixZ-15-S Windsafe up to 2400mm Modul</v>
      </c>
      <c r="C302" s="39" t="s">
        <v>599</v>
      </c>
      <c r="D302" s="39" t="s">
        <v>3609</v>
      </c>
      <c r="E302" s="39" t="s">
        <v>3609</v>
      </c>
      <c r="F302" s="39" t="s">
        <v>3609</v>
      </c>
      <c r="G302" s="39" t="s">
        <v>3610</v>
      </c>
      <c r="H302" s="39" t="s">
        <v>3611</v>
      </c>
      <c r="I302" s="39" t="s">
        <v>3612</v>
      </c>
      <c r="J302" s="39" t="s">
        <v>3613</v>
      </c>
      <c r="K302" s="42" t="str">
        <f t="shared" si="11"/>
        <v>Rear wall cladding made of sheet steel for elevated PV systems to reduce wind loads, suitable for the FixGrid18 system.</v>
      </c>
      <c r="L302" s="39" t="s">
        <v>3568</v>
      </c>
      <c r="M302" s="39" t="s">
        <v>3569</v>
      </c>
      <c r="N302" s="39" t="s">
        <v>3569</v>
      </c>
      <c r="O302" s="39" t="s">
        <v>3569</v>
      </c>
      <c r="P302" s="39" t="s">
        <v>3570</v>
      </c>
      <c r="Q302" s="39" t="s">
        <v>3571</v>
      </c>
      <c r="R302" s="39" t="s">
        <v>3572</v>
      </c>
      <c r="S302" s="44" t="s">
        <v>3573</v>
      </c>
    </row>
    <row r="303" spans="1:19" ht="48">
      <c r="A303" s="39" t="s">
        <v>600</v>
      </c>
      <c r="B303" s="42" t="str">
        <f t="shared" si="10"/>
        <v>Clamping Wedge Ballast Tray pro</v>
      </c>
      <c r="C303" s="39" t="s">
        <v>601</v>
      </c>
      <c r="D303" s="39" t="s">
        <v>3614</v>
      </c>
      <c r="E303" s="39" t="s">
        <v>3614</v>
      </c>
      <c r="F303" s="39" t="s">
        <v>3614</v>
      </c>
      <c r="G303" s="39" t="s">
        <v>3615</v>
      </c>
      <c r="H303" s="39" t="s">
        <v>3616</v>
      </c>
      <c r="I303" s="39" t="s">
        <v>3617</v>
      </c>
      <c r="J303" s="39" t="s">
        <v>3618</v>
      </c>
      <c r="K303" s="42" t="str">
        <f t="shared" si="11"/>
        <v>Component for stabilizing the ballast tray and for improved load transfer to the bottom profile.</v>
      </c>
      <c r="L303" s="39" t="s">
        <v>3619</v>
      </c>
      <c r="M303" s="39" t="s">
        <v>3620</v>
      </c>
      <c r="N303" s="39" t="s">
        <v>3621</v>
      </c>
      <c r="O303" s="39" t="s">
        <v>3622</v>
      </c>
      <c r="P303" s="39" t="s">
        <v>3623</v>
      </c>
      <c r="Q303" s="39" t="s">
        <v>3624</v>
      </c>
      <c r="R303" s="39" t="s">
        <v>3625</v>
      </c>
      <c r="S303" s="44" t="s">
        <v>3626</v>
      </c>
    </row>
    <row r="304" spans="1:19" ht="60">
      <c r="A304" s="39" t="s">
        <v>602</v>
      </c>
      <c r="B304" s="42" t="str">
        <f t="shared" si="10"/>
        <v>Windsafe 5 Pro up to 1350mm Module</v>
      </c>
      <c r="C304" s="39" t="s">
        <v>603</v>
      </c>
      <c r="D304" s="39" t="s">
        <v>3627</v>
      </c>
      <c r="E304" s="39" t="s">
        <v>3627</v>
      </c>
      <c r="F304" s="39" t="s">
        <v>3627</v>
      </c>
      <c r="G304" s="39" t="s">
        <v>3628</v>
      </c>
      <c r="H304" s="39" t="s">
        <v>3629</v>
      </c>
      <c r="I304" s="39" t="s">
        <v>3630</v>
      </c>
      <c r="J304" s="39" t="s">
        <v>3631</v>
      </c>
      <c r="K304" s="42" t="str">
        <f t="shared" si="11"/>
        <v>Rear wall cladding for elevated PV systems to reduce wind loads, suitable for the FixGrid Pro system.</v>
      </c>
      <c r="L304" s="39" t="s">
        <v>3632</v>
      </c>
      <c r="M304" s="39" t="s">
        <v>3633</v>
      </c>
      <c r="N304" s="39" t="s">
        <v>3633</v>
      </c>
      <c r="O304" s="39" t="s">
        <v>3633</v>
      </c>
      <c r="P304" s="39" t="s">
        <v>3634</v>
      </c>
      <c r="Q304" s="39" t="s">
        <v>3571</v>
      </c>
      <c r="R304" s="39" t="s">
        <v>3635</v>
      </c>
      <c r="S304" s="39" t="s">
        <v>3636</v>
      </c>
    </row>
    <row r="305" spans="1:19" ht="60">
      <c r="A305" s="39" t="s">
        <v>604</v>
      </c>
      <c r="B305" s="42" t="str">
        <f t="shared" si="10"/>
        <v>Windsafe 5 Pro up to 1800mm Module</v>
      </c>
      <c r="C305" s="39" t="s">
        <v>605</v>
      </c>
      <c r="D305" s="39" t="s">
        <v>3637</v>
      </c>
      <c r="E305" s="39" t="s">
        <v>3637</v>
      </c>
      <c r="F305" s="39" t="s">
        <v>3637</v>
      </c>
      <c r="G305" s="39" t="s">
        <v>3638</v>
      </c>
      <c r="H305" s="39" t="s">
        <v>3639</v>
      </c>
      <c r="I305" s="39" t="s">
        <v>3640</v>
      </c>
      <c r="J305" s="39" t="s">
        <v>3641</v>
      </c>
      <c r="K305" s="42" t="str">
        <f t="shared" si="11"/>
        <v>Rear wall cladding for elevated PV systems to reduce wind loads, suitable for the FixGrid Pro system.</v>
      </c>
      <c r="L305" s="39" t="s">
        <v>3632</v>
      </c>
      <c r="M305" s="39" t="s">
        <v>3633</v>
      </c>
      <c r="N305" s="39" t="s">
        <v>3633</v>
      </c>
      <c r="O305" s="39" t="s">
        <v>3633</v>
      </c>
      <c r="P305" s="39" t="s">
        <v>3634</v>
      </c>
      <c r="Q305" s="39" t="s">
        <v>3571</v>
      </c>
      <c r="R305" s="39" t="s">
        <v>3635</v>
      </c>
      <c r="S305" s="39" t="s">
        <v>3636</v>
      </c>
    </row>
    <row r="306" spans="1:19" ht="60">
      <c r="A306" s="39" t="s">
        <v>606</v>
      </c>
      <c r="B306" s="42" t="str">
        <f t="shared" si="10"/>
        <v>Windsafe 5 Pro up to 2150mm Module</v>
      </c>
      <c r="C306" s="39" t="s">
        <v>607</v>
      </c>
      <c r="D306" s="39" t="s">
        <v>3642</v>
      </c>
      <c r="E306" s="39" t="s">
        <v>3642</v>
      </c>
      <c r="F306" s="39" t="s">
        <v>3642</v>
      </c>
      <c r="G306" s="39" t="s">
        <v>3643</v>
      </c>
      <c r="H306" s="39" t="s">
        <v>3644</v>
      </c>
      <c r="I306" s="39" t="s">
        <v>3645</v>
      </c>
      <c r="J306" s="39" t="s">
        <v>3646</v>
      </c>
      <c r="K306" s="42" t="str">
        <f t="shared" si="11"/>
        <v>Rear wall cladding for elevated PV systems to reduce wind loads, suitable for the FixGrid Pro system.</v>
      </c>
      <c r="L306" s="39" t="s">
        <v>3632</v>
      </c>
      <c r="M306" s="39" t="s">
        <v>3633</v>
      </c>
      <c r="N306" s="39" t="s">
        <v>3633</v>
      </c>
      <c r="O306" s="39" t="s">
        <v>3633</v>
      </c>
      <c r="P306" s="39" t="s">
        <v>3634</v>
      </c>
      <c r="Q306" s="39" t="s">
        <v>3571</v>
      </c>
      <c r="R306" s="39" t="s">
        <v>3635</v>
      </c>
      <c r="S306" s="39" t="s">
        <v>3636</v>
      </c>
    </row>
    <row r="307" spans="1:19" ht="60">
      <c r="A307" s="39" t="s">
        <v>608</v>
      </c>
      <c r="B307" s="42" t="str">
        <f t="shared" si="10"/>
        <v>Windsafe 5 Pro up to 2500mm Module</v>
      </c>
      <c r="C307" s="39" t="s">
        <v>609</v>
      </c>
      <c r="D307" s="39" t="s">
        <v>3647</v>
      </c>
      <c r="E307" s="39" t="s">
        <v>3647</v>
      </c>
      <c r="F307" s="39" t="s">
        <v>3647</v>
      </c>
      <c r="G307" s="39" t="s">
        <v>3648</v>
      </c>
      <c r="H307" s="39" t="s">
        <v>3649</v>
      </c>
      <c r="I307" s="39" t="s">
        <v>3650</v>
      </c>
      <c r="J307" s="39" t="s">
        <v>3651</v>
      </c>
      <c r="K307" s="42" t="str">
        <f t="shared" si="11"/>
        <v>Rear wall cladding for elevated PV systems to reduce wind loads, suitable for the FixGrid Pro system.</v>
      </c>
      <c r="L307" s="39" t="s">
        <v>3632</v>
      </c>
      <c r="M307" s="39" t="s">
        <v>3633</v>
      </c>
      <c r="N307" s="39" t="s">
        <v>3633</v>
      </c>
      <c r="O307" s="39" t="s">
        <v>3633</v>
      </c>
      <c r="P307" s="39" t="s">
        <v>3634</v>
      </c>
      <c r="Q307" s="39" t="s">
        <v>3571</v>
      </c>
      <c r="R307" s="39" t="s">
        <v>3635</v>
      </c>
      <c r="S307" s="39" t="s">
        <v>3636</v>
      </c>
    </row>
    <row r="308" spans="1:19" ht="60">
      <c r="A308" s="39" t="s">
        <v>610</v>
      </c>
      <c r="B308" s="42" t="str">
        <f t="shared" si="10"/>
        <v>Windsafe 10 Pro up to 1350mm Module</v>
      </c>
      <c r="C308" s="39" t="s">
        <v>611</v>
      </c>
      <c r="D308" s="39" t="s">
        <v>3652</v>
      </c>
      <c r="E308" s="39" t="s">
        <v>3652</v>
      </c>
      <c r="F308" s="39" t="s">
        <v>3652</v>
      </c>
      <c r="G308" s="39" t="s">
        <v>3653</v>
      </c>
      <c r="H308" s="39" t="s">
        <v>3654</v>
      </c>
      <c r="I308" s="39" t="s">
        <v>3655</v>
      </c>
      <c r="J308" s="39" t="s">
        <v>3656</v>
      </c>
      <c r="K308" s="42" t="str">
        <f t="shared" si="11"/>
        <v>Rear wall cladding for elevated PV systems to reduce wind loads, suitable for the FixGrid Pro system.</v>
      </c>
      <c r="L308" s="39" t="s">
        <v>3632</v>
      </c>
      <c r="M308" s="39" t="s">
        <v>3633</v>
      </c>
      <c r="N308" s="39" t="s">
        <v>3633</v>
      </c>
      <c r="O308" s="39" t="s">
        <v>3633</v>
      </c>
      <c r="P308" s="39" t="s">
        <v>3634</v>
      </c>
      <c r="Q308" s="39" t="s">
        <v>3571</v>
      </c>
      <c r="R308" s="39" t="s">
        <v>3635</v>
      </c>
      <c r="S308" s="39" t="s">
        <v>3636</v>
      </c>
    </row>
    <row r="309" spans="1:19" ht="60">
      <c r="A309" s="39" t="s">
        <v>612</v>
      </c>
      <c r="B309" s="42" t="str">
        <f t="shared" si="10"/>
        <v>Windsafe 10 Pro up to 1800mm Module</v>
      </c>
      <c r="C309" s="39" t="s">
        <v>613</v>
      </c>
      <c r="D309" s="39" t="s">
        <v>3657</v>
      </c>
      <c r="E309" s="39" t="s">
        <v>3657</v>
      </c>
      <c r="F309" s="39" t="s">
        <v>3657</v>
      </c>
      <c r="G309" s="39" t="s">
        <v>3658</v>
      </c>
      <c r="H309" s="39" t="s">
        <v>3659</v>
      </c>
      <c r="I309" s="39" t="s">
        <v>3660</v>
      </c>
      <c r="J309" s="39" t="s">
        <v>3661</v>
      </c>
      <c r="K309" s="42" t="str">
        <f t="shared" si="11"/>
        <v>Rear wall cladding for elevated PV systems to reduce wind loads, suitable for the FixGrid Pro system.</v>
      </c>
      <c r="L309" s="39" t="s">
        <v>3632</v>
      </c>
      <c r="M309" s="39" t="s">
        <v>3633</v>
      </c>
      <c r="N309" s="39" t="s">
        <v>3633</v>
      </c>
      <c r="O309" s="39" t="s">
        <v>3633</v>
      </c>
      <c r="P309" s="39" t="s">
        <v>3634</v>
      </c>
      <c r="Q309" s="39" t="s">
        <v>3571</v>
      </c>
      <c r="R309" s="39" t="s">
        <v>3635</v>
      </c>
      <c r="S309" s="39" t="s">
        <v>3636</v>
      </c>
    </row>
    <row r="310" spans="1:19" ht="60">
      <c r="A310" s="39" t="s">
        <v>614</v>
      </c>
      <c r="B310" s="42" t="str">
        <f t="shared" si="10"/>
        <v>Windsafe 10 Pro up to 2150mm Module</v>
      </c>
      <c r="C310" s="39" t="s">
        <v>615</v>
      </c>
      <c r="D310" s="39" t="s">
        <v>3662</v>
      </c>
      <c r="E310" s="39" t="s">
        <v>3662</v>
      </c>
      <c r="F310" s="39" t="s">
        <v>3662</v>
      </c>
      <c r="G310" s="39" t="s">
        <v>3663</v>
      </c>
      <c r="H310" s="39" t="s">
        <v>3664</v>
      </c>
      <c r="I310" s="39" t="s">
        <v>3665</v>
      </c>
      <c r="J310" s="39" t="s">
        <v>3666</v>
      </c>
      <c r="K310" s="42" t="str">
        <f t="shared" si="11"/>
        <v>Rear wall cladding for elevated PV systems to reduce wind loads, suitable for the FixGrid Pro system.</v>
      </c>
      <c r="L310" s="39" t="s">
        <v>3632</v>
      </c>
      <c r="M310" s="39" t="s">
        <v>3633</v>
      </c>
      <c r="N310" s="39" t="s">
        <v>3633</v>
      </c>
      <c r="O310" s="39" t="s">
        <v>3633</v>
      </c>
      <c r="P310" s="39" t="s">
        <v>3634</v>
      </c>
      <c r="Q310" s="39" t="s">
        <v>3571</v>
      </c>
      <c r="R310" s="39" t="s">
        <v>3635</v>
      </c>
      <c r="S310" s="39" t="s">
        <v>3636</v>
      </c>
    </row>
    <row r="311" spans="1:19" ht="60">
      <c r="A311" s="39" t="s">
        <v>616</v>
      </c>
      <c r="B311" s="42" t="str">
        <f t="shared" si="10"/>
        <v>Windsafe 10 Pro up to 2500mm Module</v>
      </c>
      <c r="C311" s="39" t="s">
        <v>617</v>
      </c>
      <c r="D311" s="39" t="s">
        <v>3667</v>
      </c>
      <c r="E311" s="39" t="s">
        <v>3667</v>
      </c>
      <c r="F311" s="39" t="s">
        <v>3667</v>
      </c>
      <c r="G311" s="39" t="s">
        <v>3668</v>
      </c>
      <c r="H311" s="39" t="s">
        <v>3669</v>
      </c>
      <c r="I311" s="39" t="s">
        <v>3670</v>
      </c>
      <c r="J311" s="39" t="s">
        <v>3671</v>
      </c>
      <c r="K311" s="42" t="str">
        <f t="shared" si="11"/>
        <v>Rear wall cladding for elevated PV systems to reduce wind loads, suitable for the FixGrid Pro system.</v>
      </c>
      <c r="L311" s="39" t="s">
        <v>3632</v>
      </c>
      <c r="M311" s="39" t="s">
        <v>3633</v>
      </c>
      <c r="N311" s="39" t="s">
        <v>3633</v>
      </c>
      <c r="O311" s="39" t="s">
        <v>3633</v>
      </c>
      <c r="P311" s="39" t="s">
        <v>3634</v>
      </c>
      <c r="Q311" s="39" t="s">
        <v>3571</v>
      </c>
      <c r="R311" s="39" t="s">
        <v>3635</v>
      </c>
      <c r="S311" s="39" t="s">
        <v>3636</v>
      </c>
    </row>
    <row r="312" spans="1:19" ht="60">
      <c r="A312" s="39" t="s">
        <v>618</v>
      </c>
      <c r="B312" s="42" t="str">
        <f t="shared" si="10"/>
        <v>Windsafe 15 Pro up to 1350mm Module</v>
      </c>
      <c r="C312" s="39" t="s">
        <v>619</v>
      </c>
      <c r="D312" s="39" t="s">
        <v>3672</v>
      </c>
      <c r="E312" s="39" t="s">
        <v>3672</v>
      </c>
      <c r="F312" s="39" t="s">
        <v>3672</v>
      </c>
      <c r="G312" s="39" t="s">
        <v>3673</v>
      </c>
      <c r="H312" s="39" t="s">
        <v>3674</v>
      </c>
      <c r="I312" s="39" t="s">
        <v>3675</v>
      </c>
      <c r="J312" s="39" t="s">
        <v>3676</v>
      </c>
      <c r="K312" s="42" t="str">
        <f t="shared" si="11"/>
        <v>Rear wall cladding for elevated PV systems to reduce wind loads, suitable for the FixGrid Pro system.</v>
      </c>
      <c r="L312" s="39" t="s">
        <v>3632</v>
      </c>
      <c r="M312" s="39" t="s">
        <v>3633</v>
      </c>
      <c r="N312" s="39" t="s">
        <v>3633</v>
      </c>
      <c r="O312" s="39" t="s">
        <v>3633</v>
      </c>
      <c r="P312" s="39" t="s">
        <v>3634</v>
      </c>
      <c r="Q312" s="39" t="s">
        <v>3571</v>
      </c>
      <c r="R312" s="39" t="s">
        <v>3635</v>
      </c>
      <c r="S312" s="39" t="s">
        <v>3636</v>
      </c>
    </row>
    <row r="313" spans="1:19" ht="60">
      <c r="A313" s="39" t="s">
        <v>620</v>
      </c>
      <c r="B313" s="42" t="str">
        <f t="shared" si="10"/>
        <v>Windsafe 15 Pro up to 1800mm Module</v>
      </c>
      <c r="C313" s="39" t="s">
        <v>621</v>
      </c>
      <c r="D313" s="39" t="s">
        <v>3677</v>
      </c>
      <c r="E313" s="39" t="s">
        <v>3677</v>
      </c>
      <c r="F313" s="39" t="s">
        <v>3677</v>
      </c>
      <c r="G313" s="39" t="s">
        <v>3678</v>
      </c>
      <c r="H313" s="39" t="s">
        <v>3679</v>
      </c>
      <c r="I313" s="39" t="s">
        <v>3680</v>
      </c>
      <c r="J313" s="39" t="s">
        <v>3681</v>
      </c>
      <c r="K313" s="42" t="str">
        <f t="shared" si="11"/>
        <v>Rear wall cladding for elevated PV systems to reduce wind loads, suitable for the FixGrid Pro system.</v>
      </c>
      <c r="L313" s="39" t="s">
        <v>3632</v>
      </c>
      <c r="M313" s="39" t="s">
        <v>3633</v>
      </c>
      <c r="N313" s="39" t="s">
        <v>3633</v>
      </c>
      <c r="O313" s="39" t="s">
        <v>3633</v>
      </c>
      <c r="P313" s="39" t="s">
        <v>3634</v>
      </c>
      <c r="Q313" s="39" t="s">
        <v>3571</v>
      </c>
      <c r="R313" s="39" t="s">
        <v>3635</v>
      </c>
      <c r="S313" s="39" t="s">
        <v>3636</v>
      </c>
    </row>
    <row r="314" spans="1:19" ht="60">
      <c r="A314" s="39" t="s">
        <v>622</v>
      </c>
      <c r="B314" s="42" t="str">
        <f t="shared" si="10"/>
        <v>Windsafe 15 Pro up to 2150mm Module</v>
      </c>
      <c r="C314" s="39" t="s">
        <v>623</v>
      </c>
      <c r="D314" s="39" t="s">
        <v>3682</v>
      </c>
      <c r="E314" s="39" t="s">
        <v>3682</v>
      </c>
      <c r="F314" s="39" t="s">
        <v>3682</v>
      </c>
      <c r="G314" s="39" t="s">
        <v>3683</v>
      </c>
      <c r="H314" s="39" t="s">
        <v>3684</v>
      </c>
      <c r="I314" s="39" t="s">
        <v>3685</v>
      </c>
      <c r="J314" s="39" t="s">
        <v>3686</v>
      </c>
      <c r="K314" s="42" t="str">
        <f t="shared" si="11"/>
        <v>Rear wall cladding for elevated PV systems to reduce wind loads, suitable for the FixGrid Pro system.</v>
      </c>
      <c r="L314" s="39" t="s">
        <v>3632</v>
      </c>
      <c r="M314" s="39" t="s">
        <v>3633</v>
      </c>
      <c r="N314" s="39" t="s">
        <v>3633</v>
      </c>
      <c r="O314" s="39" t="s">
        <v>3633</v>
      </c>
      <c r="P314" s="39" t="s">
        <v>3634</v>
      </c>
      <c r="Q314" s="39" t="s">
        <v>3571</v>
      </c>
      <c r="R314" s="39" t="s">
        <v>3635</v>
      </c>
      <c r="S314" s="39" t="s">
        <v>3636</v>
      </c>
    </row>
    <row r="315" spans="1:19" ht="60">
      <c r="A315" s="39" t="s">
        <v>624</v>
      </c>
      <c r="B315" s="42" t="str">
        <f t="shared" si="10"/>
        <v>Windsafe 15 Pro up to 2500mm Module</v>
      </c>
      <c r="C315" s="39" t="s">
        <v>625</v>
      </c>
      <c r="D315" s="39" t="s">
        <v>3687</v>
      </c>
      <c r="E315" s="39" t="s">
        <v>3687</v>
      </c>
      <c r="F315" s="39" t="s">
        <v>3687</v>
      </c>
      <c r="G315" s="39" t="s">
        <v>3688</v>
      </c>
      <c r="H315" s="39" t="s">
        <v>3689</v>
      </c>
      <c r="I315" s="39" t="s">
        <v>3690</v>
      </c>
      <c r="J315" s="39" t="s">
        <v>3691</v>
      </c>
      <c r="K315" s="42" t="str">
        <f t="shared" si="11"/>
        <v>Rear wall cladding for elevated PV systems to reduce wind loads, suitable for the FixGrid Pro system.</v>
      </c>
      <c r="L315" s="39" t="s">
        <v>3632</v>
      </c>
      <c r="M315" s="39" t="s">
        <v>3633</v>
      </c>
      <c r="N315" s="39" t="s">
        <v>3633</v>
      </c>
      <c r="O315" s="39" t="s">
        <v>3633</v>
      </c>
      <c r="P315" s="39" t="s">
        <v>3634</v>
      </c>
      <c r="Q315" s="39" t="s">
        <v>3571</v>
      </c>
      <c r="R315" s="39" t="s">
        <v>3635</v>
      </c>
      <c r="S315" s="39" t="s">
        <v>3636</v>
      </c>
    </row>
    <row r="316" spans="1:19" ht="72">
      <c r="A316" s="39" t="s">
        <v>3692</v>
      </c>
      <c r="B316" s="42" t="str">
        <f t="shared" si="10"/>
        <v>Sample case rooftop and standard systems</v>
      </c>
      <c r="C316" s="39" t="s">
        <v>627</v>
      </c>
      <c r="D316" s="39" t="s">
        <v>3693</v>
      </c>
      <c r="E316" s="39" t="s">
        <v>3694</v>
      </c>
      <c r="F316" s="39" t="s">
        <v>3695</v>
      </c>
      <c r="G316" s="39" t="s">
        <v>3696</v>
      </c>
      <c r="H316" s="39" t="s">
        <v>3697</v>
      </c>
      <c r="I316" s="39" t="s">
        <v>3698</v>
      </c>
      <c r="J316" s="39" t="s">
        <v>3699</v>
      </c>
      <c r="K316" s="42" t="str">
        <f t="shared" si="11"/>
        <v>This sample case shows compact and clear essential components of the Schletter solar mounting systems (including documentation).</v>
      </c>
      <c r="L316" s="39" t="s">
        <v>3700</v>
      </c>
      <c r="M316" s="39" t="s">
        <v>3701</v>
      </c>
      <c r="N316" s="39" t="s">
        <v>3702</v>
      </c>
      <c r="O316" s="39" t="s">
        <v>3703</v>
      </c>
      <c r="P316" s="39" t="s">
        <v>3704</v>
      </c>
      <c r="Q316" s="39" t="s">
        <v>3705</v>
      </c>
      <c r="R316" s="39" t="s">
        <v>3706</v>
      </c>
      <c r="S316" s="39" t="s">
        <v>3707</v>
      </c>
    </row>
    <row r="317" spans="1:19" ht="72">
      <c r="A317" s="39" t="s">
        <v>626</v>
      </c>
      <c r="B317" s="42" t="str">
        <f t="shared" si="10"/>
        <v>Sample case rooftop and standard systems</v>
      </c>
      <c r="C317" s="39" t="s">
        <v>627</v>
      </c>
      <c r="D317" s="39" t="s">
        <v>3693</v>
      </c>
      <c r="E317" s="39" t="s">
        <v>3694</v>
      </c>
      <c r="F317" s="39" t="s">
        <v>3695</v>
      </c>
      <c r="G317" s="39" t="s">
        <v>3696</v>
      </c>
      <c r="H317" s="39" t="s">
        <v>3697</v>
      </c>
      <c r="I317" s="39" t="s">
        <v>3698</v>
      </c>
      <c r="J317" s="39" t="s">
        <v>3699</v>
      </c>
      <c r="K317" s="42" t="str">
        <f t="shared" si="11"/>
        <v>This sample case shows compact and clear essential components of the Schletter solar mounting systems (including documentation).</v>
      </c>
      <c r="L317" s="39" t="s">
        <v>3700</v>
      </c>
      <c r="M317" s="39" t="s">
        <v>3701</v>
      </c>
      <c r="N317" s="39" t="s">
        <v>3702</v>
      </c>
      <c r="O317" s="39" t="s">
        <v>3703</v>
      </c>
      <c r="P317" s="39" t="s">
        <v>3704</v>
      </c>
      <c r="Q317" s="39" t="s">
        <v>3705</v>
      </c>
      <c r="R317" s="39" t="s">
        <v>3706</v>
      </c>
      <c r="S317" s="39" t="s">
        <v>3707</v>
      </c>
    </row>
    <row r="318" spans="1:19" ht="144">
      <c r="A318" s="39" t="s">
        <v>628</v>
      </c>
      <c r="B318" s="42" t="str">
        <f t="shared" si="10"/>
        <v>Plastic spacer bushing 1 meter</v>
      </c>
      <c r="C318" s="39" t="s">
        <v>629</v>
      </c>
      <c r="D318" s="39" t="s">
        <v>3708</v>
      </c>
      <c r="E318" s="39" t="s">
        <v>3709</v>
      </c>
      <c r="F318" s="39" t="s">
        <v>3710</v>
      </c>
      <c r="G318" s="39" t="s">
        <v>3711</v>
      </c>
      <c r="H318" s="39" t="s">
        <v>3712</v>
      </c>
      <c r="I318" s="39" t="s">
        <v>3713</v>
      </c>
      <c r="J318" s="39" t="s">
        <v>3714</v>
      </c>
      <c r="K318" s="42" t="str">
        <f t="shared" si="11"/>
        <v>For rafter insulation, can be used as a spacer for rafter insulation in connection with extra long fastening screws, plastic design avoids cold bridges, cut to the desired length accordingly, order screws separately, note the reduced load per roof hook.</v>
      </c>
      <c r="L318" s="39" t="s">
        <v>3715</v>
      </c>
      <c r="M318" s="39" t="s">
        <v>3716</v>
      </c>
      <c r="N318" s="39" t="s">
        <v>3717</v>
      </c>
      <c r="O318" s="39" t="s">
        <v>3718</v>
      </c>
      <c r="P318" s="39" t="s">
        <v>3719</v>
      </c>
      <c r="Q318" s="39" t="s">
        <v>3720</v>
      </c>
      <c r="R318" s="39" t="s">
        <v>3721</v>
      </c>
      <c r="S318" s="44" t="s">
        <v>3722</v>
      </c>
    </row>
    <row r="319" spans="1:19" ht="72">
      <c r="A319" s="39" t="s">
        <v>630</v>
      </c>
      <c r="B319" s="42" t="str">
        <f t="shared" si="10"/>
        <v>ProLine hammerhead nut</v>
      </c>
      <c r="C319" s="39" t="s">
        <v>631</v>
      </c>
      <c r="D319" s="39" t="s">
        <v>3723</v>
      </c>
      <c r="E319" s="39" t="s">
        <v>3724</v>
      </c>
      <c r="F319" s="39" t="s">
        <v>3725</v>
      </c>
      <c r="G319" s="39" t="s">
        <v>3726</v>
      </c>
      <c r="H319" s="39" t="s">
        <v>3727</v>
      </c>
      <c r="I319" s="39" t="s">
        <v>3728</v>
      </c>
      <c r="J319" s="39" t="s">
        <v>3729</v>
      </c>
      <c r="K319" s="42" t="str">
        <f t="shared" si="11"/>
        <v>Self-locking nut with metric thread M8 suitable for all Schletter ProLine profiles for the upper groove, can be combined with screws with metric thread M8.</v>
      </c>
      <c r="L319" s="39" t="s">
        <v>3730</v>
      </c>
      <c r="M319" s="39" t="s">
        <v>3731</v>
      </c>
      <c r="N319" s="39" t="s">
        <v>3732</v>
      </c>
      <c r="O319" s="39" t="s">
        <v>3733</v>
      </c>
      <c r="P319" s="39" t="s">
        <v>3734</v>
      </c>
      <c r="Q319" s="39" t="s">
        <v>3735</v>
      </c>
      <c r="R319" s="39" t="s">
        <v>3736</v>
      </c>
      <c r="S319" s="44" t="s">
        <v>3737</v>
      </c>
    </row>
    <row r="320" spans="1:19" ht="48">
      <c r="A320" s="39" t="s">
        <v>632</v>
      </c>
      <c r="B320" s="42" t="str">
        <f t="shared" si="10"/>
        <v>Screw 8x80 galv. wafer-head TX wood</v>
      </c>
      <c r="C320" s="39" t="s">
        <v>633</v>
      </c>
      <c r="D320" s="39" t="s">
        <v>3738</v>
      </c>
      <c r="E320" s="39" t="s">
        <v>3739</v>
      </c>
      <c r="F320" s="39" t="s">
        <v>3740</v>
      </c>
      <c r="G320" s="39" t="s">
        <v>3741</v>
      </c>
      <c r="H320" s="39" t="s">
        <v>3742</v>
      </c>
      <c r="I320" s="39" t="s">
        <v>3743</v>
      </c>
      <c r="J320" s="39" t="s">
        <v>3744</v>
      </c>
      <c r="K320" s="42" t="str">
        <f t="shared" si="11"/>
        <v>Recommendation: At least 80 mm for non-interconnected roofs, at least 120 mm for roofs with formwork and counter battens!</v>
      </c>
      <c r="L320" s="39" t="s">
        <v>3745</v>
      </c>
      <c r="M320" s="39" t="s">
        <v>3746</v>
      </c>
      <c r="N320" s="39" t="s">
        <v>3747</v>
      </c>
      <c r="O320" s="39" t="s">
        <v>3748</v>
      </c>
      <c r="P320" s="39" t="s">
        <v>3749</v>
      </c>
      <c r="Q320" s="39" t="s">
        <v>3750</v>
      </c>
      <c r="R320" s="39" t="s">
        <v>3751</v>
      </c>
      <c r="S320" s="39" t="s">
        <v>3752</v>
      </c>
    </row>
    <row r="321" spans="1:19" ht="48">
      <c r="A321" s="39" t="s">
        <v>634</v>
      </c>
      <c r="B321" s="42" t="str">
        <f t="shared" si="10"/>
        <v>Screw 8x100 galv. wafer-head TX wood</v>
      </c>
      <c r="C321" s="39" t="s">
        <v>635</v>
      </c>
      <c r="D321" s="39" t="s">
        <v>3753</v>
      </c>
      <c r="E321" s="39" t="s">
        <v>3754</v>
      </c>
      <c r="F321" s="39" t="s">
        <v>3755</v>
      </c>
      <c r="G321" s="39" t="s">
        <v>3756</v>
      </c>
      <c r="H321" s="39" t="s">
        <v>3757</v>
      </c>
      <c r="I321" s="39" t="s">
        <v>3758</v>
      </c>
      <c r="J321" s="39" t="s">
        <v>3759</v>
      </c>
      <c r="K321" s="42" t="str">
        <f t="shared" si="11"/>
        <v>Recommendation: At least 80 mm for non-interconnected roofs, at least 120 mm for roofs with formwork and counter battens!</v>
      </c>
      <c r="L321" s="39" t="s">
        <v>3745</v>
      </c>
      <c r="M321" s="39" t="s">
        <v>3746</v>
      </c>
      <c r="N321" s="39" t="s">
        <v>3747</v>
      </c>
      <c r="O321" s="39" t="s">
        <v>3748</v>
      </c>
      <c r="P321" s="39" t="s">
        <v>3749</v>
      </c>
      <c r="Q321" s="39" t="s">
        <v>3750</v>
      </c>
      <c r="R321" s="39" t="s">
        <v>3751</v>
      </c>
      <c r="S321" s="39" t="s">
        <v>3752</v>
      </c>
    </row>
    <row r="322" spans="1:19" ht="48">
      <c r="A322" s="39" t="s">
        <v>636</v>
      </c>
      <c r="B322" s="42" t="str">
        <f t="shared" si="10"/>
        <v>Screw 8x120 galv. wafer-head TX wood</v>
      </c>
      <c r="C322" s="39" t="s">
        <v>637</v>
      </c>
      <c r="D322" s="39" t="s">
        <v>3760</v>
      </c>
      <c r="E322" s="39" t="s">
        <v>3761</v>
      </c>
      <c r="F322" s="39" t="s">
        <v>3762</v>
      </c>
      <c r="G322" s="39" t="s">
        <v>3763</v>
      </c>
      <c r="H322" s="39" t="s">
        <v>3764</v>
      </c>
      <c r="I322" s="39" t="s">
        <v>3765</v>
      </c>
      <c r="J322" s="39" t="s">
        <v>3766</v>
      </c>
      <c r="K322" s="42" t="str">
        <f t="shared" si="11"/>
        <v>Recommendation: At least 80 mm for non-interconnected roofs, at least 120 mm for roofs with formwork and counter battens!</v>
      </c>
      <c r="L322" s="39" t="s">
        <v>3745</v>
      </c>
      <c r="M322" s="39" t="s">
        <v>3746</v>
      </c>
      <c r="N322" s="39" t="s">
        <v>3747</v>
      </c>
      <c r="O322" s="39" t="s">
        <v>3748</v>
      </c>
      <c r="P322" s="39" t="s">
        <v>3749</v>
      </c>
      <c r="Q322" s="39" t="s">
        <v>3750</v>
      </c>
      <c r="R322" s="39" t="s">
        <v>3751</v>
      </c>
      <c r="S322" s="39" t="s">
        <v>3752</v>
      </c>
    </row>
    <row r="323" spans="1:19" ht="24">
      <c r="A323" s="39" t="s">
        <v>640</v>
      </c>
      <c r="B323" s="42" t="str">
        <f t="shared" si="10"/>
        <v>BOLT SH ISO4762 M8X55 A2-70 DL</v>
      </c>
      <c r="C323" s="39" t="s">
        <v>641</v>
      </c>
      <c r="D323" s="39" t="s">
        <v>641</v>
      </c>
      <c r="E323" s="39" t="s">
        <v>641</v>
      </c>
      <c r="F323" s="39" t="s">
        <v>641</v>
      </c>
      <c r="G323" s="39" t="s">
        <v>641</v>
      </c>
      <c r="H323" s="39" t="s">
        <v>641</v>
      </c>
      <c r="I323" s="39" t="s">
        <v>641</v>
      </c>
      <c r="J323" s="39" t="s">
        <v>3767</v>
      </c>
      <c r="K323" s="42" t="str">
        <f t="shared" si="11"/>
        <v>Hexagon socket screw M8x55 with anti-friction coating</v>
      </c>
      <c r="L323" s="39" t="s">
        <v>3768</v>
      </c>
      <c r="M323" s="39" t="s">
        <v>3769</v>
      </c>
      <c r="N323" s="39" t="s">
        <v>3769</v>
      </c>
      <c r="O323" s="39" t="s">
        <v>3769</v>
      </c>
      <c r="P323" s="39" t="s">
        <v>3769</v>
      </c>
      <c r="Q323" s="39" t="s">
        <v>3769</v>
      </c>
      <c r="R323" s="39" t="s">
        <v>3769</v>
      </c>
      <c r="S323" s="39" t="s">
        <v>3770</v>
      </c>
    </row>
    <row r="324" spans="1:19" ht="24">
      <c r="A324" s="39" t="s">
        <v>642</v>
      </c>
      <c r="B324" s="42" t="str">
        <f t="shared" si="10"/>
        <v>BOLT SH LS ISO4762 M8X20 A2-70 DL</v>
      </c>
      <c r="C324" s="39" t="s">
        <v>643</v>
      </c>
      <c r="D324" s="39" t="s">
        <v>643</v>
      </c>
      <c r="E324" s="39" t="s">
        <v>643</v>
      </c>
      <c r="F324" s="39" t="s">
        <v>643</v>
      </c>
      <c r="G324" s="39" t="s">
        <v>643</v>
      </c>
      <c r="H324" s="39" t="s">
        <v>643</v>
      </c>
      <c r="I324" s="39" t="s">
        <v>643</v>
      </c>
      <c r="J324" s="39" t="s">
        <v>3771</v>
      </c>
      <c r="K324" s="42" t="str">
        <f t="shared" si="11"/>
        <v>Hexagon socket screw with locking teeth.</v>
      </c>
      <c r="L324" s="39" t="s">
        <v>3772</v>
      </c>
      <c r="M324" s="39" t="s">
        <v>3773</v>
      </c>
      <c r="N324" s="39" t="s">
        <v>3774</v>
      </c>
      <c r="O324" s="39" t="s">
        <v>3775</v>
      </c>
      <c r="P324" s="39" t="s">
        <v>3776</v>
      </c>
      <c r="Q324" s="39" t="s">
        <v>3777</v>
      </c>
      <c r="R324" s="39" t="s">
        <v>3778</v>
      </c>
      <c r="S324" s="39" t="s">
        <v>3779</v>
      </c>
    </row>
    <row r="325" spans="1:19">
      <c r="A325" s="39" t="s">
        <v>646</v>
      </c>
      <c r="B325" s="42" t="str">
        <f t="shared" si="10"/>
        <v>BOLT HX ISO4017 M10X35 A2-70 DL</v>
      </c>
      <c r="C325" s="39" t="s">
        <v>647</v>
      </c>
      <c r="D325" s="39" t="s">
        <v>647</v>
      </c>
      <c r="E325" s="39" t="s">
        <v>647</v>
      </c>
      <c r="F325" s="39" t="s">
        <v>647</v>
      </c>
      <c r="G325" s="39" t="s">
        <v>647</v>
      </c>
      <c r="H325" s="39" t="s">
        <v>647</v>
      </c>
      <c r="I325" s="39" t="s">
        <v>647</v>
      </c>
      <c r="J325" s="39" t="s">
        <v>3780</v>
      </c>
      <c r="K325" s="42" t="str">
        <f t="shared" si="11"/>
        <v>Hexagon screw, VA.</v>
      </c>
      <c r="L325" s="39" t="s">
        <v>3781</v>
      </c>
      <c r="M325" s="39" t="s">
        <v>3782</v>
      </c>
      <c r="N325" s="39" t="s">
        <v>3783</v>
      </c>
      <c r="O325" s="39" t="s">
        <v>3784</v>
      </c>
      <c r="P325" s="39" t="s">
        <v>3785</v>
      </c>
      <c r="Q325" s="39" t="s">
        <v>3786</v>
      </c>
      <c r="R325" s="39" t="s">
        <v>3787</v>
      </c>
      <c r="S325" s="39" t="s">
        <v>3788</v>
      </c>
    </row>
    <row r="326" spans="1:19">
      <c r="A326" s="39" t="s">
        <v>648</v>
      </c>
      <c r="B326" s="42" t="str">
        <f t="shared" si="10"/>
        <v>BOLT HX ISO4017 M10X45 A2-70 DL</v>
      </c>
      <c r="C326" s="39" t="s">
        <v>649</v>
      </c>
      <c r="D326" s="39" t="s">
        <v>649</v>
      </c>
      <c r="E326" s="39" t="s">
        <v>649</v>
      </c>
      <c r="F326" s="39" t="s">
        <v>649</v>
      </c>
      <c r="G326" s="39" t="s">
        <v>649</v>
      </c>
      <c r="H326" s="39" t="s">
        <v>649</v>
      </c>
      <c r="I326" s="39" t="s">
        <v>649</v>
      </c>
      <c r="J326" s="39" t="s">
        <v>3789</v>
      </c>
      <c r="K326" s="42" t="str">
        <f t="shared" si="11"/>
        <v>Hexagon screw, VA.</v>
      </c>
      <c r="L326" s="39" t="s">
        <v>3781</v>
      </c>
      <c r="M326" s="39" t="s">
        <v>3782</v>
      </c>
      <c r="N326" s="39" t="s">
        <v>3783</v>
      </c>
      <c r="O326" s="39" t="s">
        <v>3784</v>
      </c>
      <c r="P326" s="39" t="s">
        <v>3785</v>
      </c>
      <c r="Q326" s="39" t="s">
        <v>3786</v>
      </c>
      <c r="R326" s="39" t="s">
        <v>3787</v>
      </c>
      <c r="S326" s="39" t="s">
        <v>3788</v>
      </c>
    </row>
    <row r="327" spans="1:19">
      <c r="A327" s="39" t="s">
        <v>3790</v>
      </c>
      <c r="B327" s="42" t="str">
        <f t="shared" si="10"/>
        <v>NUT HX LS ISO10511 M8 A4-70</v>
      </c>
      <c r="C327" s="39" t="s">
        <v>3791</v>
      </c>
      <c r="D327" s="39" t="s">
        <v>3791</v>
      </c>
      <c r="E327" s="39" t="s">
        <v>3791</v>
      </c>
      <c r="F327" s="39" t="s">
        <v>3791</v>
      </c>
      <c r="G327" s="39" t="s">
        <v>3791</v>
      </c>
      <c r="H327" s="39" t="s">
        <v>3791</v>
      </c>
      <c r="I327" s="39" t="s">
        <v>3791</v>
      </c>
      <c r="K327" s="42" t="str">
        <f t="shared" si="11"/>
        <v>Self-locking nut, V4A.</v>
      </c>
      <c r="L327" s="39" t="s">
        <v>3792</v>
      </c>
      <c r="M327" s="39" t="s">
        <v>3793</v>
      </c>
      <c r="N327" s="39" t="s">
        <v>3794</v>
      </c>
      <c r="O327" s="39" t="s">
        <v>3795</v>
      </c>
      <c r="P327" s="39" t="s">
        <v>3796</v>
      </c>
      <c r="Q327" s="39" t="s">
        <v>3797</v>
      </c>
      <c r="R327" s="39" t="s">
        <v>3798</v>
      </c>
      <c r="S327" s="39" t="s">
        <v>3799</v>
      </c>
    </row>
    <row r="328" spans="1:19">
      <c r="A328" s="39" t="s">
        <v>650</v>
      </c>
      <c r="B328" s="42" t="str">
        <f t="shared" si="10"/>
        <v>WASHER  ISO7093-1 8 200HV A2-70</v>
      </c>
      <c r="C328" s="39" t="s">
        <v>651</v>
      </c>
      <c r="D328" s="39" t="s">
        <v>651</v>
      </c>
      <c r="E328" s="39" t="s">
        <v>651</v>
      </c>
      <c r="F328" s="39" t="s">
        <v>651</v>
      </c>
      <c r="G328" s="39" t="s">
        <v>651</v>
      </c>
      <c r="H328" s="39" t="s">
        <v>651</v>
      </c>
      <c r="I328" s="39" t="s">
        <v>651</v>
      </c>
      <c r="J328" s="39" t="s">
        <v>3800</v>
      </c>
      <c r="K328" s="42" t="str">
        <f t="shared" si="11"/>
        <v>Large washer, VA.</v>
      </c>
      <c r="L328" s="39" t="s">
        <v>3801</v>
      </c>
      <c r="M328" s="39" t="s">
        <v>3802</v>
      </c>
      <c r="N328" s="39" t="s">
        <v>3803</v>
      </c>
      <c r="O328" s="39" t="s">
        <v>3804</v>
      </c>
      <c r="P328" s="39" t="s">
        <v>3805</v>
      </c>
      <c r="Q328" s="39" t="s">
        <v>3806</v>
      </c>
      <c r="R328" s="39" t="s">
        <v>3807</v>
      </c>
      <c r="S328" s="44" t="s">
        <v>3808</v>
      </c>
    </row>
    <row r="329" spans="1:19" ht="24">
      <c r="A329" s="39" t="s">
        <v>652</v>
      </c>
      <c r="B329" s="42" t="str">
        <f t="shared" si="10"/>
        <v>WASHER  ISO7093-1 10 200HV A2-70</v>
      </c>
      <c r="C329" s="39" t="s">
        <v>653</v>
      </c>
      <c r="D329" s="39" t="s">
        <v>653</v>
      </c>
      <c r="E329" s="39" t="s">
        <v>653</v>
      </c>
      <c r="F329" s="39" t="s">
        <v>653</v>
      </c>
      <c r="G329" s="39" t="s">
        <v>653</v>
      </c>
      <c r="H329" s="39" t="s">
        <v>653</v>
      </c>
      <c r="I329" s="39" t="s">
        <v>653</v>
      </c>
      <c r="J329" s="39" t="s">
        <v>3809</v>
      </c>
      <c r="K329" s="42" t="str">
        <f t="shared" si="11"/>
        <v>Large washer, VA.</v>
      </c>
      <c r="L329" s="39" t="s">
        <v>3801</v>
      </c>
      <c r="M329" s="39" t="s">
        <v>3802</v>
      </c>
      <c r="N329" s="39" t="s">
        <v>3803</v>
      </c>
      <c r="O329" s="39" t="s">
        <v>3804</v>
      </c>
      <c r="P329" s="39" t="s">
        <v>3805</v>
      </c>
      <c r="Q329" s="39" t="s">
        <v>3806</v>
      </c>
      <c r="R329" s="39" t="s">
        <v>3807</v>
      </c>
      <c r="S329" s="44" t="s">
        <v>3808</v>
      </c>
    </row>
    <row r="330" spans="1:19" ht="24">
      <c r="A330" s="39" t="s">
        <v>656</v>
      </c>
      <c r="B330" s="42" t="str">
        <f t="shared" si="10"/>
        <v>EJOT fastener JF3-2-6x25 E16 A2 galv.</v>
      </c>
      <c r="C330" s="39" t="s">
        <v>5046</v>
      </c>
      <c r="D330" s="39" t="s">
        <v>5585</v>
      </c>
      <c r="E330" s="39" t="s">
        <v>5586</v>
      </c>
      <c r="F330" s="39" t="s">
        <v>5587</v>
      </c>
      <c r="G330" s="39" t="s">
        <v>5588</v>
      </c>
      <c r="H330" s="39" t="s">
        <v>5589</v>
      </c>
      <c r="I330" s="39" t="s">
        <v>5590</v>
      </c>
      <c r="J330" s="39" t="s">
        <v>5591</v>
      </c>
      <c r="K330" s="42" t="str">
        <f t="shared" si="11"/>
        <v>Fastening screws for components and metal sheets.</v>
      </c>
      <c r="L330" s="39" t="s">
        <v>3810</v>
      </c>
      <c r="M330" s="39" t="s">
        <v>3811</v>
      </c>
      <c r="N330" s="39" t="s">
        <v>3812</v>
      </c>
      <c r="O330" s="39" t="s">
        <v>3813</v>
      </c>
      <c r="P330" s="39" t="s">
        <v>3814</v>
      </c>
      <c r="Q330" s="39" t="s">
        <v>3815</v>
      </c>
      <c r="R330" s="39" t="s">
        <v>3816</v>
      </c>
      <c r="S330" s="39" t="s">
        <v>3817</v>
      </c>
    </row>
    <row r="331" spans="1:19" ht="24">
      <c r="A331" s="39" t="s">
        <v>658</v>
      </c>
      <c r="B331" s="42" t="str">
        <f t="shared" si="10"/>
        <v>EJOT fastener JF3-2-5.5x25 E16 A2 galv.</v>
      </c>
      <c r="C331" s="39" t="s">
        <v>659</v>
      </c>
      <c r="D331" s="39" t="s">
        <v>3818</v>
      </c>
      <c r="E331" s="39" t="s">
        <v>3819</v>
      </c>
      <c r="F331" s="39" t="s">
        <v>3820</v>
      </c>
      <c r="G331" s="39" t="s">
        <v>3821</v>
      </c>
      <c r="H331" s="39" t="s">
        <v>3822</v>
      </c>
      <c r="I331" s="39" t="s">
        <v>3823</v>
      </c>
      <c r="J331" s="39" t="s">
        <v>3824</v>
      </c>
      <c r="K331" s="42" t="str">
        <f t="shared" si="11"/>
        <v>Fastening screws for components and metal sheets.</v>
      </c>
      <c r="L331" s="39" t="s">
        <v>3810</v>
      </c>
      <c r="M331" s="39" t="s">
        <v>3811</v>
      </c>
      <c r="N331" s="39" t="s">
        <v>3812</v>
      </c>
      <c r="O331" s="39" t="s">
        <v>3813</v>
      </c>
      <c r="P331" s="39" t="s">
        <v>3814</v>
      </c>
      <c r="Q331" s="39" t="s">
        <v>3815</v>
      </c>
      <c r="R331" s="39" t="s">
        <v>3816</v>
      </c>
      <c r="S331" s="39" t="s">
        <v>3817</v>
      </c>
    </row>
    <row r="332" spans="1:19" ht="156">
      <c r="A332" s="45" t="s">
        <v>660</v>
      </c>
      <c r="B332" s="42" t="str">
        <f t="shared" si="10"/>
        <v>Drill screw 6.0x22 self-tap. seal A2 woA</v>
      </c>
      <c r="C332" s="39" t="s">
        <v>661</v>
      </c>
      <c r="D332" s="39" t="s">
        <v>3825</v>
      </c>
      <c r="E332" s="39" t="s">
        <v>3826</v>
      </c>
      <c r="F332" s="39" t="s">
        <v>3827</v>
      </c>
      <c r="G332" s="39" t="s">
        <v>3828</v>
      </c>
      <c r="H332" s="39" t="s">
        <v>3829</v>
      </c>
      <c r="I332" s="39" t="s">
        <v>3830</v>
      </c>
      <c r="J332" s="39" t="s">
        <v>3831</v>
      </c>
      <c r="K332" s="42" t="str">
        <f t="shared" si="11"/>
        <v>Fastening screws for metal components and sheets. Suitable for use with the SingleFix and ClampFit systems, as well as for all profile connectors, additional connectors and Windsafe. Attention: No approval for use in combination with SingleFix and ClampFit in Germany, France and Great Britain (Please select article numbers 943000-700 and 943000-360!).</v>
      </c>
      <c r="L332" s="39" t="s">
        <v>3832</v>
      </c>
      <c r="M332" s="39" t="s">
        <v>3833</v>
      </c>
      <c r="N332" s="39" t="s">
        <v>3834</v>
      </c>
      <c r="O332" s="39" t="s">
        <v>3835</v>
      </c>
      <c r="P332" s="39" t="s">
        <v>3836</v>
      </c>
      <c r="Q332" s="39" t="s">
        <v>3837</v>
      </c>
      <c r="R332" s="39" t="s">
        <v>3838</v>
      </c>
      <c r="S332" s="39" t="s">
        <v>3839</v>
      </c>
    </row>
    <row r="333" spans="1:19" ht="48">
      <c r="A333" s="39" t="s">
        <v>668</v>
      </c>
      <c r="B333" s="42" t="str">
        <f t="shared" si="10"/>
        <v>Screw 8x80 TX VA wafer-head wood</v>
      </c>
      <c r="C333" s="39" t="s">
        <v>669</v>
      </c>
      <c r="D333" s="39" t="s">
        <v>3840</v>
      </c>
      <c r="E333" s="39" t="s">
        <v>3841</v>
      </c>
      <c r="F333" s="39" t="s">
        <v>3842</v>
      </c>
      <c r="G333" s="39" t="s">
        <v>3843</v>
      </c>
      <c r="H333" s="39" t="s">
        <v>3844</v>
      </c>
      <c r="I333" s="39" t="s">
        <v>3845</v>
      </c>
      <c r="J333" s="39" t="s">
        <v>3846</v>
      </c>
      <c r="K333" s="42" t="str">
        <f t="shared" si="11"/>
        <v>Recommendation: At least 80 mm for non-interconnected roofs, at least 120 mm for roofs with formwork and counter battens!</v>
      </c>
      <c r="L333" s="39" t="s">
        <v>3745</v>
      </c>
      <c r="M333" s="39" t="s">
        <v>3746</v>
      </c>
      <c r="N333" s="39" t="s">
        <v>3747</v>
      </c>
      <c r="O333" s="39" t="s">
        <v>3748</v>
      </c>
      <c r="P333" s="39" t="s">
        <v>3749</v>
      </c>
      <c r="Q333" s="39" t="s">
        <v>3750</v>
      </c>
      <c r="R333" s="39" t="s">
        <v>3751</v>
      </c>
      <c r="S333" s="39" t="s">
        <v>3752</v>
      </c>
    </row>
    <row r="334" spans="1:19" ht="48">
      <c r="A334" s="39" t="s">
        <v>670</v>
      </c>
      <c r="B334" s="42" t="str">
        <f t="shared" ref="B334:B397" si="12">IF(INDEX(C334:J334,1,Sprache)&lt;&gt;0,INDEX(C334:J334,1,Sprache),IF(INDEX(C334:J334,1,1)=0," ",INDEX(C334:J334,1,1)))</f>
        <v>Screw 8x100 TX VA wafer-head wood</v>
      </c>
      <c r="C334" s="39" t="s">
        <v>671</v>
      </c>
      <c r="D334" s="39" t="s">
        <v>3847</v>
      </c>
      <c r="E334" s="39" t="s">
        <v>3848</v>
      </c>
      <c r="F334" s="39" t="s">
        <v>3849</v>
      </c>
      <c r="G334" s="39" t="s">
        <v>3850</v>
      </c>
      <c r="H334" s="39" t="s">
        <v>3851</v>
      </c>
      <c r="I334" s="39" t="s">
        <v>3852</v>
      </c>
      <c r="J334" s="39" t="s">
        <v>3853</v>
      </c>
      <c r="K334" s="42" t="str">
        <f t="shared" ref="K334:K397" si="13">IF(INDEX(L334:S334,1,Sprache)&lt;&gt;0,INDEX(L334:S334,1,Sprache),IF(INDEX(L334:S334,1,1)=0," ",INDEX(L334:S334,1,1)))</f>
        <v>Recommendation: At least 80 mm for non-interconnected roofs, at least 120 mm for roofs with formwork and counter battens!</v>
      </c>
      <c r="L334" s="39" t="s">
        <v>3745</v>
      </c>
      <c r="M334" s="39" t="s">
        <v>3746</v>
      </c>
      <c r="N334" s="39" t="s">
        <v>3747</v>
      </c>
      <c r="O334" s="39" t="s">
        <v>3748</v>
      </c>
      <c r="P334" s="39" t="s">
        <v>3749</v>
      </c>
      <c r="Q334" s="39" t="s">
        <v>3750</v>
      </c>
      <c r="R334" s="39" t="s">
        <v>3751</v>
      </c>
      <c r="S334" s="39" t="s">
        <v>3752</v>
      </c>
    </row>
    <row r="335" spans="1:19" ht="48">
      <c r="A335" s="39" t="s">
        <v>672</v>
      </c>
      <c r="B335" s="42" t="str">
        <f t="shared" si="12"/>
        <v>Screw 8x120 TX VA wafer-head wood</v>
      </c>
      <c r="C335" s="39" t="s">
        <v>673</v>
      </c>
      <c r="D335" s="39" t="s">
        <v>3854</v>
      </c>
      <c r="E335" s="39" t="s">
        <v>3855</v>
      </c>
      <c r="F335" s="39" t="s">
        <v>3856</v>
      </c>
      <c r="G335" s="39" t="s">
        <v>3857</v>
      </c>
      <c r="H335" s="39" t="s">
        <v>3858</v>
      </c>
      <c r="I335" s="39" t="s">
        <v>3859</v>
      </c>
      <c r="J335" s="39" t="s">
        <v>3860</v>
      </c>
      <c r="K335" s="42" t="str">
        <f t="shared" si="13"/>
        <v>Recommendation: At least 80 mm for non-interconnected roofs, at least 120 mm for roofs with formwork and counter battens!</v>
      </c>
      <c r="L335" s="39" t="s">
        <v>3745</v>
      </c>
      <c r="M335" s="39" t="s">
        <v>3746</v>
      </c>
      <c r="N335" s="39" t="s">
        <v>3747</v>
      </c>
      <c r="O335" s="39" t="s">
        <v>3748</v>
      </c>
      <c r="P335" s="39" t="s">
        <v>3749</v>
      </c>
      <c r="Q335" s="39" t="s">
        <v>3750</v>
      </c>
      <c r="R335" s="39" t="s">
        <v>3751</v>
      </c>
      <c r="S335" s="39" t="s">
        <v>3752</v>
      </c>
    </row>
    <row r="336" spans="1:19" ht="48">
      <c r="A336" s="39" t="s">
        <v>674</v>
      </c>
      <c r="B336" s="42" t="str">
        <f t="shared" si="12"/>
        <v>Screw Wafer-Head Wood TX CG 8 x 80 AC</v>
      </c>
      <c r="C336" s="39" t="s">
        <v>3861</v>
      </c>
      <c r="D336" s="39" t="s">
        <v>3862</v>
      </c>
      <c r="E336" s="39" t="s">
        <v>3863</v>
      </c>
      <c r="F336" s="39" t="s">
        <v>3864</v>
      </c>
      <c r="G336" s="39" t="s">
        <v>3865</v>
      </c>
      <c r="H336" s="39" t="s">
        <v>3866</v>
      </c>
      <c r="I336" s="39" t="s">
        <v>3867</v>
      </c>
      <c r="J336" s="39" t="s">
        <v>3868</v>
      </c>
      <c r="K336" s="42" t="str">
        <f t="shared" ref="K336:K338" si="14">IF(INDEX(L336:S336,1,Sprache)&lt;&gt;0,INDEX(L336:S336,1,Sprache),IF(INDEX(L336:S336,1,1)=0," ",INDEX(L336:S336,1,1)))</f>
        <v>Recommendation: At least 80 mm for non-interconnected roofs, at least 120 mm for roofs with formwork and counter battens!</v>
      </c>
      <c r="L336" s="39" t="s">
        <v>3745</v>
      </c>
      <c r="M336" s="39" t="s">
        <v>3746</v>
      </c>
      <c r="N336" s="39" t="s">
        <v>3747</v>
      </c>
      <c r="O336" s="39" t="s">
        <v>3748</v>
      </c>
      <c r="P336" s="39" t="s">
        <v>3749</v>
      </c>
      <c r="Q336" s="39" t="s">
        <v>3750</v>
      </c>
      <c r="R336" s="39" t="s">
        <v>3751</v>
      </c>
      <c r="S336" s="39" t="s">
        <v>3752</v>
      </c>
    </row>
    <row r="337" spans="1:19" ht="48">
      <c r="A337" s="39" t="s">
        <v>676</v>
      </c>
      <c r="B337" s="42" t="str">
        <f t="shared" si="12"/>
        <v>Screw Wafer-Head Wood TX CG 8 x 100 AC</v>
      </c>
      <c r="C337" s="39" t="s">
        <v>3869</v>
      </c>
      <c r="D337" s="39" t="s">
        <v>3870</v>
      </c>
      <c r="E337" s="39" t="s">
        <v>3871</v>
      </c>
      <c r="F337" s="39" t="s">
        <v>3872</v>
      </c>
      <c r="G337" s="39" t="s">
        <v>3873</v>
      </c>
      <c r="H337" s="39" t="s">
        <v>3874</v>
      </c>
      <c r="I337" s="39" t="s">
        <v>3875</v>
      </c>
      <c r="J337" s="39" t="s">
        <v>3876</v>
      </c>
      <c r="K337" s="42" t="str">
        <f t="shared" si="14"/>
        <v>Recommendation: At least 80 mm for non-interconnected roofs, at least 120 mm for roofs with formwork and counter battens!</v>
      </c>
      <c r="L337" s="39" t="s">
        <v>3745</v>
      </c>
      <c r="M337" s="39" t="s">
        <v>3746</v>
      </c>
      <c r="N337" s="39" t="s">
        <v>3747</v>
      </c>
      <c r="O337" s="39" t="s">
        <v>3748</v>
      </c>
      <c r="P337" s="39" t="s">
        <v>3749</v>
      </c>
      <c r="Q337" s="39" t="s">
        <v>3750</v>
      </c>
      <c r="R337" s="39" t="s">
        <v>3751</v>
      </c>
      <c r="S337" s="39" t="s">
        <v>3752</v>
      </c>
    </row>
    <row r="338" spans="1:19" ht="48">
      <c r="A338" s="39" t="s">
        <v>678</v>
      </c>
      <c r="B338" s="42" t="str">
        <f t="shared" si="12"/>
        <v>Screw Wafer-Head Wood TX CG 8 x 120 AC</v>
      </c>
      <c r="C338" s="39" t="s">
        <v>3877</v>
      </c>
      <c r="D338" s="39" t="s">
        <v>3878</v>
      </c>
      <c r="E338" s="39" t="s">
        <v>3879</v>
      </c>
      <c r="F338" s="39" t="s">
        <v>3880</v>
      </c>
      <c r="G338" s="39" t="s">
        <v>3881</v>
      </c>
      <c r="H338" s="39" t="s">
        <v>3882</v>
      </c>
      <c r="I338" s="39" t="s">
        <v>3883</v>
      </c>
      <c r="J338" s="39" t="s">
        <v>3884</v>
      </c>
      <c r="K338" s="42" t="str">
        <f t="shared" si="14"/>
        <v>Recommendation: At least 80 mm for non-interconnected roofs, at least 120 mm for roofs with formwork and counter battens!</v>
      </c>
      <c r="L338" s="39" t="s">
        <v>3745</v>
      </c>
      <c r="M338" s="39" t="s">
        <v>3746</v>
      </c>
      <c r="N338" s="39" t="s">
        <v>3747</v>
      </c>
      <c r="O338" s="39" t="s">
        <v>3748</v>
      </c>
      <c r="P338" s="39" t="s">
        <v>3749</v>
      </c>
      <c r="Q338" s="39" t="s">
        <v>3750</v>
      </c>
      <c r="R338" s="39" t="s">
        <v>3751</v>
      </c>
      <c r="S338" s="39" t="s">
        <v>3752</v>
      </c>
    </row>
    <row r="339" spans="1:19" ht="24">
      <c r="A339" s="39" t="s">
        <v>3885</v>
      </c>
      <c r="B339" s="42" t="str">
        <f t="shared" si="12"/>
        <v>Screw M8x55 hex socket DIN912 GMB</v>
      </c>
      <c r="C339" s="39" t="s">
        <v>3886</v>
      </c>
      <c r="D339" s="39" t="s">
        <v>3887</v>
      </c>
      <c r="E339" s="39" t="s">
        <v>3888</v>
      </c>
      <c r="F339" s="39" t="s">
        <v>3889</v>
      </c>
      <c r="G339" s="39" t="s">
        <v>3890</v>
      </c>
      <c r="H339" s="39" t="s">
        <v>3891</v>
      </c>
      <c r="I339" s="39" t="s">
        <v>3892</v>
      </c>
      <c r="J339" s="39" t="s">
        <v>3893</v>
      </c>
      <c r="K339" s="42" t="str">
        <f t="shared" si="13"/>
        <v>Hexagon socket screw M8x55 with anti-friction coating</v>
      </c>
      <c r="L339" s="39" t="s">
        <v>3768</v>
      </c>
      <c r="M339" s="39" t="s">
        <v>3769</v>
      </c>
      <c r="N339" s="39" t="s">
        <v>3769</v>
      </c>
      <c r="O339" s="39" t="s">
        <v>3769</v>
      </c>
      <c r="P339" s="39" t="s">
        <v>3769</v>
      </c>
      <c r="Q339" s="39" t="s">
        <v>3769</v>
      </c>
      <c r="R339" s="39" t="s">
        <v>3769</v>
      </c>
      <c r="S339" s="39" t="s">
        <v>3894</v>
      </c>
    </row>
    <row r="340" spans="1:19" ht="24">
      <c r="A340" s="39" t="s">
        <v>3895</v>
      </c>
      <c r="B340" s="42" t="str">
        <f t="shared" si="12"/>
        <v>BoltM8x20 hex.sock.serrat.DIN912 A2 GMB</v>
      </c>
      <c r="C340" s="39" t="s">
        <v>3896</v>
      </c>
      <c r="D340" s="39" t="s">
        <v>3897</v>
      </c>
      <c r="E340" s="39" t="s">
        <v>3898</v>
      </c>
      <c r="F340" s="39" t="s">
        <v>3899</v>
      </c>
      <c r="G340" s="39" t="s">
        <v>3900</v>
      </c>
      <c r="H340" s="39" t="s">
        <v>3901</v>
      </c>
      <c r="I340" s="39" t="s">
        <v>3902</v>
      </c>
      <c r="J340" s="39" t="s">
        <v>3903</v>
      </c>
      <c r="K340" s="42" t="str">
        <f t="shared" si="13"/>
        <v>Hexagon socket screw with locking teeth.</v>
      </c>
      <c r="L340" s="39" t="s">
        <v>3772</v>
      </c>
      <c r="M340" s="39" t="s">
        <v>3773</v>
      </c>
      <c r="N340" s="39" t="s">
        <v>3774</v>
      </c>
      <c r="O340" s="39" t="s">
        <v>3775</v>
      </c>
      <c r="P340" s="39" t="s">
        <v>3776</v>
      </c>
      <c r="Q340" s="39" t="s">
        <v>3777</v>
      </c>
      <c r="R340" s="39" t="s">
        <v>3778</v>
      </c>
      <c r="S340" s="39" t="s">
        <v>3904</v>
      </c>
    </row>
    <row r="341" spans="1:19" ht="24">
      <c r="A341" s="39" t="s">
        <v>680</v>
      </c>
      <c r="B341" s="42" t="str">
        <f t="shared" si="12"/>
        <v>Screw M10x25 square A2 GMB</v>
      </c>
      <c r="C341" s="39" t="s">
        <v>681</v>
      </c>
      <c r="D341" s="39" t="s">
        <v>3905</v>
      </c>
      <c r="E341" s="39" t="s">
        <v>3906</v>
      </c>
      <c r="F341" s="39" t="s">
        <v>3907</v>
      </c>
      <c r="G341" s="39" t="s">
        <v>3908</v>
      </c>
      <c r="H341" s="39" t="s">
        <v>3909</v>
      </c>
      <c r="I341" s="39" t="s">
        <v>3910</v>
      </c>
      <c r="J341" s="39" t="s">
        <v>3911</v>
      </c>
      <c r="K341" s="42" t="str">
        <f t="shared" si="13"/>
        <v>Square screw, VA.</v>
      </c>
      <c r="L341" s="39" t="s">
        <v>3912</v>
      </c>
      <c r="M341" s="39" t="s">
        <v>3913</v>
      </c>
      <c r="N341" s="39" t="s">
        <v>3914</v>
      </c>
      <c r="O341" s="39" t="s">
        <v>3915</v>
      </c>
      <c r="P341" s="39" t="s">
        <v>3916</v>
      </c>
      <c r="Q341" s="39" t="s">
        <v>3917</v>
      </c>
      <c r="R341" s="39" t="s">
        <v>3918</v>
      </c>
      <c r="S341" s="39" t="s">
        <v>3919</v>
      </c>
    </row>
    <row r="342" spans="1:19" ht="24">
      <c r="A342" s="39" t="s">
        <v>682</v>
      </c>
      <c r="B342" s="42" t="str">
        <f t="shared" si="12"/>
        <v>Screw/bolt M10x25 hexagon DIN933 A2 GMC</v>
      </c>
      <c r="C342" s="39" t="s">
        <v>683</v>
      </c>
      <c r="D342" s="39" t="s">
        <v>3920</v>
      </c>
      <c r="E342" s="39" t="s">
        <v>3921</v>
      </c>
      <c r="F342" s="39" t="s">
        <v>3922</v>
      </c>
      <c r="G342" s="39" t="s">
        <v>3923</v>
      </c>
      <c r="H342" s="39" t="s">
        <v>3924</v>
      </c>
      <c r="I342" s="39" t="s">
        <v>3925</v>
      </c>
      <c r="J342" s="39" t="s">
        <v>3926</v>
      </c>
      <c r="K342" s="42" t="str">
        <f t="shared" si="13"/>
        <v>Hexagon screw, VA.</v>
      </c>
      <c r="L342" s="39" t="s">
        <v>3781</v>
      </c>
      <c r="M342" s="39" t="s">
        <v>3782</v>
      </c>
      <c r="N342" s="39" t="s">
        <v>3783</v>
      </c>
      <c r="O342" s="39" t="s">
        <v>3784</v>
      </c>
      <c r="P342" s="39" t="s">
        <v>3785</v>
      </c>
      <c r="Q342" s="39" t="s">
        <v>3786</v>
      </c>
      <c r="R342" s="39" t="s">
        <v>3787</v>
      </c>
      <c r="S342" s="39" t="s">
        <v>3788</v>
      </c>
    </row>
    <row r="343" spans="1:19" ht="24">
      <c r="A343" s="39" t="s">
        <v>3927</v>
      </c>
      <c r="B343" s="42" t="str">
        <f t="shared" si="12"/>
        <v>Screw M10x35 hexagonal DIN933 A2 GMB</v>
      </c>
      <c r="C343" s="39" t="s">
        <v>3928</v>
      </c>
      <c r="D343" s="39" t="s">
        <v>3929</v>
      </c>
      <c r="E343" s="39" t="s">
        <v>3930</v>
      </c>
      <c r="F343" s="39" t="s">
        <v>3931</v>
      </c>
      <c r="G343" s="39" t="s">
        <v>3932</v>
      </c>
      <c r="H343" s="39" t="s">
        <v>3933</v>
      </c>
      <c r="I343" s="39" t="s">
        <v>3934</v>
      </c>
      <c r="J343" s="39" t="s">
        <v>3935</v>
      </c>
      <c r="K343" s="42" t="str">
        <f t="shared" si="13"/>
        <v>Hexagon screw, VA.</v>
      </c>
      <c r="L343" s="39" t="s">
        <v>3781</v>
      </c>
      <c r="M343" s="39" t="s">
        <v>3782</v>
      </c>
      <c r="N343" s="39" t="s">
        <v>3783</v>
      </c>
      <c r="O343" s="39" t="s">
        <v>3784</v>
      </c>
      <c r="P343" s="39" t="s">
        <v>3785</v>
      </c>
      <c r="Q343" s="39" t="s">
        <v>3786</v>
      </c>
      <c r="R343" s="39" t="s">
        <v>3787</v>
      </c>
      <c r="S343" s="39" t="s">
        <v>3788</v>
      </c>
    </row>
    <row r="344" spans="1:19" ht="24">
      <c r="A344" s="39" t="s">
        <v>3936</v>
      </c>
      <c r="B344" s="42" t="str">
        <f t="shared" si="12"/>
        <v>Screw M10x45 hexagon DIN933 A2 GMB</v>
      </c>
      <c r="C344" s="39" t="s">
        <v>3937</v>
      </c>
      <c r="D344" s="39" t="s">
        <v>3938</v>
      </c>
      <c r="E344" s="39" t="s">
        <v>3939</v>
      </c>
      <c r="F344" s="39" t="s">
        <v>3940</v>
      </c>
      <c r="G344" s="39" t="s">
        <v>3941</v>
      </c>
      <c r="H344" s="39" t="s">
        <v>3942</v>
      </c>
      <c r="I344" s="39" t="s">
        <v>3943</v>
      </c>
      <c r="J344" s="39" t="s">
        <v>3944</v>
      </c>
      <c r="K344" s="42" t="str">
        <f t="shared" si="13"/>
        <v>Hexagon screw, VA.</v>
      </c>
      <c r="L344" s="39" t="s">
        <v>3781</v>
      </c>
      <c r="M344" s="39" t="s">
        <v>3782</v>
      </c>
      <c r="N344" s="39" t="s">
        <v>3783</v>
      </c>
      <c r="O344" s="39" t="s">
        <v>3784</v>
      </c>
      <c r="P344" s="39" t="s">
        <v>3785</v>
      </c>
      <c r="Q344" s="39" t="s">
        <v>3786</v>
      </c>
      <c r="R344" s="39" t="s">
        <v>3787</v>
      </c>
      <c r="S344" s="39" t="s">
        <v>3788</v>
      </c>
    </row>
    <row r="345" spans="1:19" ht="24">
      <c r="A345" s="39" t="s">
        <v>684</v>
      </c>
      <c r="B345" s="42" t="str">
        <f t="shared" si="12"/>
        <v>JT3-6 5.5x25 Self-Tapping Screw A2</v>
      </c>
      <c r="C345" s="39" t="s">
        <v>685</v>
      </c>
      <c r="D345" s="39" t="s">
        <v>3945</v>
      </c>
      <c r="E345" s="39" t="s">
        <v>3946</v>
      </c>
      <c r="F345" s="39" t="s">
        <v>3947</v>
      </c>
      <c r="G345" s="39" t="s">
        <v>3948</v>
      </c>
      <c r="H345" s="39" t="s">
        <v>3949</v>
      </c>
      <c r="I345" s="39" t="s">
        <v>3950</v>
      </c>
      <c r="J345" s="39" t="s">
        <v>3951</v>
      </c>
      <c r="K345" s="42" t="str">
        <f t="shared" si="13"/>
        <v>Fastening screws for components and metal sheets.</v>
      </c>
      <c r="L345" s="39" t="s">
        <v>3810</v>
      </c>
      <c r="M345" s="39" t="s">
        <v>3811</v>
      </c>
      <c r="N345" s="39" t="s">
        <v>3812</v>
      </c>
      <c r="O345" s="39" t="s">
        <v>3813</v>
      </c>
      <c r="P345" s="39" t="s">
        <v>3952</v>
      </c>
      <c r="Q345" s="39" t="s">
        <v>3815</v>
      </c>
      <c r="R345" s="39" t="s">
        <v>3816</v>
      </c>
      <c r="S345" s="39" t="s">
        <v>3817</v>
      </c>
    </row>
    <row r="346" spans="1:19" ht="24">
      <c r="A346" s="39" t="s">
        <v>686</v>
      </c>
      <c r="B346" s="42" t="str">
        <f t="shared" si="12"/>
        <v>Screw 6,3x64 min.1.5mm self-tapping A2</v>
      </c>
      <c r="C346" s="39" t="s">
        <v>687</v>
      </c>
      <c r="D346" s="39" t="s">
        <v>3953</v>
      </c>
      <c r="E346" s="39" t="s">
        <v>3953</v>
      </c>
      <c r="F346" s="39" t="s">
        <v>3954</v>
      </c>
      <c r="G346" s="39" t="s">
        <v>3955</v>
      </c>
      <c r="H346" s="39" t="s">
        <v>3956</v>
      </c>
      <c r="I346" s="39" t="s">
        <v>3957</v>
      </c>
      <c r="J346" s="39" t="s">
        <v>3958</v>
      </c>
      <c r="K346" s="42" t="str">
        <f t="shared" si="13"/>
        <v>Threaded screw, self-tapping, VA</v>
      </c>
      <c r="L346" s="39" t="s">
        <v>3959</v>
      </c>
      <c r="M346" s="39" t="s">
        <v>3960</v>
      </c>
      <c r="N346" s="39" t="s">
        <v>3961</v>
      </c>
      <c r="O346" s="39" t="s">
        <v>3962</v>
      </c>
      <c r="P346" s="39" t="s">
        <v>3963</v>
      </c>
      <c r="Q346" s="39" t="s">
        <v>3964</v>
      </c>
      <c r="R346" s="39" t="s">
        <v>3965</v>
      </c>
      <c r="S346" s="39" t="s">
        <v>3966</v>
      </c>
    </row>
    <row r="347" spans="1:19" ht="24">
      <c r="A347" s="39" t="s">
        <v>688</v>
      </c>
      <c r="B347" s="42" t="str">
        <f t="shared" si="12"/>
        <v>Screw 6,3x115 min.1.5mm self-tapping A2</v>
      </c>
      <c r="C347" s="39" t="s">
        <v>689</v>
      </c>
      <c r="D347" s="39" t="s">
        <v>3967</v>
      </c>
      <c r="E347" s="39" t="s">
        <v>3967</v>
      </c>
      <c r="F347" s="39" t="s">
        <v>3968</v>
      </c>
      <c r="G347" s="39" t="s">
        <v>3969</v>
      </c>
      <c r="H347" s="39" t="s">
        <v>3970</v>
      </c>
      <c r="I347" s="39" t="s">
        <v>3971</v>
      </c>
      <c r="J347" s="39" t="s">
        <v>3972</v>
      </c>
      <c r="K347" s="42" t="str">
        <f t="shared" si="13"/>
        <v>Threaded screw, self-tapping, VA</v>
      </c>
      <c r="L347" s="39" t="s">
        <v>3959</v>
      </c>
      <c r="M347" s="39" t="s">
        <v>3960</v>
      </c>
      <c r="N347" s="39" t="s">
        <v>3961</v>
      </c>
      <c r="O347" s="39" t="s">
        <v>3962</v>
      </c>
      <c r="P347" s="39" t="s">
        <v>3963</v>
      </c>
      <c r="Q347" s="39" t="s">
        <v>3964</v>
      </c>
      <c r="R347" s="39" t="s">
        <v>3965</v>
      </c>
      <c r="S347" s="39" t="s">
        <v>3966</v>
      </c>
    </row>
    <row r="348" spans="1:19" ht="24">
      <c r="A348" s="39" t="s">
        <v>690</v>
      </c>
      <c r="B348" s="42" t="str">
        <f t="shared" si="12"/>
        <v>Screw 6,3x150 min.1.5mm self-tapping A2</v>
      </c>
      <c r="C348" s="39" t="s">
        <v>691</v>
      </c>
      <c r="D348" s="39" t="s">
        <v>3973</v>
      </c>
      <c r="E348" s="39" t="s">
        <v>3973</v>
      </c>
      <c r="F348" s="39" t="s">
        <v>3974</v>
      </c>
      <c r="G348" s="39" t="s">
        <v>3975</v>
      </c>
      <c r="H348" s="39" t="s">
        <v>3976</v>
      </c>
      <c r="I348" s="39" t="s">
        <v>3977</v>
      </c>
      <c r="J348" s="39" t="s">
        <v>3978</v>
      </c>
      <c r="K348" s="42" t="str">
        <f t="shared" si="13"/>
        <v>Threaded screw, self-tapping, VA</v>
      </c>
      <c r="L348" s="39" t="s">
        <v>3959</v>
      </c>
      <c r="M348" s="39" t="s">
        <v>3960</v>
      </c>
      <c r="N348" s="39" t="s">
        <v>3961</v>
      </c>
      <c r="O348" s="39" t="s">
        <v>3962</v>
      </c>
      <c r="P348" s="39" t="s">
        <v>3963</v>
      </c>
      <c r="Q348" s="39" t="s">
        <v>3964</v>
      </c>
      <c r="R348" s="39" t="s">
        <v>3965</v>
      </c>
      <c r="S348" s="39" t="s">
        <v>3966</v>
      </c>
    </row>
    <row r="349" spans="1:19" ht="24">
      <c r="A349" s="39" t="s">
        <v>692</v>
      </c>
      <c r="B349" s="42" t="str">
        <f t="shared" si="12"/>
        <v>Screw 6,3x200 min.1.5mm self-tapping A2</v>
      </c>
      <c r="C349" s="39" t="s">
        <v>693</v>
      </c>
      <c r="D349" s="39" t="s">
        <v>3979</v>
      </c>
      <c r="E349" s="39" t="s">
        <v>3979</v>
      </c>
      <c r="F349" s="39" t="s">
        <v>3980</v>
      </c>
      <c r="G349" s="39" t="s">
        <v>3981</v>
      </c>
      <c r="H349" s="39" t="s">
        <v>3982</v>
      </c>
      <c r="I349" s="39" t="s">
        <v>3983</v>
      </c>
      <c r="J349" s="39" t="s">
        <v>3984</v>
      </c>
      <c r="K349" s="42" t="str">
        <f t="shared" si="13"/>
        <v>Threaded screw, self-tapping, VA</v>
      </c>
      <c r="L349" s="39" t="s">
        <v>3959</v>
      </c>
      <c r="M349" s="39" t="s">
        <v>3960</v>
      </c>
      <c r="N349" s="39" t="s">
        <v>3961</v>
      </c>
      <c r="O349" s="39" t="s">
        <v>3962</v>
      </c>
      <c r="P349" s="39" t="s">
        <v>3963</v>
      </c>
      <c r="Q349" s="39" t="s">
        <v>3964</v>
      </c>
      <c r="R349" s="39" t="s">
        <v>3965</v>
      </c>
      <c r="S349" s="39" t="s">
        <v>3966</v>
      </c>
    </row>
    <row r="350" spans="1:19" ht="24">
      <c r="A350" s="39" t="s">
        <v>694</v>
      </c>
      <c r="B350" s="42" t="str">
        <f t="shared" si="12"/>
        <v>Rep.screw 7.2x19 self-tapping FABA-A A2</v>
      </c>
      <c r="C350" s="39" t="s">
        <v>695</v>
      </c>
      <c r="D350" s="39" t="s">
        <v>3985</v>
      </c>
      <c r="E350" s="39" t="s">
        <v>3986</v>
      </c>
      <c r="F350" s="39" t="s">
        <v>3987</v>
      </c>
      <c r="G350" s="39" t="s">
        <v>3988</v>
      </c>
      <c r="H350" s="39" t="s">
        <v>3989</v>
      </c>
      <c r="I350" s="39" t="s">
        <v>3990</v>
      </c>
      <c r="J350" s="39" t="s">
        <v>3991</v>
      </c>
      <c r="K350" s="42" t="str">
        <f t="shared" si="13"/>
        <v>Fastening screws for components and metal sheets.</v>
      </c>
      <c r="L350" s="39" t="s">
        <v>3810</v>
      </c>
      <c r="M350" s="39" t="s">
        <v>3811</v>
      </c>
      <c r="N350" s="39" t="s">
        <v>3812</v>
      </c>
      <c r="O350" s="39" t="s">
        <v>3813</v>
      </c>
      <c r="P350" s="39" t="s">
        <v>3814</v>
      </c>
      <c r="Q350" s="39" t="s">
        <v>3815</v>
      </c>
      <c r="R350" s="39" t="s">
        <v>3816</v>
      </c>
      <c r="S350" s="39" t="s">
        <v>3817</v>
      </c>
    </row>
    <row r="351" spans="1:19" ht="24">
      <c r="A351" s="39" t="s">
        <v>3992</v>
      </c>
      <c r="B351" s="42" t="str">
        <f t="shared" si="12"/>
        <v>Nut M8 hexagon self-locking DIN985 A4</v>
      </c>
      <c r="C351" s="39" t="s">
        <v>3993</v>
      </c>
      <c r="D351" s="39" t="s">
        <v>3994</v>
      </c>
      <c r="E351" s="39" t="s">
        <v>3995</v>
      </c>
      <c r="F351" s="39" t="s">
        <v>3996</v>
      </c>
      <c r="G351" s="39" t="s">
        <v>3997</v>
      </c>
      <c r="H351" s="39" t="s">
        <v>3998</v>
      </c>
      <c r="I351" s="39" t="s">
        <v>3999</v>
      </c>
      <c r="J351" s="39" t="s">
        <v>4000</v>
      </c>
      <c r="K351" s="42" t="str">
        <f t="shared" si="13"/>
        <v>Self-locking nut, V4A.</v>
      </c>
      <c r="L351" s="39" t="s">
        <v>3792</v>
      </c>
      <c r="M351" s="39" t="s">
        <v>3793</v>
      </c>
      <c r="N351" s="39" t="s">
        <v>3794</v>
      </c>
      <c r="O351" s="39" t="s">
        <v>3795</v>
      </c>
      <c r="P351" s="39" t="s">
        <v>3796</v>
      </c>
      <c r="Q351" s="39" t="s">
        <v>3797</v>
      </c>
      <c r="R351" s="39" t="s">
        <v>3798</v>
      </c>
      <c r="S351" s="39" t="s">
        <v>3799</v>
      </c>
    </row>
    <row r="352" spans="1:19" ht="24">
      <c r="A352" s="39" t="s">
        <v>696</v>
      </c>
      <c r="B352" s="42" t="str">
        <f t="shared" si="12"/>
        <v>Flange nut M8 serrated DIN6923 A4</v>
      </c>
      <c r="C352" s="39" t="s">
        <v>697</v>
      </c>
      <c r="D352" s="39" t="s">
        <v>4001</v>
      </c>
      <c r="E352" s="39" t="s">
        <v>4002</v>
      </c>
      <c r="F352" s="39" t="s">
        <v>4003</v>
      </c>
      <c r="G352" s="39" t="s">
        <v>4004</v>
      </c>
      <c r="H352" s="39" t="s">
        <v>4005</v>
      </c>
      <c r="I352" s="39" t="s">
        <v>4006</v>
      </c>
      <c r="J352" s="39" t="s">
        <v>4007</v>
      </c>
      <c r="K352" s="42" t="str">
        <f t="shared" si="13"/>
        <v>Serrated flange nut.</v>
      </c>
      <c r="L352" s="39" t="s">
        <v>4008</v>
      </c>
      <c r="M352" s="39" t="s">
        <v>4009</v>
      </c>
      <c r="N352" s="39" t="s">
        <v>4010</v>
      </c>
      <c r="O352" s="39" t="s">
        <v>4011</v>
      </c>
      <c r="P352" s="39" t="s">
        <v>4012</v>
      </c>
      <c r="Q352" s="39" t="s">
        <v>4013</v>
      </c>
      <c r="R352" s="39" t="s">
        <v>4014</v>
      </c>
      <c r="S352" s="39" t="s">
        <v>4015</v>
      </c>
    </row>
    <row r="353" spans="1:19" ht="24">
      <c r="A353" s="39" t="s">
        <v>698</v>
      </c>
      <c r="B353" s="42" t="s">
        <v>4016</v>
      </c>
      <c r="C353" s="39" t="s">
        <v>4017</v>
      </c>
      <c r="D353" s="39" t="s">
        <v>4018</v>
      </c>
      <c r="E353" s="39" t="s">
        <v>4019</v>
      </c>
      <c r="F353" s="39" t="s">
        <v>4020</v>
      </c>
      <c r="G353" s="39" t="s">
        <v>4021</v>
      </c>
      <c r="H353" s="39" t="s">
        <v>4022</v>
      </c>
      <c r="I353" s="39" t="s">
        <v>4023</v>
      </c>
      <c r="J353" s="39" t="s">
        <v>4024</v>
      </c>
      <c r="K353" s="42" t="str">
        <f t="shared" si="13"/>
        <v>Serrated flange nut.</v>
      </c>
      <c r="L353" s="39" t="s">
        <v>4008</v>
      </c>
      <c r="M353" s="39" t="s">
        <v>4009</v>
      </c>
      <c r="N353" s="39" t="s">
        <v>4010</v>
      </c>
      <c r="O353" s="39" t="s">
        <v>4011</v>
      </c>
      <c r="P353" s="39" t="s">
        <v>4012</v>
      </c>
      <c r="Q353" s="39" t="s">
        <v>4013</v>
      </c>
      <c r="R353" s="39" t="s">
        <v>4014</v>
      </c>
      <c r="S353" s="39" t="s">
        <v>4015</v>
      </c>
    </row>
    <row r="354" spans="1:19" ht="24">
      <c r="A354" s="39" t="s">
        <v>4025</v>
      </c>
      <c r="B354" s="42" t="str">
        <f t="shared" si="12"/>
        <v>M10 Flange nut serrated DIN6923 A4</v>
      </c>
      <c r="C354" s="39" t="s">
        <v>4026</v>
      </c>
      <c r="D354" s="39" t="s">
        <v>4027</v>
      </c>
      <c r="E354" s="39" t="s">
        <v>4028</v>
      </c>
      <c r="F354" s="39" t="s">
        <v>4029</v>
      </c>
      <c r="G354" s="39" t="s">
        <v>4021</v>
      </c>
      <c r="H354" s="39" t="s">
        <v>4022</v>
      </c>
      <c r="I354" s="39" t="s">
        <v>4023</v>
      </c>
      <c r="J354" s="39" t="s">
        <v>4024</v>
      </c>
      <c r="K354" s="42" t="str">
        <f t="shared" si="13"/>
        <v>Serrated flange nut.</v>
      </c>
      <c r="L354" s="39" t="s">
        <v>4008</v>
      </c>
      <c r="M354" s="39" t="s">
        <v>4009</v>
      </c>
      <c r="N354" s="39" t="s">
        <v>4010</v>
      </c>
      <c r="O354" s="39" t="s">
        <v>4011</v>
      </c>
      <c r="P354" s="39" t="s">
        <v>4012</v>
      </c>
      <c r="Q354" s="39" t="s">
        <v>4013</v>
      </c>
      <c r="R354" s="39" t="s">
        <v>4014</v>
      </c>
      <c r="S354" s="39" t="s">
        <v>4015</v>
      </c>
    </row>
    <row r="355" spans="1:19" ht="48">
      <c r="A355" s="39" t="s">
        <v>700</v>
      </c>
      <c r="B355" s="42" t="str">
        <f t="shared" si="12"/>
        <v>Nut M8 square DIN557 A4</v>
      </c>
      <c r="C355" s="39" t="s">
        <v>701</v>
      </c>
      <c r="D355" s="39" t="s">
        <v>4030</v>
      </c>
      <c r="E355" s="39" t="s">
        <v>4031</v>
      </c>
      <c r="F355" s="39" t="s">
        <v>4032</v>
      </c>
      <c r="G355" s="39" t="s">
        <v>4033</v>
      </c>
      <c r="H355" s="39" t="s">
        <v>4034</v>
      </c>
      <c r="I355" s="39" t="s">
        <v>4035</v>
      </c>
      <c r="J355" s="39" t="s">
        <v>4036</v>
      </c>
      <c r="K355" s="42" t="str">
        <f t="shared" si="13"/>
        <v>Suitable for all Schletter system profiles, can be combined with click groove M8 and click-in module.</v>
      </c>
      <c r="L355" s="39" t="s">
        <v>4037</v>
      </c>
      <c r="M355" s="39" t="s">
        <v>4038</v>
      </c>
      <c r="N355" s="39" t="s">
        <v>4039</v>
      </c>
      <c r="O355" s="39" t="s">
        <v>4040</v>
      </c>
      <c r="P355" s="39" t="s">
        <v>4041</v>
      </c>
      <c r="Q355" s="39" t="s">
        <v>4042</v>
      </c>
      <c r="R355" s="39" t="s">
        <v>4043</v>
      </c>
      <c r="S355" s="44" t="s">
        <v>4044</v>
      </c>
    </row>
    <row r="356" spans="1:19" ht="48">
      <c r="A356" s="39" t="s">
        <v>702</v>
      </c>
      <c r="B356" s="42" t="str">
        <f t="shared" si="12"/>
        <v>Nut M10 square DIN557 A4</v>
      </c>
      <c r="C356" s="39" t="s">
        <v>703</v>
      </c>
      <c r="D356" s="39" t="s">
        <v>4045</v>
      </c>
      <c r="E356" s="39" t="s">
        <v>4046</v>
      </c>
      <c r="F356" s="39" t="s">
        <v>4047</v>
      </c>
      <c r="G356" s="39" t="s">
        <v>4048</v>
      </c>
      <c r="H356" s="39" t="s">
        <v>4049</v>
      </c>
      <c r="I356" s="39" t="s">
        <v>4050</v>
      </c>
      <c r="J356" s="39" t="s">
        <v>4051</v>
      </c>
      <c r="K356" s="42" t="str">
        <f t="shared" si="13"/>
        <v>Suitable for all Schletter system profiles, can be combined with click groove M10 and click-in module.</v>
      </c>
      <c r="L356" s="39" t="s">
        <v>4052</v>
      </c>
      <c r="M356" s="39" t="s">
        <v>4053</v>
      </c>
      <c r="N356" s="39" t="s">
        <v>4054</v>
      </c>
      <c r="O356" s="39" t="s">
        <v>4055</v>
      </c>
      <c r="P356" s="39" t="s">
        <v>4041</v>
      </c>
      <c r="Q356" s="39" t="s">
        <v>4056</v>
      </c>
      <c r="R356" s="39" t="s">
        <v>4057</v>
      </c>
      <c r="S356" s="39" t="s">
        <v>4058</v>
      </c>
    </row>
    <row r="357" spans="1:19" ht="24">
      <c r="A357" s="39" t="s">
        <v>4059</v>
      </c>
      <c r="B357" s="42" t="str">
        <f t="shared" si="12"/>
        <v>M8 Large Washer DIN9021 A2</v>
      </c>
      <c r="C357" s="39" t="s">
        <v>4060</v>
      </c>
      <c r="D357" s="39" t="s">
        <v>4061</v>
      </c>
      <c r="E357" s="39" t="s">
        <v>4062</v>
      </c>
      <c r="F357" s="39" t="s">
        <v>4063</v>
      </c>
      <c r="G357" s="39" t="s">
        <v>4064</v>
      </c>
      <c r="H357" s="39" t="s">
        <v>4065</v>
      </c>
      <c r="I357" s="39" t="s">
        <v>4066</v>
      </c>
      <c r="J357" s="39" t="s">
        <v>4067</v>
      </c>
      <c r="K357" s="42" t="str">
        <f t="shared" si="13"/>
        <v>Large washer, VA.</v>
      </c>
      <c r="L357" s="39" t="s">
        <v>3801</v>
      </c>
      <c r="M357" s="39" t="s">
        <v>3802</v>
      </c>
      <c r="N357" s="39" t="s">
        <v>3803</v>
      </c>
      <c r="O357" s="39" t="s">
        <v>3804</v>
      </c>
      <c r="P357" s="39" t="s">
        <v>3805</v>
      </c>
      <c r="Q357" s="39" t="s">
        <v>3806</v>
      </c>
      <c r="R357" s="39" t="s">
        <v>3807</v>
      </c>
      <c r="S357" s="39" t="s">
        <v>3808</v>
      </c>
    </row>
    <row r="358" spans="1:19" ht="24">
      <c r="A358" s="39" t="s">
        <v>4068</v>
      </c>
      <c r="B358" s="42" t="str">
        <f t="shared" si="12"/>
        <v>M10 Large Washer DIN9021 A2</v>
      </c>
      <c r="C358" s="39" t="s">
        <v>4069</v>
      </c>
      <c r="D358" s="39" t="s">
        <v>4070</v>
      </c>
      <c r="E358" s="39" t="s">
        <v>4071</v>
      </c>
      <c r="F358" s="39" t="s">
        <v>4072</v>
      </c>
      <c r="G358" s="39" t="s">
        <v>4073</v>
      </c>
      <c r="H358" s="39" t="s">
        <v>4074</v>
      </c>
      <c r="I358" s="39" t="s">
        <v>4075</v>
      </c>
      <c r="J358" s="39" t="s">
        <v>4076</v>
      </c>
      <c r="K358" s="42" t="str">
        <f t="shared" si="13"/>
        <v>Large washer, VA.</v>
      </c>
      <c r="L358" s="39" t="s">
        <v>3801</v>
      </c>
      <c r="M358" s="39" t="s">
        <v>3802</v>
      </c>
      <c r="N358" s="39" t="s">
        <v>3803</v>
      </c>
      <c r="O358" s="39" t="s">
        <v>3804</v>
      </c>
      <c r="P358" s="39" t="s">
        <v>3805</v>
      </c>
      <c r="Q358" s="39" t="s">
        <v>3806</v>
      </c>
      <c r="R358" s="39" t="s">
        <v>3807</v>
      </c>
      <c r="S358" s="39" t="s">
        <v>3808</v>
      </c>
    </row>
    <row r="359" spans="1:19" ht="60">
      <c r="A359" s="39" t="s">
        <v>704</v>
      </c>
      <c r="B359" s="42" t="str">
        <f t="shared" si="12"/>
        <v>EPDM rubber self-adhesive 48mm, reel 50m</v>
      </c>
      <c r="C359" s="39" t="s">
        <v>705</v>
      </c>
      <c r="D359" s="39" t="s">
        <v>4077</v>
      </c>
      <c r="E359" s="39" t="s">
        <v>4077</v>
      </c>
      <c r="F359" s="39" t="s">
        <v>4078</v>
      </c>
      <c r="G359" s="39" t="s">
        <v>4079</v>
      </c>
      <c r="H359" s="39" t="s">
        <v>4080</v>
      </c>
      <c r="I359" s="39" t="s">
        <v>4081</v>
      </c>
      <c r="J359" s="39" t="s">
        <v>4082</v>
      </c>
      <c r="K359" s="42" t="str">
        <f t="shared" si="13"/>
        <v>EPDM rubber insert 3 mm self-adhesive, roll of 50 m, UV-resistant, e.g. for trapezoidal sheet metal clamps or for laminate modules.</v>
      </c>
      <c r="L359" s="39" t="s">
        <v>4083</v>
      </c>
      <c r="M359" s="39" t="s">
        <v>4084</v>
      </c>
      <c r="N359" s="39" t="s">
        <v>4085</v>
      </c>
      <c r="O359" s="39" t="s">
        <v>4086</v>
      </c>
      <c r="P359" s="39" t="s">
        <v>4087</v>
      </c>
      <c r="Q359" s="39" t="s">
        <v>4088</v>
      </c>
      <c r="R359" s="39" t="s">
        <v>4089</v>
      </c>
      <c r="S359" s="44" t="s">
        <v>4090</v>
      </c>
    </row>
    <row r="360" spans="1:19" ht="180">
      <c r="A360" s="39" t="s">
        <v>706</v>
      </c>
      <c r="B360" s="42" t="str">
        <f t="shared" si="12"/>
        <v>Spacer plate roof hook 2,5/5 mm</v>
      </c>
      <c r="C360" s="39" t="s">
        <v>707</v>
      </c>
      <c r="D360" s="39" t="s">
        <v>4091</v>
      </c>
      <c r="E360" s="39" t="s">
        <v>4091</v>
      </c>
      <c r="F360" s="39" t="s">
        <v>4092</v>
      </c>
      <c r="G360" s="39" t="s">
        <v>4093</v>
      </c>
      <c r="H360" s="39" t="s">
        <v>4094</v>
      </c>
      <c r="I360" s="39" t="s">
        <v>4095</v>
      </c>
      <c r="J360" s="39" t="s">
        <v>4096</v>
      </c>
      <c r="K360" s="42" t="str">
        <f t="shared" si="13"/>
        <v>Spacer for roof hook assembly made of PE plastic . During installation, the roof hook must be installed in such a way that a distance of 5 mm is maintained on all sides (i.e. also on the upper front edge). This is the only way the hook can absorb load through elastic deformation (see also assembly instructions). Make sure that the spacing of the screws in the rafters is not too short. Recommended approx. 70 to 80 mm in rafters.</v>
      </c>
      <c r="L360" s="39" t="s">
        <v>4097</v>
      </c>
      <c r="M360" s="39" t="s">
        <v>4098</v>
      </c>
      <c r="N360" s="39" t="s">
        <v>4099</v>
      </c>
      <c r="O360" s="39" t="s">
        <v>4100</v>
      </c>
      <c r="P360" s="39" t="s">
        <v>4101</v>
      </c>
      <c r="Q360" s="39" t="s">
        <v>4102</v>
      </c>
      <c r="R360" s="39" t="s">
        <v>4103</v>
      </c>
      <c r="S360" s="44" t="s">
        <v>4104</v>
      </c>
    </row>
    <row r="361" spans="1:19" ht="108">
      <c r="A361" s="39" t="s">
        <v>708</v>
      </c>
      <c r="B361" s="42" t="str">
        <f t="shared" si="12"/>
        <v>Roof hook sealing tape gray TP600 10m</v>
      </c>
      <c r="C361" s="39" t="s">
        <v>709</v>
      </c>
      <c r="D361" s="39" t="s">
        <v>4105</v>
      </c>
      <c r="E361" s="39" t="s">
        <v>4106</v>
      </c>
      <c r="F361" s="39" t="s">
        <v>4107</v>
      </c>
      <c r="G361" s="39" t="s">
        <v>4108</v>
      </c>
      <c r="H361" s="39" t="s">
        <v>4109</v>
      </c>
      <c r="I361" s="39" t="s">
        <v>4110</v>
      </c>
      <c r="J361" s="39" t="s">
        <v>4111</v>
      </c>
      <c r="K361" s="42" t="str">
        <f t="shared" si="13"/>
        <v>The simple solution for sealing roof tiles. Rain and weather resistant, easy to compress, self-adhesive on one side. Contains no substances that can cause damage to the roof structure, also resistant to mould and microorganisms.</v>
      </c>
      <c r="L361" s="39" t="s">
        <v>4112</v>
      </c>
      <c r="M361" s="39" t="s">
        <v>4113</v>
      </c>
      <c r="N361" s="39" t="s">
        <v>4114</v>
      </c>
      <c r="O361" s="39" t="s">
        <v>4115</v>
      </c>
      <c r="P361" s="39" t="s">
        <v>4116</v>
      </c>
      <c r="Q361" s="39" t="s">
        <v>4117</v>
      </c>
      <c r="R361" s="39" t="s">
        <v>4118</v>
      </c>
      <c r="S361" s="39" t="s">
        <v>4119</v>
      </c>
    </row>
    <row r="362" spans="1:19" ht="168">
      <c r="A362" s="39" t="s">
        <v>113</v>
      </c>
      <c r="B362" s="42" t="str">
        <f t="shared" si="12"/>
        <v>Roof hook Pro-N  </v>
      </c>
      <c r="C362" s="39" t="s">
        <v>114</v>
      </c>
      <c r="D362" s="39" t="s">
        <v>4120</v>
      </c>
      <c r="E362" s="39" t="s">
        <v>4120</v>
      </c>
      <c r="F362" s="39" t="s">
        <v>4120</v>
      </c>
      <c r="G362" s="39" t="s">
        <v>4120</v>
      </c>
      <c r="H362" s="39" t="s">
        <v>4120</v>
      </c>
      <c r="I362" s="39" t="s">
        <v>4120</v>
      </c>
      <c r="J362" s="39" t="s">
        <v>4121</v>
      </c>
      <c r="K362" s="42" t="str">
        <f t="shared" si="13"/>
        <v>The aluminum roof hook covers applications on tiled roofs. It allows a quick and flexible installation by hooking and clamping to the roof batten. Due to a rotatable multi-adapter, the roof hook can be combined with the profiles of the ProLine series as well as with the classic Schletter modular system and has a height adjustment at the upper connection as well as a corresponding quick mounting adapter.</v>
      </c>
      <c r="L362" s="39" t="s">
        <v>4122</v>
      </c>
      <c r="M362" s="39" t="s">
        <v>4123</v>
      </c>
      <c r="N362" s="39" t="s">
        <v>4123</v>
      </c>
      <c r="O362" s="39" t="s">
        <v>4123</v>
      </c>
      <c r="P362" s="39" t="s">
        <v>4123</v>
      </c>
      <c r="Q362" s="39" t="s">
        <v>4123</v>
      </c>
      <c r="R362" s="39" t="s">
        <v>4123</v>
      </c>
      <c r="S362" s="44" t="s">
        <v>4124</v>
      </c>
    </row>
    <row r="363" spans="1:19" ht="144">
      <c r="A363" s="39" t="s">
        <v>122</v>
      </c>
      <c r="B363" s="42" t="str">
        <f t="shared" si="12"/>
        <v>Hanger bolt kit 10x200 assembled</v>
      </c>
      <c r="C363" s="39" t="s">
        <v>116</v>
      </c>
      <c r="D363" s="39" t="s">
        <v>1269</v>
      </c>
      <c r="E363" s="39" t="s">
        <v>1270</v>
      </c>
      <c r="F363" s="39" t="s">
        <v>1271</v>
      </c>
      <c r="G363" s="39" t="s">
        <v>1272</v>
      </c>
      <c r="H363" s="39" t="s">
        <v>1273</v>
      </c>
      <c r="I363" s="39" t="s">
        <v>1274</v>
      </c>
      <c r="J363" s="39" t="s">
        <v>1275</v>
      </c>
      <c r="K363" s="42" t="str">
        <f t="shared" si="13"/>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L363" s="39" t="s">
        <v>1276</v>
      </c>
      <c r="M363" s="39" t="s">
        <v>1277</v>
      </c>
      <c r="N363" s="39" t="s">
        <v>1278</v>
      </c>
      <c r="O363" s="39" t="s">
        <v>1279</v>
      </c>
      <c r="P363" s="39" t="s">
        <v>1280</v>
      </c>
      <c r="Q363" s="39" t="s">
        <v>1281</v>
      </c>
      <c r="R363" s="39" t="s">
        <v>1282</v>
      </c>
      <c r="S363" s="39" t="s">
        <v>1283</v>
      </c>
    </row>
    <row r="364" spans="1:19" ht="144">
      <c r="A364" s="39" t="s">
        <v>123</v>
      </c>
      <c r="B364" s="42" t="str">
        <f t="shared" si="12"/>
        <v>Hanger bolt kit 12x200 assembled</v>
      </c>
      <c r="C364" s="39" t="s">
        <v>119</v>
      </c>
      <c r="D364" s="39" t="s">
        <v>1284</v>
      </c>
      <c r="E364" s="39" t="s">
        <v>1285</v>
      </c>
      <c r="F364" s="39" t="s">
        <v>1286</v>
      </c>
      <c r="G364" s="39" t="s">
        <v>1287</v>
      </c>
      <c r="H364" s="39" t="s">
        <v>1288</v>
      </c>
      <c r="I364" s="39" t="s">
        <v>1289</v>
      </c>
      <c r="J364" s="39" t="s">
        <v>1290</v>
      </c>
      <c r="K364" s="42" t="str">
        <f t="shared" si="13"/>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L364" s="39" t="s">
        <v>1276</v>
      </c>
      <c r="M364" s="39" t="s">
        <v>1277</v>
      </c>
      <c r="N364" s="39" t="s">
        <v>1278</v>
      </c>
      <c r="O364" s="39" t="s">
        <v>1279</v>
      </c>
      <c r="P364" s="39" t="s">
        <v>1291</v>
      </c>
      <c r="Q364" s="39" t="s">
        <v>1281</v>
      </c>
      <c r="R364" s="39" t="s">
        <v>1282</v>
      </c>
      <c r="S364" s="39" t="s">
        <v>1283</v>
      </c>
    </row>
    <row r="365" spans="1:19" ht="144">
      <c r="A365" s="39" t="s">
        <v>124</v>
      </c>
      <c r="B365" s="42" t="str">
        <f t="shared" si="12"/>
        <v>Hanger bolt kit 12x300 assembled</v>
      </c>
      <c r="C365" s="39" t="s">
        <v>121</v>
      </c>
      <c r="D365" s="39" t="s">
        <v>1292</v>
      </c>
      <c r="E365" s="39" t="s">
        <v>1293</v>
      </c>
      <c r="F365" s="39" t="s">
        <v>1294</v>
      </c>
      <c r="G365" s="39" t="s">
        <v>1295</v>
      </c>
      <c r="H365" s="39" t="s">
        <v>1296</v>
      </c>
      <c r="I365" s="39" t="s">
        <v>1297</v>
      </c>
      <c r="J365" s="39" t="s">
        <v>1298</v>
      </c>
      <c r="K365" s="42" t="str">
        <f t="shared" si="13"/>
        <v>Corrugated roof fastening set consisting of a special hanger bolt with EPDM seal and a mounting plate. Used for corrugated sheets (e.g. made of fibre cement) or trapezoidal sheet metal roofs. Hanger bolt set fully assembled with vulcanized EPDM seal (UV-resistant) and 3 flange nuts in V4A.</v>
      </c>
      <c r="L365" s="39" t="s">
        <v>1276</v>
      </c>
      <c r="M365" s="39" t="s">
        <v>1277</v>
      </c>
      <c r="N365" s="39" t="s">
        <v>1278</v>
      </c>
      <c r="O365" s="39" t="s">
        <v>1279</v>
      </c>
      <c r="P365" s="39" t="s">
        <v>1291</v>
      </c>
      <c r="Q365" s="39" t="s">
        <v>1281</v>
      </c>
      <c r="R365" s="39" t="s">
        <v>1282</v>
      </c>
      <c r="S365" s="39" t="s">
        <v>1283</v>
      </c>
    </row>
    <row r="366" spans="1:19" ht="84">
      <c r="A366" s="39" t="s">
        <v>197</v>
      </c>
      <c r="B366" s="42" t="str">
        <f t="shared" si="12"/>
        <v>Module bearing rail Eco05 3550mm</v>
      </c>
      <c r="C366" s="39" t="s">
        <v>198</v>
      </c>
      <c r="D366" s="39" t="s">
        <v>4125</v>
      </c>
      <c r="E366" s="39" t="s">
        <v>4126</v>
      </c>
      <c r="F366" s="39" t="s">
        <v>4127</v>
      </c>
      <c r="G366" s="39" t="s">
        <v>4128</v>
      </c>
      <c r="H366" s="39" t="s">
        <v>4129</v>
      </c>
      <c r="I366" s="39" t="s">
        <v>4130</v>
      </c>
      <c r="J366" s="39" t="s">
        <v>4131</v>
      </c>
      <c r="K366" s="42" t="str">
        <f t="shared" si="13"/>
        <v>The profile series for the proven Klick-in system. Assemble with a square nut and Klick in module. Mechanical connection: top click groove M8, bottom screw channel M10, 30mm x 30mm</v>
      </c>
      <c r="L366" s="39" t="s">
        <v>1763</v>
      </c>
      <c r="M366" s="39" t="s">
        <v>1764</v>
      </c>
      <c r="N366" s="39" t="s">
        <v>1764</v>
      </c>
      <c r="O366" s="39" t="s">
        <v>1765</v>
      </c>
      <c r="P366" s="39" t="s">
        <v>1766</v>
      </c>
      <c r="Q366" s="39" t="s">
        <v>1767</v>
      </c>
      <c r="R366" s="39" t="s">
        <v>1768</v>
      </c>
      <c r="S366" s="39" t="s">
        <v>1769</v>
      </c>
    </row>
    <row r="367" spans="1:19" ht="96">
      <c r="A367" s="39" t="s">
        <v>241</v>
      </c>
      <c r="B367" s="42" t="str">
        <f t="shared" si="12"/>
        <v>Module bearing rail Pro50 260mm</v>
      </c>
      <c r="C367" s="39" t="s">
        <v>4132</v>
      </c>
      <c r="D367" s="39" t="s">
        <v>242</v>
      </c>
      <c r="E367" s="39" t="s">
        <v>242</v>
      </c>
      <c r="F367" s="39" t="s">
        <v>242</v>
      </c>
      <c r="G367" s="39" t="s">
        <v>242</v>
      </c>
      <c r="H367" s="39" t="s">
        <v>242</v>
      </c>
      <c r="I367" s="39" t="s">
        <v>242</v>
      </c>
      <c r="J367" s="39" t="s">
        <v>4133</v>
      </c>
      <c r="K367" s="42" t="str">
        <f t="shared" si="13"/>
        <v>The ProLine profile series with matching accessories. Mounting with module clamps of the ProLine series and the ProLine click system. Mechanical connection: ProLine click groove at top, M10 screw channel at bottom, 30mm x 50mm.</v>
      </c>
      <c r="L367" s="39" t="s">
        <v>2102</v>
      </c>
      <c r="M367" s="39" t="s">
        <v>2103</v>
      </c>
      <c r="N367" s="39" t="s">
        <v>2104</v>
      </c>
      <c r="O367" s="39" t="s">
        <v>2105</v>
      </c>
      <c r="P367" s="39" t="s">
        <v>2106</v>
      </c>
      <c r="Q367" s="39" t="s">
        <v>2107</v>
      </c>
      <c r="R367" s="39" t="s">
        <v>2108</v>
      </c>
      <c r="S367" s="39" t="s">
        <v>2109</v>
      </c>
    </row>
    <row r="368" spans="1:19" ht="48">
      <c r="A368" s="39" t="s">
        <v>341</v>
      </c>
      <c r="B368" s="42" t="str">
        <f t="shared" si="12"/>
        <v>Tension connector</v>
      </c>
      <c r="C368" s="39" t="s">
        <v>342</v>
      </c>
      <c r="D368" s="39" t="s">
        <v>4134</v>
      </c>
      <c r="E368" s="39" t="s">
        <v>4134</v>
      </c>
      <c r="F368" s="39" t="s">
        <v>4134</v>
      </c>
      <c r="G368" s="39" t="s">
        <v>4134</v>
      </c>
      <c r="H368" s="39" t="s">
        <v>4134</v>
      </c>
      <c r="I368" s="39" t="s">
        <v>4134</v>
      </c>
      <c r="J368" s="39" t="s">
        <v>4135</v>
      </c>
      <c r="K368" s="42" t="str">
        <f t="shared" si="13"/>
        <v>For flexible connection of the module fields when separating the fields on pitched roofs.</v>
      </c>
      <c r="L368" s="39" t="s">
        <v>2525</v>
      </c>
      <c r="M368" s="39" t="s">
        <v>2526</v>
      </c>
      <c r="N368" s="39" t="s">
        <v>2527</v>
      </c>
      <c r="O368" s="39" t="s">
        <v>2528</v>
      </c>
      <c r="P368" s="39" t="s">
        <v>2529</v>
      </c>
      <c r="Q368" s="39" t="s">
        <v>2530</v>
      </c>
      <c r="R368" s="39" t="s">
        <v>2531</v>
      </c>
      <c r="S368" s="39" t="s">
        <v>2532</v>
      </c>
    </row>
    <row r="369" spans="1:19" ht="36">
      <c r="A369" s="39" t="s">
        <v>369</v>
      </c>
      <c r="B369" s="42" t="str">
        <f t="shared" si="12"/>
        <v>Plastic end cap Pro blank</v>
      </c>
      <c r="C369" s="39" t="s">
        <v>370</v>
      </c>
      <c r="D369" s="39" t="s">
        <v>4136</v>
      </c>
      <c r="E369" s="39" t="s">
        <v>4136</v>
      </c>
      <c r="F369" s="39" t="s">
        <v>4136</v>
      </c>
      <c r="G369" s="39" t="s">
        <v>4136</v>
      </c>
      <c r="H369" s="39" t="s">
        <v>4136</v>
      </c>
      <c r="I369" s="39" t="s">
        <v>4136</v>
      </c>
      <c r="J369" s="39" t="s">
        <v>2650</v>
      </c>
      <c r="K369" s="42" t="str">
        <f t="shared" si="13"/>
        <v>As a finishing element for module bearing rails of the ProLine series, black.</v>
      </c>
      <c r="L369" s="39" t="s">
        <v>4137</v>
      </c>
      <c r="M369" s="39" t="s">
        <v>4138</v>
      </c>
      <c r="N369" s="39" t="s">
        <v>4138</v>
      </c>
      <c r="O369" s="39" t="s">
        <v>4138</v>
      </c>
      <c r="P369" s="39" t="s">
        <v>4138</v>
      </c>
      <c r="Q369" s="39" t="s">
        <v>4138</v>
      </c>
      <c r="R369" s="39" t="s">
        <v>4138</v>
      </c>
      <c r="S369" s="39" t="s">
        <v>4139</v>
      </c>
    </row>
    <row r="370" spans="1:19" ht="132">
      <c r="A370" s="39" t="s">
        <v>384</v>
      </c>
      <c r="B370" s="42" t="str">
        <f t="shared" si="12"/>
        <v>End clamp Pro</v>
      </c>
      <c r="C370" s="39" t="s">
        <v>385</v>
      </c>
      <c r="D370" s="39" t="s">
        <v>4140</v>
      </c>
      <c r="E370" s="39" t="s">
        <v>4140</v>
      </c>
      <c r="F370" s="39" t="s">
        <v>4140</v>
      </c>
      <c r="G370" s="39" t="s">
        <v>4140</v>
      </c>
      <c r="H370" s="39" t="s">
        <v>4140</v>
      </c>
      <c r="I370" s="39" t="s">
        <v>4140</v>
      </c>
      <c r="J370" s="39" t="s">
        <v>4141</v>
      </c>
      <c r="K370" s="42" t="str">
        <f t="shared" si="13"/>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L370" s="39" t="s">
        <v>2680</v>
      </c>
      <c r="M370" s="39" t="s">
        <v>2681</v>
      </c>
      <c r="N370" s="39" t="s">
        <v>2682</v>
      </c>
      <c r="O370" s="39" t="s">
        <v>2683</v>
      </c>
      <c r="P370" s="39" t="s">
        <v>2684</v>
      </c>
      <c r="Q370" s="39" t="s">
        <v>2685</v>
      </c>
      <c r="R370" s="39" t="s">
        <v>2686</v>
      </c>
      <c r="S370" s="39" t="s">
        <v>2687</v>
      </c>
    </row>
    <row r="371" spans="1:19" ht="132">
      <c r="A371" s="39" t="s">
        <v>387</v>
      </c>
      <c r="B371" s="42" t="str">
        <f t="shared" si="12"/>
        <v>Middle clamp Pro</v>
      </c>
      <c r="C371" s="39" t="s">
        <v>388</v>
      </c>
      <c r="D371" s="39" t="s">
        <v>4142</v>
      </c>
      <c r="E371" s="39" t="s">
        <v>4142</v>
      </c>
      <c r="F371" s="39" t="s">
        <v>4142</v>
      </c>
      <c r="G371" s="39" t="s">
        <v>4142</v>
      </c>
      <c r="H371" s="39" t="s">
        <v>4142</v>
      </c>
      <c r="I371" s="39" t="s">
        <v>4142</v>
      </c>
      <c r="J371" s="39" t="s">
        <v>4143</v>
      </c>
      <c r="K371" s="42" t="str">
        <f t="shared" si="13"/>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L371" s="39" t="s">
        <v>2680</v>
      </c>
      <c r="M371" s="39" t="s">
        <v>2681</v>
      </c>
      <c r="N371" s="39" t="s">
        <v>2682</v>
      </c>
      <c r="O371" s="39" t="s">
        <v>2683</v>
      </c>
      <c r="P371" s="39" t="s">
        <v>2684</v>
      </c>
      <c r="Q371" s="39" t="s">
        <v>2685</v>
      </c>
      <c r="R371" s="39" t="s">
        <v>2686</v>
      </c>
      <c r="S371" s="39" t="s">
        <v>2687</v>
      </c>
    </row>
    <row r="372" spans="1:19" ht="132">
      <c r="A372" s="39" t="s">
        <v>389</v>
      </c>
      <c r="B372" s="42" t="str">
        <f t="shared" si="12"/>
        <v>End clamp Pro black</v>
      </c>
      <c r="C372" s="39" t="s">
        <v>390</v>
      </c>
      <c r="D372" s="39" t="s">
        <v>4144</v>
      </c>
      <c r="E372" s="39" t="s">
        <v>4144</v>
      </c>
      <c r="F372" s="39" t="s">
        <v>4144</v>
      </c>
      <c r="G372" s="39" t="s">
        <v>4144</v>
      </c>
      <c r="H372" s="39" t="s">
        <v>4144</v>
      </c>
      <c r="I372" s="39" t="s">
        <v>4144</v>
      </c>
      <c r="J372" s="39" t="s">
        <v>4145</v>
      </c>
      <c r="K372" s="42" t="str">
        <f t="shared" si="13"/>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L372" s="39" t="s">
        <v>2680</v>
      </c>
      <c r="M372" s="39" t="s">
        <v>2681</v>
      </c>
      <c r="N372" s="39" t="s">
        <v>2682</v>
      </c>
      <c r="O372" s="39" t="s">
        <v>2683</v>
      </c>
      <c r="P372" s="39" t="s">
        <v>2684</v>
      </c>
      <c r="Q372" s="39" t="s">
        <v>2685</v>
      </c>
      <c r="R372" s="39" t="s">
        <v>2686</v>
      </c>
      <c r="S372" s="39" t="s">
        <v>2687</v>
      </c>
    </row>
    <row r="373" spans="1:19" ht="132">
      <c r="A373" s="39" t="s">
        <v>391</v>
      </c>
      <c r="B373" s="42" t="str">
        <f t="shared" si="12"/>
        <v>Middle clamp Pro black</v>
      </c>
      <c r="C373" s="39" t="s">
        <v>392</v>
      </c>
      <c r="D373" s="39" t="s">
        <v>4146</v>
      </c>
      <c r="E373" s="39" t="s">
        <v>4146</v>
      </c>
      <c r="F373" s="39" t="s">
        <v>4146</v>
      </c>
      <c r="G373" s="39" t="s">
        <v>4146</v>
      </c>
      <c r="H373" s="39" t="s">
        <v>4146</v>
      </c>
      <c r="I373" s="39" t="s">
        <v>4146</v>
      </c>
      <c r="J373" s="39" t="s">
        <v>4147</v>
      </c>
      <c r="K373" s="42" t="str">
        <f t="shared" si="13"/>
        <v>The RapidPro module clamp is the logical development of the proven Rapid16 module clamp that has been used successfully in many applications. The number of clamps was drastically reduced due to the flexibility of the design. All module terminals are equipped with an earth pin as standard.</v>
      </c>
      <c r="L373" s="39" t="s">
        <v>2680</v>
      </c>
      <c r="M373" s="39" t="s">
        <v>2681</v>
      </c>
      <c r="N373" s="39" t="s">
        <v>2682</v>
      </c>
      <c r="O373" s="39" t="s">
        <v>2683</v>
      </c>
      <c r="P373" s="39" t="s">
        <v>2684</v>
      </c>
      <c r="Q373" s="39" t="s">
        <v>2685</v>
      </c>
      <c r="R373" s="39" t="s">
        <v>2686</v>
      </c>
      <c r="S373" s="39" t="s">
        <v>2687</v>
      </c>
    </row>
    <row r="374" spans="1:19" ht="132">
      <c r="A374" s="39" t="s">
        <v>419</v>
      </c>
      <c r="B374" s="42" t="str">
        <f t="shared" si="12"/>
        <v>End clamp Pro narrow 3-12mm</v>
      </c>
      <c r="C374" s="39" t="s">
        <v>420</v>
      </c>
      <c r="D374" s="39" t="s">
        <v>4148</v>
      </c>
      <c r="E374" s="39" t="s">
        <v>4148</v>
      </c>
      <c r="F374" s="39" t="s">
        <v>4148</v>
      </c>
      <c r="G374" s="39" t="s">
        <v>4148</v>
      </c>
      <c r="H374" s="39" t="s">
        <v>4148</v>
      </c>
      <c r="I374" s="39" t="s">
        <v>4148</v>
      </c>
      <c r="J374" s="39" t="s">
        <v>4149</v>
      </c>
      <c r="K374" s="42" t="str">
        <f t="shared" si="13"/>
        <v>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v>
      </c>
      <c r="L374" s="39" t="s">
        <v>4150</v>
      </c>
      <c r="M374" s="39" t="s">
        <v>4151</v>
      </c>
      <c r="N374" s="39" t="s">
        <v>4152</v>
      </c>
      <c r="O374" s="39" t="s">
        <v>4153</v>
      </c>
      <c r="P374" s="39" t="s">
        <v>4154</v>
      </c>
      <c r="Q374" s="39" t="s">
        <v>4155</v>
      </c>
      <c r="R374" s="39" t="s">
        <v>4156</v>
      </c>
      <c r="S374" s="39" t="s">
        <v>4157</v>
      </c>
    </row>
    <row r="375" spans="1:19" ht="132">
      <c r="A375" s="39" t="s">
        <v>423</v>
      </c>
      <c r="B375" s="42" t="str">
        <f t="shared" si="12"/>
        <v>End clamp Pro wide 3-12mm</v>
      </c>
      <c r="C375" s="39" t="s">
        <v>424</v>
      </c>
      <c r="D375" s="39" t="s">
        <v>4158</v>
      </c>
      <c r="E375" s="39" t="s">
        <v>4158</v>
      </c>
      <c r="F375" s="39" t="s">
        <v>4158</v>
      </c>
      <c r="G375" s="39" t="s">
        <v>4158</v>
      </c>
      <c r="H375" s="39" t="s">
        <v>4158</v>
      </c>
      <c r="I375" s="39" t="s">
        <v>4158</v>
      </c>
      <c r="J375" s="39" t="s">
        <v>4159</v>
      </c>
      <c r="K375" s="42" t="str">
        <f t="shared" si="13"/>
        <v>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v>
      </c>
      <c r="L375" s="39" t="s">
        <v>4150</v>
      </c>
      <c r="M375" s="39" t="s">
        <v>4151</v>
      </c>
      <c r="N375" s="39" t="s">
        <v>4152</v>
      </c>
      <c r="O375" s="39" t="s">
        <v>4153</v>
      </c>
      <c r="P375" s="39" t="s">
        <v>4154</v>
      </c>
      <c r="Q375" s="39" t="s">
        <v>4155</v>
      </c>
      <c r="R375" s="39" t="s">
        <v>4156</v>
      </c>
      <c r="S375" s="39" t="s">
        <v>4157</v>
      </c>
    </row>
    <row r="376" spans="1:19" ht="132">
      <c r="A376" s="39" t="s">
        <v>427</v>
      </c>
      <c r="B376" s="42" t="str">
        <f t="shared" si="12"/>
        <v>Middle clamp Pro narrow 3-12mm</v>
      </c>
      <c r="C376" s="39" t="s">
        <v>428</v>
      </c>
      <c r="D376" s="39" t="s">
        <v>4160</v>
      </c>
      <c r="E376" s="39" t="s">
        <v>4160</v>
      </c>
      <c r="F376" s="39" t="s">
        <v>4160</v>
      </c>
      <c r="G376" s="39" t="s">
        <v>4160</v>
      </c>
      <c r="H376" s="39" t="s">
        <v>4160</v>
      </c>
      <c r="I376" s="39" t="s">
        <v>4160</v>
      </c>
      <c r="J376" s="39" t="s">
        <v>4161</v>
      </c>
      <c r="K376" s="42" t="str">
        <f t="shared" si="13"/>
        <v>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v>
      </c>
      <c r="L376" s="39" t="s">
        <v>4150</v>
      </c>
      <c r="M376" s="39" t="s">
        <v>4151</v>
      </c>
      <c r="N376" s="39" t="s">
        <v>4152</v>
      </c>
      <c r="O376" s="39" t="s">
        <v>4153</v>
      </c>
      <c r="P376" s="39" t="s">
        <v>4154</v>
      </c>
      <c r="Q376" s="39" t="s">
        <v>4155</v>
      </c>
      <c r="R376" s="39" t="s">
        <v>4156</v>
      </c>
      <c r="S376" s="39" t="s">
        <v>4157</v>
      </c>
    </row>
    <row r="377" spans="1:19" ht="132">
      <c r="A377" s="39" t="s">
        <v>431</v>
      </c>
      <c r="B377" s="42" t="str">
        <f t="shared" si="12"/>
        <v>Middle clamp Pro wide 3-12mm</v>
      </c>
      <c r="C377" s="39" t="s">
        <v>432</v>
      </c>
      <c r="D377" s="39" t="s">
        <v>4162</v>
      </c>
      <c r="E377" s="39" t="s">
        <v>4162</v>
      </c>
      <c r="F377" s="39" t="s">
        <v>4162</v>
      </c>
      <c r="G377" s="39" t="s">
        <v>4162</v>
      </c>
      <c r="H377" s="39" t="s">
        <v>4162</v>
      </c>
      <c r="I377" s="39" t="s">
        <v>4162</v>
      </c>
      <c r="J377" s="39" t="s">
        <v>4163</v>
      </c>
      <c r="K377" s="42" t="str">
        <f t="shared" si="13"/>
        <v>Suitable for different module thicknesses. Attention: Pay attention to the tightening torque (see also: Laminate Mounting General Information) For laminate thickness 3-12 mm. Glass insert: Profi narrow 11 mm, Profi wide 15 mm. Length: 80 mm, gap between modules: approx. 20 mm. Incl. Countersunk screw and square nut.</v>
      </c>
      <c r="L377" s="39" t="s">
        <v>4150</v>
      </c>
      <c r="M377" s="39" t="s">
        <v>4151</v>
      </c>
      <c r="N377" s="39" t="s">
        <v>4152</v>
      </c>
      <c r="O377" s="39" t="s">
        <v>4153</v>
      </c>
      <c r="P377" s="39" t="s">
        <v>4154</v>
      </c>
      <c r="Q377" s="39" t="s">
        <v>4155</v>
      </c>
      <c r="R377" s="39" t="s">
        <v>4156</v>
      </c>
      <c r="S377" s="39" t="s">
        <v>4157</v>
      </c>
    </row>
    <row r="378" spans="1:19" ht="132">
      <c r="A378" s="39" t="s">
        <v>435</v>
      </c>
      <c r="B378" s="42" t="str">
        <f t="shared" si="12"/>
        <v>End clamp Eco6-S4 6.8mm Pro</v>
      </c>
      <c r="C378" s="39" t="s">
        <v>436</v>
      </c>
      <c r="D378" s="39" t="s">
        <v>4164</v>
      </c>
      <c r="E378" s="39" t="s">
        <v>4164</v>
      </c>
      <c r="F378" s="39" t="s">
        <v>4164</v>
      </c>
      <c r="G378" s="39" t="s">
        <v>4164</v>
      </c>
      <c r="H378" s="39" t="s">
        <v>4164</v>
      </c>
      <c r="I378" s="39" t="s">
        <v>4164</v>
      </c>
      <c r="J378" s="39" t="s">
        <v>4165</v>
      </c>
      <c r="K378" s="42" t="str">
        <f t="shared" si="13"/>
        <v>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v>
      </c>
      <c r="L378" s="39" t="s">
        <v>2843</v>
      </c>
      <c r="M378" s="39" t="s">
        <v>2844</v>
      </c>
      <c r="N378" s="39" t="s">
        <v>2845</v>
      </c>
      <c r="O378" s="39" t="s">
        <v>2846</v>
      </c>
      <c r="P378" s="39" t="s">
        <v>2847</v>
      </c>
      <c r="Q378" s="39" t="s">
        <v>2858</v>
      </c>
      <c r="R378" s="39" t="s">
        <v>2849</v>
      </c>
      <c r="S378" s="44" t="s">
        <v>4166</v>
      </c>
    </row>
    <row r="379" spans="1:19" ht="132">
      <c r="A379" s="39" t="s">
        <v>439</v>
      </c>
      <c r="B379" s="42" t="str">
        <f t="shared" si="12"/>
        <v>Middle clamp Eco6-S4  6.8mm Pro</v>
      </c>
      <c r="C379" s="39" t="s">
        <v>440</v>
      </c>
      <c r="D379" s="39" t="s">
        <v>4167</v>
      </c>
      <c r="E379" s="39" t="s">
        <v>4167</v>
      </c>
      <c r="F379" s="39" t="s">
        <v>4167</v>
      </c>
      <c r="G379" s="39" t="s">
        <v>4167</v>
      </c>
      <c r="H379" s="39" t="s">
        <v>4167</v>
      </c>
      <c r="I379" s="39" t="s">
        <v>4167</v>
      </c>
      <c r="J379" s="39" t="s">
        <v>4168</v>
      </c>
      <c r="K379" s="42" t="str">
        <f t="shared" si="13"/>
        <v>Length of aluminum clamp: 70 mm, glass insert: 11 mm, gap between modules: approx. 22 mm, (no pressing of the laminate). With accessories M8 x 20, without click-in module, with EPDM rubber surrounding aluminum clamp. Certified terminals for First Solar Series 4 modules made of highly insulating EPDM rubber material.</v>
      </c>
      <c r="L379" s="39" t="s">
        <v>2843</v>
      </c>
      <c r="M379" s="39" t="s">
        <v>2844</v>
      </c>
      <c r="N379" s="39" t="s">
        <v>2845</v>
      </c>
      <c r="O379" s="39" t="s">
        <v>2846</v>
      </c>
      <c r="P379" s="39" t="s">
        <v>2847</v>
      </c>
      <c r="Q379" s="39" t="s">
        <v>2858</v>
      </c>
      <c r="R379" s="39" t="s">
        <v>2849</v>
      </c>
      <c r="S379" s="39" t="s">
        <v>4166</v>
      </c>
    </row>
    <row r="380" spans="1:19" ht="60">
      <c r="A380" s="39" t="s">
        <v>445</v>
      </c>
      <c r="B380" s="42" t="str">
        <f t="shared" si="12"/>
        <v>Grounding clamp Pro VA 8-10mm</v>
      </c>
      <c r="C380" s="39" t="s">
        <v>446</v>
      </c>
      <c r="D380" s="39" t="s">
        <v>4169</v>
      </c>
      <c r="E380" s="39" t="s">
        <v>4169</v>
      </c>
      <c r="F380" s="39" t="s">
        <v>4169</v>
      </c>
      <c r="G380" s="39" t="s">
        <v>4169</v>
      </c>
      <c r="H380" s="39" t="s">
        <v>4169</v>
      </c>
      <c r="I380" s="39" t="s">
        <v>4169</v>
      </c>
      <c r="J380" s="39" t="s">
        <v>4170</v>
      </c>
      <c r="K380" s="42" t="str">
        <f t="shared" si="13"/>
        <v>Lightening protection clamp. Clamping range 8–10 mm, single / multi-wire connection 4–50 mm².</v>
      </c>
      <c r="L380" s="39" t="s">
        <v>2881</v>
      </c>
      <c r="M380" s="39" t="s">
        <v>2882</v>
      </c>
      <c r="N380" s="39" t="s">
        <v>2883</v>
      </c>
      <c r="O380" s="39" t="s">
        <v>2884</v>
      </c>
      <c r="P380" s="39" t="s">
        <v>2885</v>
      </c>
      <c r="Q380" s="39" t="s">
        <v>2886</v>
      </c>
      <c r="R380" s="39" t="s">
        <v>2887</v>
      </c>
      <c r="S380" s="44" t="s">
        <v>2888</v>
      </c>
    </row>
    <row r="381" spans="1:19" ht="180">
      <c r="A381" s="39" t="s">
        <v>488</v>
      </c>
      <c r="B381" s="42" t="str">
        <f t="shared" si="12"/>
        <v>FixGrid Pro Kit east/west</v>
      </c>
      <c r="C381" s="39" t="s">
        <v>4171</v>
      </c>
      <c r="D381" s="39" t="s">
        <v>489</v>
      </c>
      <c r="E381" s="39" t="s">
        <v>489</v>
      </c>
      <c r="F381" s="39" t="s">
        <v>489</v>
      </c>
      <c r="G381" s="39" t="s">
        <v>489</v>
      </c>
      <c r="H381" s="39" t="s">
        <v>489</v>
      </c>
      <c r="I381" s="39" t="s">
        <v>489</v>
      </c>
      <c r="J381" s="39" t="s">
        <v>4172</v>
      </c>
      <c r="K381" s="42" t="str">
        <f t="shared" si="13"/>
        <v>The mounting kit without roof penetration for flat roofs offers a material- and cost-optimized, high-grade pre-assembly and was thus developed for a quick and easy installation. The system has been designed for approx. 5°, 10° and 15° module angles and only corresponding additional elevation elements and module supports are required. The ballasting for the system is optimized for wind dynamics according to the latest standards.</v>
      </c>
      <c r="L381" s="39" t="s">
        <v>4173</v>
      </c>
      <c r="M381" s="39" t="s">
        <v>4174</v>
      </c>
      <c r="N381" s="39" t="s">
        <v>4174</v>
      </c>
      <c r="O381" s="39" t="s">
        <v>4174</v>
      </c>
      <c r="P381" s="39" t="s">
        <v>4174</v>
      </c>
      <c r="Q381" s="39" t="s">
        <v>4174</v>
      </c>
      <c r="R381" s="39" t="s">
        <v>4174</v>
      </c>
      <c r="S381" s="44" t="s">
        <v>4175</v>
      </c>
    </row>
    <row r="382" spans="1:19">
      <c r="A382" s="39" t="s">
        <v>664</v>
      </c>
      <c r="B382" s="42" t="str">
        <f t="shared" si="12"/>
        <v>NUT HX SL ISO7040 M8 A4-70</v>
      </c>
      <c r="C382" s="39" t="s">
        <v>665</v>
      </c>
      <c r="D382" s="39" t="s">
        <v>665</v>
      </c>
      <c r="E382" s="39" t="s">
        <v>665</v>
      </c>
      <c r="F382" s="39" t="s">
        <v>665</v>
      </c>
      <c r="G382" s="39" t="s">
        <v>665</v>
      </c>
      <c r="H382" s="39" t="s">
        <v>665</v>
      </c>
      <c r="I382" s="39" t="s">
        <v>665</v>
      </c>
      <c r="J382" s="39" t="s">
        <v>4176</v>
      </c>
      <c r="K382" s="42" t="str">
        <f t="shared" si="13"/>
        <v>Self-locking nut, V4A.</v>
      </c>
      <c r="L382" s="39" t="s">
        <v>3792</v>
      </c>
      <c r="M382" s="39" t="s">
        <v>3793</v>
      </c>
      <c r="N382" s="39" t="s">
        <v>3794</v>
      </c>
      <c r="O382" s="39" t="s">
        <v>3795</v>
      </c>
      <c r="P382" s="39" t="s">
        <v>3796</v>
      </c>
      <c r="Q382" s="39" t="s">
        <v>3797</v>
      </c>
      <c r="R382" s="39" t="s">
        <v>3798</v>
      </c>
      <c r="S382" s="39" t="s">
        <v>3799</v>
      </c>
    </row>
    <row r="383" spans="1:19" ht="144">
      <c r="A383" s="39" t="s">
        <v>265</v>
      </c>
      <c r="B383" s="42" t="str">
        <f t="shared" si="12"/>
        <v>FixZ Pro 450mm</v>
      </c>
      <c r="C383" s="39" t="s">
        <v>266</v>
      </c>
      <c r="D383" s="39" t="s">
        <v>266</v>
      </c>
      <c r="E383" s="39" t="s">
        <v>266</v>
      </c>
      <c r="F383" s="39" t="s">
        <v>266</v>
      </c>
      <c r="G383" s="39" t="s">
        <v>266</v>
      </c>
      <c r="H383" s="39" t="s">
        <v>266</v>
      </c>
      <c r="I383" s="39" t="s">
        <v>266</v>
      </c>
      <c r="J383" s="39" t="s">
        <v>4177</v>
      </c>
      <c r="K383" s="42" t="str">
        <f t="shared" si="13"/>
        <v>This profile is the basis for the ProLine generation of the popular FixZ elevation system. In combination with different fastening systems for various roof shapes and with the popular FixGrid Pro elevation elements or module supports, completely individual module elevations of 5°, 10° and 15° module angles can be created.</v>
      </c>
      <c r="L383" s="39" t="s">
        <v>4178</v>
      </c>
      <c r="M383" s="39" t="s">
        <v>4179</v>
      </c>
      <c r="N383" s="39" t="s">
        <v>4179</v>
      </c>
      <c r="O383" s="39" t="s">
        <v>4179</v>
      </c>
      <c r="P383" s="39" t="s">
        <v>4179</v>
      </c>
      <c r="Q383" s="39" t="s">
        <v>4179</v>
      </c>
      <c r="R383" s="39" t="s">
        <v>4179</v>
      </c>
      <c r="S383" s="39" t="s">
        <v>4180</v>
      </c>
    </row>
    <row r="384" spans="1:19" ht="144">
      <c r="A384" s="39" t="s">
        <v>267</v>
      </c>
      <c r="B384" s="42" t="str">
        <f t="shared" si="12"/>
        <v>FixZ Pro 3550mm</v>
      </c>
      <c r="C384" s="39" t="s">
        <v>268</v>
      </c>
      <c r="D384" s="39" t="s">
        <v>268</v>
      </c>
      <c r="E384" s="39" t="s">
        <v>268</v>
      </c>
      <c r="F384" s="39" t="s">
        <v>268</v>
      </c>
      <c r="G384" s="39" t="s">
        <v>268</v>
      </c>
      <c r="H384" s="39" t="s">
        <v>268</v>
      </c>
      <c r="I384" s="39" t="s">
        <v>268</v>
      </c>
      <c r="J384" s="39" t="s">
        <v>4181</v>
      </c>
      <c r="K384" s="42" t="str">
        <f t="shared" si="13"/>
        <v>This profile is the basis for the ProLine generation of the popular FixZ elevation system. In combination with different fastening systems for various roof shapes and with the popular FixGrid Pro elevation elements or module supports, completely individual module elevations of 5°, 10° and 15° module angles can be created.</v>
      </c>
      <c r="L384" s="39" t="s">
        <v>4182</v>
      </c>
      <c r="M384" s="39" t="s">
        <v>4179</v>
      </c>
      <c r="N384" s="39" t="s">
        <v>4179</v>
      </c>
      <c r="O384" s="39" t="s">
        <v>4179</v>
      </c>
      <c r="P384" s="39" t="s">
        <v>4179</v>
      </c>
      <c r="Q384" s="39" t="s">
        <v>4179</v>
      </c>
      <c r="R384" s="39" t="s">
        <v>4179</v>
      </c>
      <c r="S384" s="39" t="s">
        <v>4180</v>
      </c>
    </row>
    <row r="385" spans="1:19" ht="144">
      <c r="A385" s="39" t="s">
        <v>269</v>
      </c>
      <c r="B385" s="42" t="str">
        <f t="shared" si="12"/>
        <v>FixZ Pro 5900mm</v>
      </c>
      <c r="C385" s="39" t="s">
        <v>270</v>
      </c>
      <c r="D385" s="39" t="s">
        <v>270</v>
      </c>
      <c r="E385" s="39" t="s">
        <v>270</v>
      </c>
      <c r="F385" s="39" t="s">
        <v>270</v>
      </c>
      <c r="G385" s="39" t="s">
        <v>270</v>
      </c>
      <c r="H385" s="39" t="s">
        <v>270</v>
      </c>
      <c r="I385" s="39" t="s">
        <v>270</v>
      </c>
      <c r="J385" s="39" t="s">
        <v>4183</v>
      </c>
      <c r="K385" s="42" t="str">
        <f t="shared" si="13"/>
        <v>This profile is the basis for the ProLine generation of the popular FixZ elevation system. In combination with different fastening systems for various roof shapes and with the popular FixGrid Pro elevation elements or module supports, completely individual module elevations of 5°, 10° and 15° module angles can be created.</v>
      </c>
      <c r="L385" s="39" t="s">
        <v>4178</v>
      </c>
      <c r="M385" s="39" t="s">
        <v>4179</v>
      </c>
      <c r="N385" s="39" t="s">
        <v>4179</v>
      </c>
      <c r="O385" s="39" t="s">
        <v>4179</v>
      </c>
      <c r="P385" s="39" t="s">
        <v>4179</v>
      </c>
      <c r="Q385" s="39" t="s">
        <v>4179</v>
      </c>
      <c r="R385" s="39" t="s">
        <v>4179</v>
      </c>
      <c r="S385" s="39" t="s">
        <v>4180</v>
      </c>
    </row>
    <row r="386" spans="1:19" ht="96">
      <c r="A386" s="39" t="s">
        <v>357</v>
      </c>
      <c r="B386" s="42" t="str">
        <f t="shared" si="12"/>
        <v>Proklip-Multi PS</v>
      </c>
      <c r="C386" s="39" t="s">
        <v>358</v>
      </c>
      <c r="D386" s="39" t="s">
        <v>358</v>
      </c>
      <c r="E386" s="39" t="s">
        <v>358</v>
      </c>
      <c r="F386" s="39" t="s">
        <v>358</v>
      </c>
      <c r="G386" s="39" t="s">
        <v>358</v>
      </c>
      <c r="H386" s="39" t="s">
        <v>358</v>
      </c>
      <c r="I386" s="39" t="s">
        <v>358</v>
      </c>
      <c r="J386" s="39" t="s">
        <v>358</v>
      </c>
      <c r="K386" s="42" t="str">
        <f t="shared" si="13"/>
        <v>Accessory component for cable routing on Schletter module support profiles or click or screw channels. The cable fasteners are made of UV and temperature-resistant plastic, black.</v>
      </c>
      <c r="L386" s="39" t="s">
        <v>2579</v>
      </c>
      <c r="M386" s="39" t="s">
        <v>2580</v>
      </c>
      <c r="N386" s="39" t="s">
        <v>2581</v>
      </c>
      <c r="O386" s="39" t="s">
        <v>2582</v>
      </c>
      <c r="P386" s="39" t="s">
        <v>2580</v>
      </c>
      <c r="Q386" s="39" t="s">
        <v>2583</v>
      </c>
      <c r="R386" s="39" t="s">
        <v>2584</v>
      </c>
      <c r="S386" s="39" t="s">
        <v>2585</v>
      </c>
    </row>
    <row r="387" spans="1:19">
      <c r="A387" s="39" t="s">
        <v>638</v>
      </c>
      <c r="B387" s="42" t="str">
        <f t="shared" si="12"/>
        <v>NUT FL LS EN1661 M8 A4-70</v>
      </c>
      <c r="C387" s="39" t="s">
        <v>639</v>
      </c>
      <c r="D387" s="39" t="s">
        <v>639</v>
      </c>
      <c r="E387" s="39" t="s">
        <v>639</v>
      </c>
      <c r="F387" s="39" t="s">
        <v>639</v>
      </c>
      <c r="G387" s="39" t="s">
        <v>639</v>
      </c>
      <c r="H387" s="39" t="s">
        <v>639</v>
      </c>
      <c r="I387" s="39" t="s">
        <v>639</v>
      </c>
      <c r="J387" s="39" t="s">
        <v>639</v>
      </c>
      <c r="K387" s="42" t="str">
        <f t="shared" si="13"/>
        <v>Serrated flange nut.</v>
      </c>
      <c r="L387" s="39" t="s">
        <v>4008</v>
      </c>
      <c r="M387" s="39" t="s">
        <v>4009</v>
      </c>
      <c r="N387" s="39" t="s">
        <v>4010</v>
      </c>
      <c r="O387" s="39" t="s">
        <v>4011</v>
      </c>
      <c r="P387" s="39" t="s">
        <v>4012</v>
      </c>
      <c r="Q387" s="39" t="s">
        <v>4013</v>
      </c>
      <c r="R387" s="39" t="s">
        <v>4014</v>
      </c>
      <c r="S387" s="39" t="s">
        <v>4184</v>
      </c>
    </row>
    <row r="388" spans="1:19" ht="60">
      <c r="A388" s="39" t="s">
        <v>550</v>
      </c>
      <c r="B388" s="42" t="str">
        <f t="shared" si="12"/>
        <v>FIXGRID PRO SCREW-IN TOOL</v>
      </c>
      <c r="C388" s="39" t="s">
        <v>551</v>
      </c>
      <c r="D388" s="39" t="s">
        <v>4185</v>
      </c>
      <c r="E388" s="39" t="s">
        <v>4186</v>
      </c>
      <c r="F388" s="39" t="s">
        <v>4187</v>
      </c>
      <c r="G388" s="39" t="s">
        <v>4188</v>
      </c>
      <c r="H388" s="39" t="s">
        <v>4189</v>
      </c>
      <c r="I388" s="39" t="s">
        <v>4190</v>
      </c>
      <c r="J388" s="39" t="s">
        <v>4191</v>
      </c>
      <c r="K388" s="42" t="str">
        <f t="shared" si="13"/>
        <v>For easier assembly and positioning of the screw-in module supports and screw-in raising elements.</v>
      </c>
      <c r="L388" s="39" t="s">
        <v>4192</v>
      </c>
      <c r="M388" s="39" t="s">
        <v>4193</v>
      </c>
      <c r="N388" s="39" t="s">
        <v>4194</v>
      </c>
      <c r="O388" s="39" t="s">
        <v>4195</v>
      </c>
      <c r="P388" s="39" t="s">
        <v>4196</v>
      </c>
      <c r="Q388" s="39" t="s">
        <v>4197</v>
      </c>
      <c r="R388" s="39" t="s">
        <v>4198</v>
      </c>
      <c r="S388" s="39" t="s">
        <v>4199</v>
      </c>
    </row>
    <row r="389" spans="1:19" ht="24">
      <c r="A389" s="39" t="s">
        <v>654</v>
      </c>
      <c r="B389" s="42" t="str">
        <f t="shared" si="12"/>
        <v>BOLT TX LS ISO14580 M8X40 A2-70 DL</v>
      </c>
      <c r="C389" s="39" t="s">
        <v>655</v>
      </c>
      <c r="D389" s="39" t="s">
        <v>655</v>
      </c>
      <c r="E389" s="39" t="s">
        <v>655</v>
      </c>
      <c r="F389" s="39" t="s">
        <v>655</v>
      </c>
      <c r="G389" s="39" t="s">
        <v>655</v>
      </c>
      <c r="H389" s="39" t="s">
        <v>655</v>
      </c>
      <c r="I389" s="39" t="s">
        <v>655</v>
      </c>
      <c r="J389" s="39" t="s">
        <v>4200</v>
      </c>
      <c r="K389" s="42" t="str">
        <f t="shared" si="13"/>
        <v>CYLINDER HEAD SCREW WITH LOCKING TEETH, TX40, A2</v>
      </c>
      <c r="L389" s="39" t="s">
        <v>4201</v>
      </c>
      <c r="M389" s="39" t="s">
        <v>4202</v>
      </c>
      <c r="N389" s="39" t="s">
        <v>4202</v>
      </c>
      <c r="O389" s="39" t="s">
        <v>4202</v>
      </c>
      <c r="P389" s="39" t="s">
        <v>4202</v>
      </c>
      <c r="Q389" s="39" t="s">
        <v>4202</v>
      </c>
      <c r="R389" s="39" t="s">
        <v>4202</v>
      </c>
      <c r="S389" s="39" t="s">
        <v>4203</v>
      </c>
    </row>
    <row r="390" spans="1:19" ht="24">
      <c r="A390" s="39" t="s">
        <v>666</v>
      </c>
      <c r="B390" s="42" t="str">
        <f t="shared" si="12"/>
        <v>BOLT TX LS ISO14580 M8X16 A2-70 DL</v>
      </c>
      <c r="C390" s="39" t="s">
        <v>667</v>
      </c>
      <c r="D390" s="39" t="s">
        <v>667</v>
      </c>
      <c r="E390" s="39" t="s">
        <v>667</v>
      </c>
      <c r="F390" s="39" t="s">
        <v>667</v>
      </c>
      <c r="G390" s="39" t="s">
        <v>667</v>
      </c>
      <c r="H390" s="39" t="s">
        <v>667</v>
      </c>
      <c r="I390" s="39" t="s">
        <v>667</v>
      </c>
      <c r="J390" s="39" t="s">
        <v>4204</v>
      </c>
      <c r="K390" s="42" t="str">
        <f t="shared" si="13"/>
        <v>CYLINDER HEAD SCREW WITH LOCKING TEETH, TX40, A2</v>
      </c>
      <c r="L390" s="39" t="s">
        <v>4201</v>
      </c>
      <c r="M390" s="39" t="s">
        <v>4202</v>
      </c>
      <c r="N390" s="39" t="s">
        <v>4202</v>
      </c>
      <c r="O390" s="39" t="s">
        <v>4202</v>
      </c>
      <c r="P390" s="39" t="s">
        <v>4202</v>
      </c>
      <c r="Q390" s="39" t="s">
        <v>4202</v>
      </c>
      <c r="R390" s="39" t="s">
        <v>4202</v>
      </c>
      <c r="S390" s="39" t="s">
        <v>4203</v>
      </c>
    </row>
    <row r="391" spans="1:19" ht="24">
      <c r="A391" s="39" t="s">
        <v>662</v>
      </c>
      <c r="B391" s="42" t="str">
        <f t="shared" si="12"/>
        <v>BOLT BH LS TX DIN34805-2 M8X16 A2-70 DL</v>
      </c>
      <c r="C391" s="39" t="s">
        <v>663</v>
      </c>
      <c r="D391" s="39" t="s">
        <v>663</v>
      </c>
      <c r="E391" s="39" t="s">
        <v>663</v>
      </c>
      <c r="F391" s="39" t="s">
        <v>663</v>
      </c>
      <c r="G391" s="39" t="s">
        <v>663</v>
      </c>
      <c r="H391" s="39" t="s">
        <v>663</v>
      </c>
      <c r="I391" s="39" t="s">
        <v>663</v>
      </c>
      <c r="J391" s="39" t="s">
        <v>4205</v>
      </c>
      <c r="K391" s="42" t="str">
        <f t="shared" si="13"/>
        <v>CYLINDER HEAD SCREW WITH LOCKING TEETH, TX40, A2</v>
      </c>
      <c r="L391" s="39" t="s">
        <v>4201</v>
      </c>
      <c r="M391" s="39" t="s">
        <v>4202</v>
      </c>
      <c r="N391" s="39" t="s">
        <v>4202</v>
      </c>
      <c r="O391" s="39" t="s">
        <v>4202</v>
      </c>
      <c r="P391" s="39" t="s">
        <v>4202</v>
      </c>
      <c r="Q391" s="39" t="s">
        <v>4202</v>
      </c>
      <c r="R391" s="39" t="s">
        <v>4202</v>
      </c>
      <c r="S391" s="39" t="s">
        <v>4203</v>
      </c>
    </row>
    <row r="392" spans="1:19">
      <c r="A392" s="39" t="s">
        <v>644</v>
      </c>
      <c r="B392" s="42" t="str">
        <f t="shared" si="12"/>
        <v>BOLT HX ISO4017 M10X25 A2-70 DL</v>
      </c>
      <c r="C392" s="39" t="s">
        <v>645</v>
      </c>
      <c r="D392" s="39" t="s">
        <v>645</v>
      </c>
      <c r="E392" s="39" t="s">
        <v>645</v>
      </c>
      <c r="F392" s="39" t="s">
        <v>645</v>
      </c>
      <c r="G392" s="39" t="s">
        <v>645</v>
      </c>
      <c r="H392" s="39" t="s">
        <v>645</v>
      </c>
      <c r="I392" s="39" t="s">
        <v>645</v>
      </c>
      <c r="J392" s="39" t="s">
        <v>645</v>
      </c>
      <c r="K392" s="42" t="str">
        <f t="shared" si="13"/>
        <v>Hexagon screw, VA.</v>
      </c>
      <c r="L392" s="39" t="s">
        <v>3781</v>
      </c>
      <c r="M392" s="39" t="s">
        <v>3782</v>
      </c>
      <c r="N392" s="39" t="s">
        <v>3783</v>
      </c>
      <c r="O392" s="39" t="s">
        <v>3784</v>
      </c>
      <c r="P392" s="39" t="s">
        <v>3785</v>
      </c>
      <c r="Q392" s="39" t="s">
        <v>3786</v>
      </c>
      <c r="R392" s="39" t="s">
        <v>3787</v>
      </c>
      <c r="S392" s="39" t="s">
        <v>3788</v>
      </c>
    </row>
    <row r="393" spans="1:19" ht="132">
      <c r="A393" s="47" t="s">
        <v>5070</v>
      </c>
      <c r="B393" s="42" t="str">
        <f t="shared" si="12"/>
        <v>Middle clamp Classic wide</v>
      </c>
      <c r="C393" s="39" t="s">
        <v>5071</v>
      </c>
      <c r="D393" s="39" t="s">
        <v>5512</v>
      </c>
      <c r="E393" s="39" t="s">
        <v>5526</v>
      </c>
      <c r="F393" s="39" t="s">
        <v>5532</v>
      </c>
      <c r="G393" s="39" t="s">
        <v>5538</v>
      </c>
      <c r="H393" s="39" t="s">
        <v>5544</v>
      </c>
      <c r="I393" s="39" t="s">
        <v>5550</v>
      </c>
      <c r="J393" s="39" t="s">
        <v>5556</v>
      </c>
      <c r="K393" s="42" t="str">
        <f t="shared" si="13"/>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L393" s="39" t="s">
        <v>5574</v>
      </c>
      <c r="M393" s="39" t="s">
        <v>5579</v>
      </c>
      <c r="N393" s="39" t="s">
        <v>5579</v>
      </c>
      <c r="O393" s="39" t="s">
        <v>5579</v>
      </c>
      <c r="P393" s="39" t="s">
        <v>5579</v>
      </c>
      <c r="Q393" s="39" t="s">
        <v>5579</v>
      </c>
      <c r="R393" s="39" t="s">
        <v>5579</v>
      </c>
      <c r="S393" s="39" t="s">
        <v>5579</v>
      </c>
    </row>
    <row r="394" spans="1:19" ht="132">
      <c r="A394" s="47" t="s">
        <v>5072</v>
      </c>
      <c r="B394" s="42" t="str">
        <f t="shared" si="12"/>
        <v>End clamp Classic wide V</v>
      </c>
      <c r="C394" s="39" t="s">
        <v>5073</v>
      </c>
      <c r="D394" s="39" t="s">
        <v>5513</v>
      </c>
      <c r="E394" s="39" t="s">
        <v>5527</v>
      </c>
      <c r="F394" s="39" t="s">
        <v>5533</v>
      </c>
      <c r="G394" s="39" t="s">
        <v>5539</v>
      </c>
      <c r="H394" s="39" t="s">
        <v>5545</v>
      </c>
      <c r="I394" s="39" t="s">
        <v>5551</v>
      </c>
      <c r="J394" s="39" t="s">
        <v>5557</v>
      </c>
      <c r="K394" s="42" t="str">
        <f t="shared" si="13"/>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L394" s="39" t="s">
        <v>5574</v>
      </c>
      <c r="M394" s="39" t="s">
        <v>5579</v>
      </c>
      <c r="N394" s="39" t="s">
        <v>5579</v>
      </c>
      <c r="O394" s="39" t="s">
        <v>5579</v>
      </c>
      <c r="P394" s="39" t="s">
        <v>5579</v>
      </c>
      <c r="Q394" s="39" t="s">
        <v>5579</v>
      </c>
      <c r="R394" s="39" t="s">
        <v>5579</v>
      </c>
      <c r="S394" s="39" t="s">
        <v>5579</v>
      </c>
    </row>
    <row r="395" spans="1:19" ht="132">
      <c r="A395" s="47" t="s">
        <v>5074</v>
      </c>
      <c r="B395" s="42" t="str">
        <f t="shared" si="12"/>
        <v>End clamp Classic wide H</v>
      </c>
      <c r="C395" s="39" t="s">
        <v>5075</v>
      </c>
      <c r="D395" s="39" t="s">
        <v>5514</v>
      </c>
      <c r="E395" s="39" t="s">
        <v>5528</v>
      </c>
      <c r="F395" s="39" t="s">
        <v>5534</v>
      </c>
      <c r="G395" s="39" t="s">
        <v>5541</v>
      </c>
      <c r="H395" s="39" t="s">
        <v>5546</v>
      </c>
      <c r="I395" s="39" t="s">
        <v>5552</v>
      </c>
      <c r="J395" s="39" t="s">
        <v>5558</v>
      </c>
      <c r="K395" s="42" t="str">
        <f t="shared" si="13"/>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L395" s="39" t="s">
        <v>5574</v>
      </c>
      <c r="M395" s="39" t="s">
        <v>5579</v>
      </c>
      <c r="N395" s="39" t="s">
        <v>5579</v>
      </c>
      <c r="O395" s="39" t="s">
        <v>5579</v>
      </c>
      <c r="P395" s="39" t="s">
        <v>5579</v>
      </c>
      <c r="Q395" s="39" t="s">
        <v>5579</v>
      </c>
      <c r="R395" s="39" t="s">
        <v>5579</v>
      </c>
      <c r="S395" s="39" t="s">
        <v>5579</v>
      </c>
    </row>
    <row r="396" spans="1:19" ht="132">
      <c r="A396" s="47" t="s">
        <v>5076</v>
      </c>
      <c r="B396" s="42" t="str">
        <f t="shared" si="12"/>
        <v>Middle clamp Classic wide black</v>
      </c>
      <c r="C396" s="39" t="s">
        <v>5077</v>
      </c>
      <c r="D396" s="39" t="s">
        <v>5515</v>
      </c>
      <c r="E396" s="39" t="s">
        <v>5529</v>
      </c>
      <c r="F396" s="39" t="s">
        <v>5536</v>
      </c>
      <c r="G396" s="39" t="s">
        <v>5540</v>
      </c>
      <c r="H396" s="39" t="s">
        <v>5547</v>
      </c>
      <c r="I396" s="39" t="s">
        <v>5553</v>
      </c>
      <c r="J396" s="39" t="s">
        <v>5559</v>
      </c>
      <c r="K396" s="42" t="str">
        <f t="shared" si="13"/>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L396" s="39" t="s">
        <v>5574</v>
      </c>
      <c r="M396" s="39" t="s">
        <v>5579</v>
      </c>
      <c r="N396" s="39" t="s">
        <v>5579</v>
      </c>
      <c r="O396" s="39" t="s">
        <v>5579</v>
      </c>
      <c r="P396" s="39" t="s">
        <v>5579</v>
      </c>
      <c r="Q396" s="39" t="s">
        <v>5579</v>
      </c>
      <c r="R396" s="39" t="s">
        <v>5579</v>
      </c>
      <c r="S396" s="39" t="s">
        <v>5579</v>
      </c>
    </row>
    <row r="397" spans="1:19" ht="132">
      <c r="A397" s="47" t="s">
        <v>5078</v>
      </c>
      <c r="B397" s="42" t="str">
        <f t="shared" si="12"/>
        <v>End clamp Classic wide V black</v>
      </c>
      <c r="C397" s="39" t="s">
        <v>5079</v>
      </c>
      <c r="D397" s="39" t="s">
        <v>5516</v>
      </c>
      <c r="E397" s="39" t="s">
        <v>5530</v>
      </c>
      <c r="F397" s="39" t="s">
        <v>5535</v>
      </c>
      <c r="G397" s="39" t="s">
        <v>5542</v>
      </c>
      <c r="H397" s="39" t="s">
        <v>5548</v>
      </c>
      <c r="I397" s="39" t="s">
        <v>5554</v>
      </c>
      <c r="J397" s="39" t="s">
        <v>5560</v>
      </c>
      <c r="K397" s="42" t="str">
        <f t="shared" si="13"/>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L397" s="39" t="s">
        <v>5574</v>
      </c>
      <c r="M397" s="39" t="s">
        <v>5579</v>
      </c>
      <c r="N397" s="39" t="s">
        <v>5579</v>
      </c>
      <c r="O397" s="39" t="s">
        <v>5579</v>
      </c>
      <c r="P397" s="39" t="s">
        <v>5579</v>
      </c>
      <c r="Q397" s="39" t="s">
        <v>5579</v>
      </c>
      <c r="R397" s="39" t="s">
        <v>5579</v>
      </c>
      <c r="S397" s="39" t="s">
        <v>5579</v>
      </c>
    </row>
    <row r="398" spans="1:19" ht="132">
      <c r="A398" s="47" t="s">
        <v>5080</v>
      </c>
      <c r="B398" s="42" t="str">
        <f t="shared" ref="B398:B406" si="15">IF(INDEX(C398:J398,1,Sprache)&lt;&gt;0,INDEX(C398:J398,1,Sprache),IF(INDEX(C398:J398,1,1)=0," ",INDEX(C398:J398,1,1)))</f>
        <v>End clamp Classic wide H black</v>
      </c>
      <c r="C398" s="39" t="s">
        <v>5081</v>
      </c>
      <c r="D398" s="39" t="s">
        <v>5517</v>
      </c>
      <c r="E398" s="39" t="s">
        <v>5531</v>
      </c>
      <c r="F398" s="39" t="s">
        <v>5537</v>
      </c>
      <c r="G398" s="39" t="s">
        <v>5543</v>
      </c>
      <c r="H398" s="39" t="s">
        <v>5549</v>
      </c>
      <c r="I398" s="39" t="s">
        <v>5555</v>
      </c>
      <c r="J398" s="39" t="s">
        <v>5561</v>
      </c>
      <c r="K398" s="42" t="str">
        <f t="shared" ref="K398:K406" si="16">IF(INDEX(L398:S398,1,Sprache)&lt;&gt;0,INDEX(L398:S398,1,Sprache),IF(INDEX(L398:S398,1,1)=0," ",INDEX(L398:S398,1,1)))</f>
        <v>The Classic Wide module clamp is the logical further development of the tried-and-tested Rapid16 and Rapid2+ module clamps, which have been used millions of times. The number of items has been drastically reduced and the clamping depth extended to 10 mm thanks to the variable application options. All module clamps are equipped with an earthing pin as standard.</v>
      </c>
      <c r="L398" s="39" t="s">
        <v>5574</v>
      </c>
      <c r="M398" s="39" t="s">
        <v>5579</v>
      </c>
      <c r="N398" s="39" t="s">
        <v>5579</v>
      </c>
      <c r="O398" s="39" t="s">
        <v>5579</v>
      </c>
      <c r="P398" s="39" t="s">
        <v>5579</v>
      </c>
      <c r="Q398" s="39" t="s">
        <v>5579</v>
      </c>
      <c r="R398" s="39" t="s">
        <v>5579</v>
      </c>
      <c r="S398" s="39" t="s">
        <v>5579</v>
      </c>
    </row>
    <row r="399" spans="1:19" ht="24">
      <c r="A399" s="47" t="s">
        <v>5082</v>
      </c>
      <c r="B399" s="42" t="str">
        <f t="shared" si="15"/>
        <v>Screw 8x64 min.1.5mm self-tap.w.wash A2</v>
      </c>
      <c r="C399" s="39" t="s">
        <v>5508</v>
      </c>
      <c r="D399" s="39" t="s">
        <v>5518</v>
      </c>
      <c r="E399" s="39" t="s">
        <v>5518</v>
      </c>
      <c r="F399" s="39" t="s">
        <v>5518</v>
      </c>
      <c r="G399" s="39" t="s">
        <v>5518</v>
      </c>
      <c r="H399" s="39" t="s">
        <v>5518</v>
      </c>
      <c r="I399" s="39" t="s">
        <v>5518</v>
      </c>
      <c r="J399" s="39" t="s">
        <v>5518</v>
      </c>
      <c r="K399" s="42" t="str">
        <f t="shared" si="16"/>
        <v>Threaded screw, self-tapping, VA</v>
      </c>
      <c r="L399" s="39" t="s">
        <v>3959</v>
      </c>
      <c r="M399" s="39" t="s">
        <v>3960</v>
      </c>
      <c r="N399" s="39" t="s">
        <v>3961</v>
      </c>
      <c r="O399" s="39" t="s">
        <v>3962</v>
      </c>
      <c r="P399" s="39" t="s">
        <v>3963</v>
      </c>
      <c r="Q399" s="39" t="s">
        <v>3964</v>
      </c>
      <c r="R399" s="39" t="s">
        <v>3965</v>
      </c>
      <c r="S399" s="39" t="s">
        <v>3966</v>
      </c>
    </row>
    <row r="400" spans="1:19" ht="24">
      <c r="A400" s="47" t="s">
        <v>5084</v>
      </c>
      <c r="B400" s="42" t="str">
        <f t="shared" si="15"/>
        <v>Screw 8x125 min.1.5mm self-tapping A2</v>
      </c>
      <c r="C400" s="39" t="s">
        <v>5509</v>
      </c>
      <c r="D400" s="39" t="s">
        <v>5519</v>
      </c>
      <c r="E400" s="39" t="s">
        <v>5519</v>
      </c>
      <c r="F400" s="39" t="s">
        <v>5519</v>
      </c>
      <c r="G400" s="39" t="s">
        <v>5519</v>
      </c>
      <c r="H400" s="39" t="s">
        <v>5519</v>
      </c>
      <c r="I400" s="39" t="s">
        <v>5519</v>
      </c>
      <c r="J400" s="39" t="s">
        <v>5519</v>
      </c>
      <c r="K400" s="42" t="str">
        <f t="shared" si="16"/>
        <v>Threaded screw, self-tapping, VA</v>
      </c>
      <c r="L400" s="39" t="s">
        <v>3959</v>
      </c>
      <c r="M400" s="39" t="s">
        <v>3960</v>
      </c>
      <c r="N400" s="39" t="s">
        <v>3961</v>
      </c>
      <c r="O400" s="39" t="s">
        <v>3962</v>
      </c>
      <c r="P400" s="39" t="s">
        <v>3963</v>
      </c>
      <c r="Q400" s="39" t="s">
        <v>3964</v>
      </c>
      <c r="R400" s="39" t="s">
        <v>3965</v>
      </c>
      <c r="S400" s="39" t="s">
        <v>3966</v>
      </c>
    </row>
    <row r="401" spans="1:19" ht="24">
      <c r="A401" s="47" t="s">
        <v>5086</v>
      </c>
      <c r="B401" s="42" t="str">
        <f t="shared" si="15"/>
        <v>Screw 8x150 min.1.5mm self-tapping A2</v>
      </c>
      <c r="C401" s="39" t="s">
        <v>5510</v>
      </c>
      <c r="D401" s="39" t="s">
        <v>5520</v>
      </c>
      <c r="E401" s="39" t="s">
        <v>5520</v>
      </c>
      <c r="F401" s="39" t="s">
        <v>5520</v>
      </c>
      <c r="G401" s="39" t="s">
        <v>5520</v>
      </c>
      <c r="H401" s="39" t="s">
        <v>5520</v>
      </c>
      <c r="I401" s="39" t="s">
        <v>5520</v>
      </c>
      <c r="J401" s="39" t="s">
        <v>5520</v>
      </c>
      <c r="K401" s="42" t="str">
        <f t="shared" si="16"/>
        <v>Threaded screw, self-tapping, VA</v>
      </c>
      <c r="L401" s="39" t="s">
        <v>3959</v>
      </c>
      <c r="M401" s="39" t="s">
        <v>3960</v>
      </c>
      <c r="N401" s="39" t="s">
        <v>3961</v>
      </c>
      <c r="O401" s="39" t="s">
        <v>3962</v>
      </c>
      <c r="P401" s="39" t="s">
        <v>3963</v>
      </c>
      <c r="Q401" s="39" t="s">
        <v>3964</v>
      </c>
      <c r="R401" s="39" t="s">
        <v>3965</v>
      </c>
      <c r="S401" s="39" t="s">
        <v>3966</v>
      </c>
    </row>
    <row r="402" spans="1:19" ht="24">
      <c r="A402" s="47" t="s">
        <v>5088</v>
      </c>
      <c r="B402" s="42" t="str">
        <f t="shared" si="15"/>
        <v>Screw 8x200 min.1.5mm self-tapping A2</v>
      </c>
      <c r="C402" s="39" t="s">
        <v>5511</v>
      </c>
      <c r="D402" s="39" t="s">
        <v>5521</v>
      </c>
      <c r="E402" s="39" t="s">
        <v>5521</v>
      </c>
      <c r="F402" s="39" t="s">
        <v>5521</v>
      </c>
      <c r="G402" s="39" t="s">
        <v>5521</v>
      </c>
      <c r="H402" s="39" t="s">
        <v>5521</v>
      </c>
      <c r="I402" s="39" t="s">
        <v>5521</v>
      </c>
      <c r="J402" s="39" t="s">
        <v>5521</v>
      </c>
      <c r="K402" s="42" t="str">
        <f t="shared" si="16"/>
        <v>Threaded screw, self-tapping, VA</v>
      </c>
      <c r="L402" s="39" t="s">
        <v>3959</v>
      </c>
      <c r="M402" s="39" t="s">
        <v>3960</v>
      </c>
      <c r="N402" s="39" t="s">
        <v>3961</v>
      </c>
      <c r="O402" s="39" t="s">
        <v>3962</v>
      </c>
      <c r="P402" s="39" t="s">
        <v>3963</v>
      </c>
      <c r="Q402" s="39" t="s">
        <v>3964</v>
      </c>
      <c r="R402" s="39" t="s">
        <v>3965</v>
      </c>
      <c r="S402" s="39" t="s">
        <v>3966</v>
      </c>
    </row>
    <row r="403" spans="1:19" ht="60">
      <c r="A403" s="47" t="s">
        <v>5490</v>
      </c>
      <c r="B403" s="42" t="str">
        <f t="shared" si="15"/>
        <v>FixGrid Pro Triangular Support 2</v>
      </c>
      <c r="C403" s="39" t="s">
        <v>5492</v>
      </c>
      <c r="D403" s="39" t="s">
        <v>5522</v>
      </c>
      <c r="E403" s="39" t="s">
        <v>5522</v>
      </c>
      <c r="F403" s="39" t="s">
        <v>5522</v>
      </c>
      <c r="G403" s="39" t="s">
        <v>5522</v>
      </c>
      <c r="H403" s="39" t="s">
        <v>5522</v>
      </c>
      <c r="I403" s="39" t="s">
        <v>5522</v>
      </c>
      <c r="J403" s="39" t="s">
        <v>5522</v>
      </c>
      <c r="K403" s="42" t="str">
        <f t="shared" si="16"/>
        <v xml:space="preserve">Support plate for increasing the height of the FixGrid Pro by 2 elevation elements. The support plates are only attached to the lower support. </v>
      </c>
      <c r="L403" s="39" t="s">
        <v>5575</v>
      </c>
      <c r="M403" s="39" t="s">
        <v>5580</v>
      </c>
      <c r="N403" s="39" t="s">
        <v>5580</v>
      </c>
      <c r="O403" s="39" t="s">
        <v>5580</v>
      </c>
      <c r="P403" s="39" t="s">
        <v>5580</v>
      </c>
      <c r="Q403" s="39" t="s">
        <v>5580</v>
      </c>
      <c r="R403" s="39" t="s">
        <v>5580</v>
      </c>
      <c r="S403" s="39" t="s">
        <v>5580</v>
      </c>
    </row>
    <row r="404" spans="1:19" ht="60">
      <c r="A404" s="47" t="s">
        <v>5491</v>
      </c>
      <c r="B404" s="42" t="str">
        <f t="shared" si="15"/>
        <v>FixGrid Pro Triangular Support 3</v>
      </c>
      <c r="C404" s="39" t="s">
        <v>5493</v>
      </c>
      <c r="D404" s="39" t="s">
        <v>5523</v>
      </c>
      <c r="E404" s="39" t="s">
        <v>5523</v>
      </c>
      <c r="F404" s="39" t="s">
        <v>5523</v>
      </c>
      <c r="G404" s="39" t="s">
        <v>5523</v>
      </c>
      <c r="H404" s="39" t="s">
        <v>5523</v>
      </c>
      <c r="I404" s="39" t="s">
        <v>5523</v>
      </c>
      <c r="J404" s="39" t="s">
        <v>5523</v>
      </c>
      <c r="K404" s="42" t="str">
        <f t="shared" si="16"/>
        <v xml:space="preserve">Support plate for increasing the height of the FixGrid Pro by 3 elevation elements. The support plates are only attached to the lower support. </v>
      </c>
      <c r="L404" s="39" t="s">
        <v>5576</v>
      </c>
      <c r="M404" s="39" t="s">
        <v>5581</v>
      </c>
      <c r="N404" s="39" t="s">
        <v>5581</v>
      </c>
      <c r="O404" s="39" t="s">
        <v>5581</v>
      </c>
      <c r="P404" s="39" t="s">
        <v>5581</v>
      </c>
      <c r="Q404" s="39" t="s">
        <v>5581</v>
      </c>
      <c r="R404" s="39" t="s">
        <v>5581</v>
      </c>
      <c r="S404" s="39" t="s">
        <v>5581</v>
      </c>
    </row>
    <row r="405" spans="1:19" ht="132">
      <c r="A405" s="47" t="s">
        <v>5494</v>
      </c>
      <c r="B405" s="42" t="str">
        <f t="shared" si="15"/>
        <v>Module Support Flex Pro</v>
      </c>
      <c r="C405" s="39" t="s">
        <v>5495</v>
      </c>
      <c r="D405" s="39" t="s">
        <v>5524</v>
      </c>
      <c r="E405" s="39" t="s">
        <v>5524</v>
      </c>
      <c r="F405" s="39" t="s">
        <v>5524</v>
      </c>
      <c r="G405" s="39" t="s">
        <v>5524</v>
      </c>
      <c r="H405" s="39" t="s">
        <v>5524</v>
      </c>
      <c r="I405" s="39" t="s">
        <v>5524</v>
      </c>
      <c r="J405" s="39" t="s">
        <v>5524</v>
      </c>
      <c r="K405" s="42" t="str">
        <f t="shared" si="16"/>
        <v xml:space="preserve">Module support for mounting on the screw-in and elevation Pro. The stepless joint enables a variable module angle. Suitable for upright or horizontal module alignment and for large-format modules. The improved design of the Flex version benefits from the asymmetrical design of the swivel joint and the enlarged support surface. </v>
      </c>
      <c r="L405" s="39" t="s">
        <v>5577</v>
      </c>
      <c r="M405" s="39" t="s">
        <v>5584</v>
      </c>
      <c r="N405" s="39" t="s">
        <v>5584</v>
      </c>
      <c r="O405" s="39" t="s">
        <v>5584</v>
      </c>
      <c r="P405" s="39" t="s">
        <v>5584</v>
      </c>
      <c r="Q405" s="39" t="s">
        <v>5584</v>
      </c>
      <c r="R405" s="39" t="s">
        <v>5584</v>
      </c>
      <c r="S405" s="39" t="s">
        <v>5584</v>
      </c>
    </row>
    <row r="406" spans="1:19" ht="120">
      <c r="A406" s="47" t="s">
        <v>5496</v>
      </c>
      <c r="B406" s="42" t="str">
        <f t="shared" si="15"/>
        <v>Screw-In Module Support Flex Pro</v>
      </c>
      <c r="C406" s="39" t="s">
        <v>5497</v>
      </c>
      <c r="D406" s="39" t="s">
        <v>5525</v>
      </c>
      <c r="E406" s="39" t="s">
        <v>5525</v>
      </c>
      <c r="F406" s="39" t="s">
        <v>5525</v>
      </c>
      <c r="G406" s="39" t="s">
        <v>5525</v>
      </c>
      <c r="H406" s="39" t="s">
        <v>5525</v>
      </c>
      <c r="I406" s="39" t="s">
        <v>5525</v>
      </c>
      <c r="J406" s="39" t="s">
        <v>5525</v>
      </c>
      <c r="K406" s="42" t="str">
        <f t="shared" si="16"/>
        <v xml:space="preserve">Module support for mounting on the floor profile Pro. The stepless joint enables a variable module angle. Suitable for upright or horizontal module alignment and for large-format modules. The improved design of the Flex version benefits from the asymmetrical design of the swivel joint and the enlarged support surface. </v>
      </c>
      <c r="L406" s="39" t="s">
        <v>5578</v>
      </c>
      <c r="M406" s="39" t="s">
        <v>5582</v>
      </c>
      <c r="N406" s="39" t="s">
        <v>5583</v>
      </c>
      <c r="O406" s="39" t="s">
        <v>5583</v>
      </c>
      <c r="P406" s="39" t="s">
        <v>5583</v>
      </c>
      <c r="Q406" s="39" t="s">
        <v>5583</v>
      </c>
      <c r="R406" s="39" t="s">
        <v>5583</v>
      </c>
      <c r="S406" s="39" t="s">
        <v>5583</v>
      </c>
    </row>
  </sheetData>
  <autoFilter ref="A2:R406" xr:uid="{00000000-0001-0000-0100-000000000000}">
    <sortState xmlns:xlrd2="http://schemas.microsoft.com/office/spreadsheetml/2017/richdata2" ref="A3:R361">
      <sortCondition ref="A2:A361"/>
    </sortState>
  </autoFilter>
  <phoneticPr fontId="4" type="noConversion"/>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4AE82-AEDB-40ED-8E1A-FE08B990CAC2}">
  <sheetPr codeName="Tabelle11"/>
  <dimension ref="A1:S432"/>
  <sheetViews>
    <sheetView zoomScaleNormal="100" workbookViewId="0">
      <pane ySplit="2" topLeftCell="A421" activePane="bottomLeft" state="frozen"/>
      <selection activeCell="K336" sqref="K336"/>
      <selection pane="bottomLeft" activeCell="K336" sqref="K336"/>
    </sheetView>
  </sheetViews>
  <sheetFormatPr baseColWidth="10" defaultColWidth="13" defaultRowHeight="12" outlineLevelCol="1"/>
  <cols>
    <col min="1" max="1" width="11.375" style="39" customWidth="1"/>
    <col min="2" max="2" width="42.625" style="39" customWidth="1"/>
    <col min="3" max="10" width="18.125" style="39" customWidth="1" outlineLevel="1"/>
    <col min="11" max="11" width="34.125" style="39" bestFit="1" customWidth="1"/>
    <col min="12" max="18" width="18.125" style="39" customWidth="1" outlineLevel="1"/>
    <col min="19" max="16384" width="13" style="39"/>
  </cols>
  <sheetData>
    <row r="1" spans="1:19">
      <c r="B1" s="40" t="s">
        <v>4206</v>
      </c>
      <c r="K1" s="39" t="s">
        <v>4207</v>
      </c>
    </row>
    <row r="2" spans="1:19">
      <c r="A2" s="41" t="s">
        <v>719</v>
      </c>
      <c r="B2" s="42" t="str">
        <f t="shared" ref="B2:B66" si="0">IF(INDEX(C2:J2,1,Sprache)&lt;&gt;0,INDEX(C2:J2,1,Sprache),IF(INDEX(C2:J2,1,1)=0," ",INDEX(C2:J2,1,1)))</f>
        <v>EN</v>
      </c>
      <c r="C2" s="41" t="s">
        <v>720</v>
      </c>
      <c r="D2" s="41" t="s">
        <v>721</v>
      </c>
      <c r="E2" s="41" t="s">
        <v>722</v>
      </c>
      <c r="F2" s="41" t="s">
        <v>723</v>
      </c>
      <c r="G2" s="41" t="s">
        <v>724</v>
      </c>
      <c r="H2" s="41" t="s">
        <v>725</v>
      </c>
      <c r="I2" s="41" t="s">
        <v>726</v>
      </c>
      <c r="J2" s="41" t="s">
        <v>727</v>
      </c>
      <c r="K2" s="42" t="str">
        <f t="shared" ref="K2:K66" si="1">IF(INDEX(L2:S2,1,Sprache)&lt;&gt;0,INDEX(L2:S2,1,Sprache),IF(INDEX(L2:S2,1,1)=0," ",INDEX(L2:S2,1,1)))</f>
        <v>EN</v>
      </c>
      <c r="L2" s="41" t="s">
        <v>720</v>
      </c>
      <c r="M2" s="41" t="s">
        <v>721</v>
      </c>
      <c r="N2" s="41" t="s">
        <v>722</v>
      </c>
      <c r="O2" s="41" t="s">
        <v>723</v>
      </c>
      <c r="P2" s="41" t="s">
        <v>724</v>
      </c>
      <c r="Q2" s="41" t="s">
        <v>725</v>
      </c>
      <c r="R2" s="41" t="s">
        <v>726</v>
      </c>
      <c r="S2" s="41" t="s">
        <v>727</v>
      </c>
    </row>
    <row r="3" spans="1:19" ht="24">
      <c r="A3" s="46" t="s">
        <v>13</v>
      </c>
      <c r="B3" s="42" t="str">
        <f t="shared" si="0"/>
        <v>Roof hooks</v>
      </c>
      <c r="C3" s="46" t="s">
        <v>4208</v>
      </c>
      <c r="D3" s="46" t="s">
        <v>15</v>
      </c>
      <c r="E3" s="46" t="s">
        <v>4209</v>
      </c>
      <c r="F3" s="46" t="s">
        <v>4210</v>
      </c>
      <c r="G3" s="46" t="s">
        <v>4211</v>
      </c>
      <c r="H3" s="46" t="s">
        <v>4212</v>
      </c>
      <c r="I3" s="46" t="s">
        <v>4213</v>
      </c>
      <c r="J3" s="46" t="s">
        <v>4214</v>
      </c>
      <c r="K3" s="42" t="str">
        <f t="shared" si="1"/>
        <v>Roof hooks standard</v>
      </c>
      <c r="L3" s="47" t="s">
        <v>4215</v>
      </c>
      <c r="M3" s="47" t="s">
        <v>4216</v>
      </c>
      <c r="N3" s="47" t="s">
        <v>4217</v>
      </c>
      <c r="O3" s="47" t="s">
        <v>4218</v>
      </c>
      <c r="P3" s="39" t="s">
        <v>4219</v>
      </c>
      <c r="Q3" s="39" t="s">
        <v>4220</v>
      </c>
      <c r="R3" s="39" t="s">
        <v>4221</v>
      </c>
      <c r="S3" s="39" t="s">
        <v>4222</v>
      </c>
    </row>
    <row r="4" spans="1:19" ht="24">
      <c r="A4" s="46" t="s">
        <v>18</v>
      </c>
      <c r="B4" s="42" t="str">
        <f t="shared" si="0"/>
        <v>Roof hooks</v>
      </c>
      <c r="C4" s="46" t="s">
        <v>4208</v>
      </c>
      <c r="D4" s="46" t="s">
        <v>15</v>
      </c>
      <c r="E4" s="46" t="s">
        <v>4209</v>
      </c>
      <c r="F4" s="46" t="s">
        <v>4210</v>
      </c>
      <c r="G4" s="46" t="s">
        <v>4211</v>
      </c>
      <c r="H4" s="46" t="s">
        <v>4212</v>
      </c>
      <c r="I4" s="46" t="s">
        <v>4213</v>
      </c>
      <c r="J4" s="46" t="s">
        <v>4214</v>
      </c>
      <c r="K4" s="42" t="str">
        <f t="shared" si="1"/>
        <v>Roof hooks standard</v>
      </c>
      <c r="L4" s="47" t="s">
        <v>4215</v>
      </c>
      <c r="M4" s="47" t="s">
        <v>4216</v>
      </c>
      <c r="N4" s="47" t="s">
        <v>4217</v>
      </c>
      <c r="O4" s="47" t="s">
        <v>4218</v>
      </c>
      <c r="P4" s="39" t="s">
        <v>4219</v>
      </c>
      <c r="Q4" s="39" t="s">
        <v>4220</v>
      </c>
      <c r="R4" s="39" t="s">
        <v>4221</v>
      </c>
      <c r="S4" s="39" t="s">
        <v>4222</v>
      </c>
    </row>
    <row r="5" spans="1:19" ht="24">
      <c r="A5" s="46" t="s">
        <v>758</v>
      </c>
      <c r="B5" s="42" t="str">
        <f t="shared" si="0"/>
        <v>Roof hooks</v>
      </c>
      <c r="C5" s="46" t="s">
        <v>4208</v>
      </c>
      <c r="D5" s="46" t="s">
        <v>15</v>
      </c>
      <c r="E5" s="46" t="s">
        <v>4209</v>
      </c>
      <c r="F5" s="46" t="s">
        <v>4210</v>
      </c>
      <c r="G5" s="46" t="s">
        <v>4211</v>
      </c>
      <c r="H5" s="46" t="s">
        <v>4212</v>
      </c>
      <c r="I5" s="46" t="s">
        <v>4213</v>
      </c>
      <c r="J5" s="46" t="s">
        <v>4214</v>
      </c>
      <c r="K5" s="42" t="str">
        <f t="shared" si="1"/>
        <v>Roof hooks standard</v>
      </c>
      <c r="L5" s="47" t="s">
        <v>4215</v>
      </c>
      <c r="M5" s="47" t="s">
        <v>4216</v>
      </c>
      <c r="N5" s="47" t="s">
        <v>4217</v>
      </c>
      <c r="O5" s="47" t="s">
        <v>4218</v>
      </c>
      <c r="P5" s="39" t="s">
        <v>4219</v>
      </c>
      <c r="Q5" s="39" t="s">
        <v>4220</v>
      </c>
      <c r="R5" s="39" t="s">
        <v>4221</v>
      </c>
      <c r="S5" s="39" t="s">
        <v>4222</v>
      </c>
    </row>
    <row r="6" spans="1:19">
      <c r="A6" s="46" t="s">
        <v>775</v>
      </c>
      <c r="B6" s="42" t="str">
        <f t="shared" si="0"/>
        <v>Roof hooks</v>
      </c>
      <c r="C6" s="46" t="s">
        <v>4208</v>
      </c>
      <c r="D6" s="46" t="s">
        <v>15</v>
      </c>
      <c r="E6" s="46" t="s">
        <v>4209</v>
      </c>
      <c r="F6" s="46" t="s">
        <v>4210</v>
      </c>
      <c r="G6" s="46" t="s">
        <v>4211</v>
      </c>
      <c r="H6" s="46" t="s">
        <v>4212</v>
      </c>
      <c r="I6" s="46" t="s">
        <v>4213</v>
      </c>
      <c r="J6" s="46" t="s">
        <v>4214</v>
      </c>
      <c r="K6" s="42" t="str">
        <f t="shared" si="1"/>
        <v>ProLine</v>
      </c>
      <c r="L6" s="47" t="s">
        <v>4223</v>
      </c>
      <c r="M6" s="47" t="s">
        <v>4223</v>
      </c>
      <c r="N6" s="47" t="s">
        <v>4223</v>
      </c>
      <c r="O6" s="47" t="s">
        <v>4223</v>
      </c>
      <c r="P6" s="47" t="s">
        <v>4223</v>
      </c>
      <c r="Q6" s="47" t="s">
        <v>4223</v>
      </c>
      <c r="R6" s="47" t="s">
        <v>4223</v>
      </c>
      <c r="S6" s="47" t="s">
        <v>4223</v>
      </c>
    </row>
    <row r="7" spans="1:19">
      <c r="A7" s="46" t="s">
        <v>46</v>
      </c>
      <c r="B7" s="42" t="str">
        <f t="shared" si="0"/>
        <v>Roof hooks</v>
      </c>
      <c r="C7" s="46" t="s">
        <v>4208</v>
      </c>
      <c r="D7" s="46" t="s">
        <v>15</v>
      </c>
      <c r="E7" s="46" t="s">
        <v>4209</v>
      </c>
      <c r="F7" s="46" t="s">
        <v>4210</v>
      </c>
      <c r="G7" s="46" t="s">
        <v>4211</v>
      </c>
      <c r="H7" s="46" t="s">
        <v>4212</v>
      </c>
      <c r="I7" s="46" t="s">
        <v>4213</v>
      </c>
      <c r="J7" s="46" t="s">
        <v>4214</v>
      </c>
      <c r="K7" s="42" t="str">
        <f t="shared" si="1"/>
        <v>Alu-Tile</v>
      </c>
      <c r="L7" s="47" t="s">
        <v>4224</v>
      </c>
      <c r="M7" s="47" t="s">
        <v>4224</v>
      </c>
      <c r="N7" s="47" t="s">
        <v>4224</v>
      </c>
      <c r="O7" s="47" t="s">
        <v>4224</v>
      </c>
      <c r="P7" s="47" t="s">
        <v>4224</v>
      </c>
      <c r="Q7" s="47" t="s">
        <v>4224</v>
      </c>
      <c r="R7" s="47" t="s">
        <v>4224</v>
      </c>
      <c r="S7" s="47" t="s">
        <v>4224</v>
      </c>
    </row>
    <row r="8" spans="1:19">
      <c r="A8" s="46" t="s">
        <v>48</v>
      </c>
      <c r="B8" s="42" t="str">
        <f t="shared" si="0"/>
        <v>Roof hooks</v>
      </c>
      <c r="C8" s="46" t="s">
        <v>4208</v>
      </c>
      <c r="D8" s="46" t="s">
        <v>15</v>
      </c>
      <c r="E8" s="46" t="s">
        <v>4209</v>
      </c>
      <c r="F8" s="46" t="s">
        <v>4210</v>
      </c>
      <c r="G8" s="46" t="s">
        <v>4211</v>
      </c>
      <c r="H8" s="46" t="s">
        <v>4212</v>
      </c>
      <c r="I8" s="46" t="s">
        <v>4213</v>
      </c>
      <c r="J8" s="46" t="s">
        <v>4214</v>
      </c>
      <c r="K8" s="42" t="str">
        <f t="shared" si="1"/>
        <v>Alu-Tile</v>
      </c>
      <c r="L8" s="47" t="s">
        <v>4224</v>
      </c>
      <c r="M8" s="47" t="s">
        <v>4224</v>
      </c>
      <c r="N8" s="47" t="s">
        <v>4224</v>
      </c>
      <c r="O8" s="47" t="s">
        <v>4224</v>
      </c>
      <c r="P8" s="47" t="s">
        <v>4224</v>
      </c>
      <c r="Q8" s="47" t="s">
        <v>4224</v>
      </c>
      <c r="R8" s="47" t="s">
        <v>4224</v>
      </c>
      <c r="S8" s="47" t="s">
        <v>4224</v>
      </c>
    </row>
    <row r="9" spans="1:19">
      <c r="A9" s="46" t="s">
        <v>50</v>
      </c>
      <c r="B9" s="42" t="str">
        <f t="shared" si="0"/>
        <v>Roof hooks</v>
      </c>
      <c r="C9" s="46" t="s">
        <v>4208</v>
      </c>
      <c r="D9" s="46" t="s">
        <v>15</v>
      </c>
      <c r="E9" s="46" t="s">
        <v>4209</v>
      </c>
      <c r="F9" s="46" t="s">
        <v>4210</v>
      </c>
      <c r="G9" s="46" t="s">
        <v>4211</v>
      </c>
      <c r="H9" s="46" t="s">
        <v>4212</v>
      </c>
      <c r="I9" s="46" t="s">
        <v>4213</v>
      </c>
      <c r="J9" s="46" t="s">
        <v>4214</v>
      </c>
      <c r="K9" s="42" t="str">
        <f t="shared" si="1"/>
        <v>Alu-Tile</v>
      </c>
      <c r="L9" s="47" t="s">
        <v>4224</v>
      </c>
      <c r="M9" s="47" t="s">
        <v>4224</v>
      </c>
      <c r="N9" s="47" t="s">
        <v>4224</v>
      </c>
      <c r="O9" s="47" t="s">
        <v>4224</v>
      </c>
      <c r="P9" s="47" t="s">
        <v>4224</v>
      </c>
      <c r="Q9" s="47" t="s">
        <v>4224</v>
      </c>
      <c r="R9" s="47" t="s">
        <v>4224</v>
      </c>
      <c r="S9" s="47" t="s">
        <v>4224</v>
      </c>
    </row>
    <row r="10" spans="1:19">
      <c r="A10" s="46" t="s">
        <v>52</v>
      </c>
      <c r="B10" s="42" t="str">
        <f t="shared" si="0"/>
        <v>Roof hooks</v>
      </c>
      <c r="C10" s="46" t="s">
        <v>4208</v>
      </c>
      <c r="D10" s="46" t="s">
        <v>15</v>
      </c>
      <c r="E10" s="46" t="s">
        <v>4209</v>
      </c>
      <c r="F10" s="46" t="s">
        <v>4210</v>
      </c>
      <c r="G10" s="46" t="s">
        <v>4211</v>
      </c>
      <c r="H10" s="46" t="s">
        <v>4212</v>
      </c>
      <c r="I10" s="46" t="s">
        <v>4213</v>
      </c>
      <c r="J10" s="46" t="s">
        <v>4214</v>
      </c>
      <c r="K10" s="42" t="str">
        <f t="shared" si="1"/>
        <v>Alu-Tile</v>
      </c>
      <c r="L10" s="47" t="s">
        <v>4224</v>
      </c>
      <c r="M10" s="47" t="s">
        <v>4224</v>
      </c>
      <c r="N10" s="47" t="s">
        <v>4224</v>
      </c>
      <c r="O10" s="47" t="s">
        <v>4224</v>
      </c>
      <c r="P10" s="47" t="s">
        <v>4224</v>
      </c>
      <c r="Q10" s="47" t="s">
        <v>4224</v>
      </c>
      <c r="R10" s="47" t="s">
        <v>4224</v>
      </c>
      <c r="S10" s="47" t="s">
        <v>4224</v>
      </c>
    </row>
    <row r="11" spans="1:19">
      <c r="A11" s="46" t="s">
        <v>54</v>
      </c>
      <c r="B11" s="42" t="str">
        <f t="shared" si="0"/>
        <v>Roof hooks</v>
      </c>
      <c r="C11" s="46" t="s">
        <v>4208</v>
      </c>
      <c r="D11" s="46" t="s">
        <v>15</v>
      </c>
      <c r="E11" s="46" t="s">
        <v>4209</v>
      </c>
      <c r="F11" s="46" t="s">
        <v>4210</v>
      </c>
      <c r="G11" s="46" t="s">
        <v>4211</v>
      </c>
      <c r="H11" s="46" t="s">
        <v>4212</v>
      </c>
      <c r="I11" s="46" t="s">
        <v>4213</v>
      </c>
      <c r="J11" s="46" t="s">
        <v>4214</v>
      </c>
      <c r="K11" s="42" t="str">
        <f t="shared" si="1"/>
        <v>Alu-Tile</v>
      </c>
      <c r="L11" s="47" t="s">
        <v>4224</v>
      </c>
      <c r="M11" s="47" t="s">
        <v>4224</v>
      </c>
      <c r="N11" s="47" t="s">
        <v>4224</v>
      </c>
      <c r="O11" s="47" t="s">
        <v>4224</v>
      </c>
      <c r="P11" s="47" t="s">
        <v>4224</v>
      </c>
      <c r="Q11" s="47" t="s">
        <v>4224</v>
      </c>
      <c r="R11" s="47" t="s">
        <v>4224</v>
      </c>
      <c r="S11" s="47" t="s">
        <v>4224</v>
      </c>
    </row>
    <row r="12" spans="1:19">
      <c r="A12" s="46" t="s">
        <v>56</v>
      </c>
      <c r="B12" s="42" t="str">
        <f t="shared" si="0"/>
        <v>Roof hooks</v>
      </c>
      <c r="C12" s="46" t="s">
        <v>4208</v>
      </c>
      <c r="D12" s="46" t="s">
        <v>15</v>
      </c>
      <c r="E12" s="46" t="s">
        <v>4209</v>
      </c>
      <c r="F12" s="46" t="s">
        <v>4210</v>
      </c>
      <c r="G12" s="46" t="s">
        <v>4211</v>
      </c>
      <c r="H12" s="46" t="s">
        <v>4212</v>
      </c>
      <c r="I12" s="46" t="s">
        <v>4213</v>
      </c>
      <c r="J12" s="46" t="s">
        <v>4214</v>
      </c>
      <c r="K12" s="42" t="str">
        <f t="shared" si="1"/>
        <v>Alu-Tile</v>
      </c>
      <c r="L12" s="47" t="s">
        <v>4224</v>
      </c>
      <c r="M12" s="47" t="s">
        <v>4224</v>
      </c>
      <c r="N12" s="47" t="s">
        <v>4224</v>
      </c>
      <c r="O12" s="47" t="s">
        <v>4224</v>
      </c>
      <c r="P12" s="47" t="s">
        <v>4224</v>
      </c>
      <c r="Q12" s="47" t="s">
        <v>4224</v>
      </c>
      <c r="R12" s="47" t="s">
        <v>4224</v>
      </c>
      <c r="S12" s="47" t="s">
        <v>4224</v>
      </c>
    </row>
    <row r="13" spans="1:19">
      <c r="A13" s="46" t="s">
        <v>58</v>
      </c>
      <c r="B13" s="42" t="str">
        <f t="shared" si="0"/>
        <v>Roof hooks</v>
      </c>
      <c r="C13" s="46" t="s">
        <v>4208</v>
      </c>
      <c r="D13" s="46" t="s">
        <v>15</v>
      </c>
      <c r="E13" s="46" t="s">
        <v>4209</v>
      </c>
      <c r="F13" s="46" t="s">
        <v>4210</v>
      </c>
      <c r="G13" s="46" t="s">
        <v>4211</v>
      </c>
      <c r="H13" s="46" t="s">
        <v>4212</v>
      </c>
      <c r="I13" s="46" t="s">
        <v>4213</v>
      </c>
      <c r="J13" s="46" t="s">
        <v>4214</v>
      </c>
      <c r="K13" s="42" t="str">
        <f t="shared" si="1"/>
        <v>Alu-Tile</v>
      </c>
      <c r="L13" s="47" t="s">
        <v>4224</v>
      </c>
      <c r="M13" s="47" t="s">
        <v>4224</v>
      </c>
      <c r="N13" s="47" t="s">
        <v>4224</v>
      </c>
      <c r="O13" s="47" t="s">
        <v>4224</v>
      </c>
      <c r="P13" s="47" t="s">
        <v>4224</v>
      </c>
      <c r="Q13" s="47" t="s">
        <v>4224</v>
      </c>
      <c r="R13" s="47" t="s">
        <v>4224</v>
      </c>
      <c r="S13" s="47" t="s">
        <v>4224</v>
      </c>
    </row>
    <row r="14" spans="1:19">
      <c r="A14" s="46" t="s">
        <v>60</v>
      </c>
      <c r="B14" s="42" t="str">
        <f t="shared" si="0"/>
        <v>Roof hooks</v>
      </c>
      <c r="C14" s="46" t="s">
        <v>4208</v>
      </c>
      <c r="D14" s="46" t="s">
        <v>15</v>
      </c>
      <c r="E14" s="46" t="s">
        <v>4209</v>
      </c>
      <c r="F14" s="46" t="s">
        <v>4210</v>
      </c>
      <c r="G14" s="46" t="s">
        <v>4211</v>
      </c>
      <c r="H14" s="46" t="s">
        <v>4212</v>
      </c>
      <c r="I14" s="46" t="s">
        <v>4213</v>
      </c>
      <c r="J14" s="46" t="s">
        <v>4214</v>
      </c>
      <c r="K14" s="42" t="str">
        <f t="shared" si="1"/>
        <v>Alu-Tile</v>
      </c>
      <c r="L14" s="47" t="s">
        <v>4224</v>
      </c>
      <c r="M14" s="47" t="s">
        <v>4224</v>
      </c>
      <c r="N14" s="47" t="s">
        <v>4224</v>
      </c>
      <c r="O14" s="47" t="s">
        <v>4224</v>
      </c>
      <c r="P14" s="47" t="s">
        <v>4224</v>
      </c>
      <c r="Q14" s="47" t="s">
        <v>4224</v>
      </c>
      <c r="R14" s="47" t="s">
        <v>4224</v>
      </c>
      <c r="S14" s="47" t="s">
        <v>4224</v>
      </c>
    </row>
    <row r="15" spans="1:19">
      <c r="A15" s="46" t="s">
        <v>62</v>
      </c>
      <c r="B15" s="42" t="str">
        <f t="shared" si="0"/>
        <v>Roof hooks</v>
      </c>
      <c r="C15" s="46" t="s">
        <v>4208</v>
      </c>
      <c r="D15" s="46" t="s">
        <v>15</v>
      </c>
      <c r="E15" s="46" t="s">
        <v>4209</v>
      </c>
      <c r="F15" s="46" t="s">
        <v>4210</v>
      </c>
      <c r="G15" s="46" t="s">
        <v>4211</v>
      </c>
      <c r="H15" s="46" t="s">
        <v>4212</v>
      </c>
      <c r="I15" s="46" t="s">
        <v>4213</v>
      </c>
      <c r="J15" s="46" t="s">
        <v>4214</v>
      </c>
      <c r="K15" s="42" t="str">
        <f t="shared" si="1"/>
        <v>Alu-Tile</v>
      </c>
      <c r="L15" s="47" t="s">
        <v>4224</v>
      </c>
      <c r="M15" s="47" t="s">
        <v>4224</v>
      </c>
      <c r="N15" s="47" t="s">
        <v>4224</v>
      </c>
      <c r="O15" s="47" t="s">
        <v>4224</v>
      </c>
      <c r="P15" s="47" t="s">
        <v>4224</v>
      </c>
      <c r="Q15" s="47" t="s">
        <v>4224</v>
      </c>
      <c r="R15" s="47" t="s">
        <v>4224</v>
      </c>
      <c r="S15" s="47" t="s">
        <v>4224</v>
      </c>
    </row>
    <row r="16" spans="1:19">
      <c r="A16" s="46" t="s">
        <v>64</v>
      </c>
      <c r="B16" s="42" t="str">
        <f t="shared" si="0"/>
        <v>Roof hooks</v>
      </c>
      <c r="C16" s="46" t="s">
        <v>4208</v>
      </c>
      <c r="D16" s="46" t="s">
        <v>15</v>
      </c>
      <c r="E16" s="46" t="s">
        <v>4209</v>
      </c>
      <c r="F16" s="46" t="s">
        <v>4210</v>
      </c>
      <c r="G16" s="46" t="s">
        <v>4211</v>
      </c>
      <c r="H16" s="46" t="s">
        <v>4212</v>
      </c>
      <c r="I16" s="46" t="s">
        <v>4213</v>
      </c>
      <c r="J16" s="46" t="s">
        <v>4214</v>
      </c>
      <c r="K16" s="42" t="str">
        <f t="shared" si="1"/>
        <v>Alu-Tile</v>
      </c>
      <c r="L16" s="47" t="s">
        <v>4224</v>
      </c>
      <c r="M16" s="47" t="s">
        <v>4224</v>
      </c>
      <c r="N16" s="47" t="s">
        <v>4224</v>
      </c>
      <c r="O16" s="47" t="s">
        <v>4224</v>
      </c>
      <c r="P16" s="47" t="s">
        <v>4224</v>
      </c>
      <c r="Q16" s="47" t="s">
        <v>4224</v>
      </c>
      <c r="R16" s="47" t="s">
        <v>4224</v>
      </c>
      <c r="S16" s="47" t="s">
        <v>4224</v>
      </c>
    </row>
    <row r="17" spans="1:19">
      <c r="A17" s="46" t="s">
        <v>66</v>
      </c>
      <c r="B17" s="42" t="str">
        <f t="shared" si="0"/>
        <v>Roof hooks</v>
      </c>
      <c r="C17" s="46" t="s">
        <v>4208</v>
      </c>
      <c r="D17" s="46" t="s">
        <v>15</v>
      </c>
      <c r="E17" s="46" t="s">
        <v>4209</v>
      </c>
      <c r="F17" s="46" t="s">
        <v>4210</v>
      </c>
      <c r="G17" s="46" t="s">
        <v>4211</v>
      </c>
      <c r="H17" s="46" t="s">
        <v>4212</v>
      </c>
      <c r="I17" s="46" t="s">
        <v>4213</v>
      </c>
      <c r="J17" s="46" t="s">
        <v>4214</v>
      </c>
      <c r="K17" s="42" t="str">
        <f t="shared" si="1"/>
        <v>Alu-Tile</v>
      </c>
      <c r="L17" s="47" t="s">
        <v>4224</v>
      </c>
      <c r="M17" s="47" t="s">
        <v>4224</v>
      </c>
      <c r="N17" s="47" t="s">
        <v>4224</v>
      </c>
      <c r="O17" s="47" t="s">
        <v>4224</v>
      </c>
      <c r="P17" s="47" t="s">
        <v>4224</v>
      </c>
      <c r="Q17" s="47" t="s">
        <v>4224</v>
      </c>
      <c r="R17" s="47" t="s">
        <v>4224</v>
      </c>
      <c r="S17" s="47" t="s">
        <v>4224</v>
      </c>
    </row>
    <row r="18" spans="1:19">
      <c r="A18" s="46" t="s">
        <v>68</v>
      </c>
      <c r="B18" s="42" t="str">
        <f t="shared" si="0"/>
        <v>Roof hooks</v>
      </c>
      <c r="C18" s="46" t="s">
        <v>4208</v>
      </c>
      <c r="D18" s="46" t="s">
        <v>15</v>
      </c>
      <c r="E18" s="46" t="s">
        <v>4209</v>
      </c>
      <c r="F18" s="46" t="s">
        <v>4210</v>
      </c>
      <c r="G18" s="46" t="s">
        <v>4211</v>
      </c>
      <c r="H18" s="46" t="s">
        <v>4212</v>
      </c>
      <c r="I18" s="46" t="s">
        <v>4213</v>
      </c>
      <c r="J18" s="46" t="s">
        <v>4214</v>
      </c>
      <c r="K18" s="42" t="str">
        <f t="shared" si="1"/>
        <v>Alu-Tile</v>
      </c>
      <c r="L18" s="47" t="s">
        <v>4224</v>
      </c>
      <c r="M18" s="47" t="s">
        <v>4224</v>
      </c>
      <c r="N18" s="47" t="s">
        <v>4224</v>
      </c>
      <c r="O18" s="47" t="s">
        <v>4224</v>
      </c>
      <c r="P18" s="47" t="s">
        <v>4224</v>
      </c>
      <c r="Q18" s="47" t="s">
        <v>4224</v>
      </c>
      <c r="R18" s="47" t="s">
        <v>4224</v>
      </c>
      <c r="S18" s="47" t="s">
        <v>4224</v>
      </c>
    </row>
    <row r="19" spans="1:19">
      <c r="A19" s="46" t="s">
        <v>70</v>
      </c>
      <c r="B19" s="42" t="str">
        <f t="shared" si="0"/>
        <v>Roof hooks</v>
      </c>
      <c r="C19" s="46" t="s">
        <v>4208</v>
      </c>
      <c r="D19" s="46" t="s">
        <v>15</v>
      </c>
      <c r="E19" s="46" t="s">
        <v>4209</v>
      </c>
      <c r="F19" s="46" t="s">
        <v>4210</v>
      </c>
      <c r="G19" s="46" t="s">
        <v>4211</v>
      </c>
      <c r="H19" s="46" t="s">
        <v>4212</v>
      </c>
      <c r="I19" s="46" t="s">
        <v>4213</v>
      </c>
      <c r="J19" s="46" t="s">
        <v>4214</v>
      </c>
      <c r="K19" s="42" t="str">
        <f t="shared" si="1"/>
        <v>Alu-Tile</v>
      </c>
      <c r="L19" s="47" t="s">
        <v>4224</v>
      </c>
      <c r="M19" s="47" t="s">
        <v>4224</v>
      </c>
      <c r="N19" s="47" t="s">
        <v>4224</v>
      </c>
      <c r="O19" s="47" t="s">
        <v>4224</v>
      </c>
      <c r="P19" s="47" t="s">
        <v>4224</v>
      </c>
      <c r="Q19" s="47" t="s">
        <v>4224</v>
      </c>
      <c r="R19" s="47" t="s">
        <v>4224</v>
      </c>
      <c r="S19" s="47" t="s">
        <v>4224</v>
      </c>
    </row>
    <row r="20" spans="1:19">
      <c r="A20" s="46" t="s">
        <v>72</v>
      </c>
      <c r="B20" s="42" t="str">
        <f t="shared" si="0"/>
        <v>Roof hooks</v>
      </c>
      <c r="C20" s="46" t="s">
        <v>4208</v>
      </c>
      <c r="D20" s="46" t="s">
        <v>15</v>
      </c>
      <c r="E20" s="46" t="s">
        <v>4209</v>
      </c>
      <c r="F20" s="46" t="s">
        <v>4210</v>
      </c>
      <c r="G20" s="46" t="s">
        <v>4211</v>
      </c>
      <c r="H20" s="46" t="s">
        <v>4212</v>
      </c>
      <c r="I20" s="46" t="s">
        <v>4213</v>
      </c>
      <c r="J20" s="46" t="s">
        <v>4214</v>
      </c>
      <c r="K20" s="42" t="str">
        <f t="shared" si="1"/>
        <v>Alu-Tile</v>
      </c>
      <c r="L20" s="47" t="s">
        <v>4224</v>
      </c>
      <c r="M20" s="47" t="s">
        <v>4224</v>
      </c>
      <c r="N20" s="47" t="s">
        <v>4224</v>
      </c>
      <c r="O20" s="47" t="s">
        <v>4224</v>
      </c>
      <c r="P20" s="47" t="s">
        <v>4224</v>
      </c>
      <c r="Q20" s="47" t="s">
        <v>4224</v>
      </c>
      <c r="R20" s="47" t="s">
        <v>4224</v>
      </c>
      <c r="S20" s="47" t="s">
        <v>4224</v>
      </c>
    </row>
    <row r="21" spans="1:19">
      <c r="A21" s="46" t="s">
        <v>74</v>
      </c>
      <c r="B21" s="42" t="str">
        <f t="shared" si="0"/>
        <v>Roof hooks</v>
      </c>
      <c r="C21" s="46" t="s">
        <v>4208</v>
      </c>
      <c r="D21" s="46" t="s">
        <v>15</v>
      </c>
      <c r="E21" s="46" t="s">
        <v>4209</v>
      </c>
      <c r="F21" s="46" t="s">
        <v>4210</v>
      </c>
      <c r="G21" s="46" t="s">
        <v>4211</v>
      </c>
      <c r="H21" s="46" t="s">
        <v>4212</v>
      </c>
      <c r="I21" s="46" t="s">
        <v>4213</v>
      </c>
      <c r="J21" s="46" t="s">
        <v>4214</v>
      </c>
      <c r="K21" s="42" t="str">
        <f t="shared" si="1"/>
        <v>Alu-Tile</v>
      </c>
      <c r="L21" s="47" t="s">
        <v>4224</v>
      </c>
      <c r="M21" s="47" t="s">
        <v>4224</v>
      </c>
      <c r="N21" s="47" t="s">
        <v>4224</v>
      </c>
      <c r="O21" s="47" t="s">
        <v>4224</v>
      </c>
      <c r="P21" s="47" t="s">
        <v>4224</v>
      </c>
      <c r="Q21" s="47" t="s">
        <v>4224</v>
      </c>
      <c r="R21" s="47" t="s">
        <v>4224</v>
      </c>
      <c r="S21" s="47" t="s">
        <v>4224</v>
      </c>
    </row>
    <row r="22" spans="1:19">
      <c r="A22" s="46" t="s">
        <v>76</v>
      </c>
      <c r="B22" s="42" t="str">
        <f t="shared" ref="B22" si="2">IF(INDEX(C22:J22,1,Sprache)&lt;&gt;0,INDEX(C22:J22,1,Sprache),IF(INDEX(C22:J22,1,1)=0," ",INDEX(C22:J22,1,1)))</f>
        <v>Roof hooks</v>
      </c>
      <c r="C22" s="46" t="s">
        <v>4208</v>
      </c>
      <c r="D22" s="46" t="s">
        <v>15</v>
      </c>
      <c r="E22" s="46" t="s">
        <v>4209</v>
      </c>
      <c r="F22" s="46" t="s">
        <v>4210</v>
      </c>
      <c r="G22" s="46" t="s">
        <v>4211</v>
      </c>
      <c r="H22" s="46" t="s">
        <v>4212</v>
      </c>
      <c r="I22" s="46" t="s">
        <v>4213</v>
      </c>
      <c r="J22" s="46" t="s">
        <v>4214</v>
      </c>
      <c r="K22" s="42" t="str">
        <f t="shared" ref="K22" si="3">IF(INDEX(L22:S22,1,Sprache)&lt;&gt;0,INDEX(L22:S22,1,Sprache),IF(INDEX(L22:S22,1,1)=0," ",INDEX(L22:S22,1,1)))</f>
        <v>Alu-Tile</v>
      </c>
      <c r="L22" s="47" t="s">
        <v>4224</v>
      </c>
      <c r="M22" s="47" t="s">
        <v>4224</v>
      </c>
      <c r="N22" s="47" t="s">
        <v>4224</v>
      </c>
      <c r="O22" s="47" t="s">
        <v>4224</v>
      </c>
      <c r="P22" s="47" t="s">
        <v>4224</v>
      </c>
      <c r="Q22" s="47" t="s">
        <v>4224</v>
      </c>
      <c r="R22" s="47" t="s">
        <v>4224</v>
      </c>
      <c r="S22" s="47" t="s">
        <v>4224</v>
      </c>
    </row>
    <row r="23" spans="1:19" ht="24">
      <c r="A23" s="46" t="s">
        <v>80</v>
      </c>
      <c r="B23" s="42" t="str">
        <f t="shared" si="0"/>
        <v>Screws and accessories</v>
      </c>
      <c r="C23" s="46" t="s">
        <v>4225</v>
      </c>
      <c r="D23" s="46" t="s">
        <v>82</v>
      </c>
      <c r="E23" s="46" t="s">
        <v>4226</v>
      </c>
      <c r="F23" s="46" t="s">
        <v>4227</v>
      </c>
      <c r="G23" s="46" t="s">
        <v>4228</v>
      </c>
      <c r="H23" s="46" t="s">
        <v>4229</v>
      </c>
      <c r="I23" s="46" t="s">
        <v>4230</v>
      </c>
      <c r="J23" s="46" t="s">
        <v>4231</v>
      </c>
      <c r="K23" s="42" t="str">
        <f t="shared" si="1"/>
        <v>Accessories roof hooks</v>
      </c>
      <c r="L23" s="47" t="s">
        <v>4232</v>
      </c>
      <c r="M23" s="47" t="s">
        <v>4233</v>
      </c>
      <c r="N23" s="47" t="s">
        <v>4234</v>
      </c>
      <c r="O23" s="47" t="s">
        <v>4235</v>
      </c>
      <c r="P23" s="39" t="s">
        <v>4236</v>
      </c>
      <c r="Q23" s="39" t="s">
        <v>4237</v>
      </c>
      <c r="R23" s="39" t="s">
        <v>4238</v>
      </c>
      <c r="S23" s="39" t="s">
        <v>4239</v>
      </c>
    </row>
    <row r="24" spans="1:19" ht="24">
      <c r="A24" s="46" t="s">
        <v>83</v>
      </c>
      <c r="B24" s="42" t="str">
        <f t="shared" si="0"/>
        <v>Screws and accessories</v>
      </c>
      <c r="C24" s="46" t="s">
        <v>4225</v>
      </c>
      <c r="D24" s="46" t="s">
        <v>82</v>
      </c>
      <c r="E24" s="46" t="s">
        <v>4226</v>
      </c>
      <c r="F24" s="46" t="s">
        <v>4227</v>
      </c>
      <c r="G24" s="46" t="s">
        <v>4228</v>
      </c>
      <c r="H24" s="46" t="s">
        <v>4229</v>
      </c>
      <c r="I24" s="46" t="s">
        <v>4230</v>
      </c>
      <c r="J24" s="46" t="s">
        <v>4231</v>
      </c>
      <c r="K24" s="42" t="str">
        <f t="shared" si="1"/>
        <v>Accessories special fastenings</v>
      </c>
      <c r="L24" s="47" t="s">
        <v>4240</v>
      </c>
      <c r="M24" s="47" t="s">
        <v>4241</v>
      </c>
      <c r="N24" s="47" t="s">
        <v>4242</v>
      </c>
      <c r="O24" s="47" t="s">
        <v>4243</v>
      </c>
      <c r="P24" s="39" t="s">
        <v>4244</v>
      </c>
      <c r="Q24" s="39" t="s">
        <v>4245</v>
      </c>
      <c r="R24" s="39" t="s">
        <v>4246</v>
      </c>
      <c r="S24" s="39" t="s">
        <v>4239</v>
      </c>
    </row>
    <row r="25" spans="1:19" ht="24">
      <c r="A25" s="46" t="s">
        <v>89</v>
      </c>
      <c r="B25" s="42" t="str">
        <f t="shared" si="0"/>
        <v>Screws and accessories</v>
      </c>
      <c r="C25" s="46" t="s">
        <v>4225</v>
      </c>
      <c r="D25" s="46" t="s">
        <v>82</v>
      </c>
      <c r="E25" s="46" t="s">
        <v>4226</v>
      </c>
      <c r="F25" s="46" t="s">
        <v>4227</v>
      </c>
      <c r="G25" s="46" t="s">
        <v>4228</v>
      </c>
      <c r="H25" s="46" t="s">
        <v>4229</v>
      </c>
      <c r="I25" s="46" t="s">
        <v>4230</v>
      </c>
      <c r="J25" s="46" t="s">
        <v>4231</v>
      </c>
      <c r="K25" s="42" t="str">
        <f t="shared" si="1"/>
        <v>Accessories roof hooks</v>
      </c>
      <c r="L25" s="47" t="s">
        <v>4232</v>
      </c>
      <c r="M25" s="47" t="s">
        <v>4233</v>
      </c>
      <c r="N25" s="47" t="s">
        <v>4234</v>
      </c>
      <c r="O25" s="47" t="s">
        <v>4235</v>
      </c>
      <c r="P25" s="39" t="s">
        <v>4236</v>
      </c>
      <c r="Q25" s="39" t="s">
        <v>4237</v>
      </c>
      <c r="R25" s="39" t="s">
        <v>4238</v>
      </c>
      <c r="S25" s="39" t="s">
        <v>4239</v>
      </c>
    </row>
    <row r="26" spans="1:19" ht="24">
      <c r="A26" s="46" t="s">
        <v>91</v>
      </c>
      <c r="B26" s="42" t="str">
        <f t="shared" si="0"/>
        <v>Roof hooks</v>
      </c>
      <c r="C26" s="46" t="s">
        <v>4208</v>
      </c>
      <c r="D26" s="46" t="s">
        <v>15</v>
      </c>
      <c r="E26" s="46" t="s">
        <v>4209</v>
      </c>
      <c r="F26" s="46" t="s">
        <v>4210</v>
      </c>
      <c r="G26" s="46" t="s">
        <v>4211</v>
      </c>
      <c r="H26" s="46" t="s">
        <v>4212</v>
      </c>
      <c r="I26" s="46" t="s">
        <v>4213</v>
      </c>
      <c r="J26" s="46" t="s">
        <v>4214</v>
      </c>
      <c r="K26" s="42" t="str">
        <f t="shared" si="1"/>
        <v>Roof hooks standard</v>
      </c>
      <c r="L26" s="47" t="s">
        <v>4215</v>
      </c>
      <c r="M26" s="47" t="s">
        <v>4216</v>
      </c>
      <c r="N26" s="47" t="s">
        <v>4217</v>
      </c>
      <c r="O26" s="47" t="s">
        <v>4218</v>
      </c>
      <c r="P26" s="39" t="s">
        <v>4219</v>
      </c>
      <c r="Q26" s="39" t="s">
        <v>4220</v>
      </c>
      <c r="R26" s="39" t="s">
        <v>4221</v>
      </c>
      <c r="S26" s="39" t="s">
        <v>4222</v>
      </c>
    </row>
    <row r="27" spans="1:19" ht="24">
      <c r="A27" s="46" t="s">
        <v>93</v>
      </c>
      <c r="B27" s="42" t="str">
        <f t="shared" si="0"/>
        <v>Roof hooks</v>
      </c>
      <c r="C27" s="46" t="s">
        <v>4208</v>
      </c>
      <c r="D27" s="46" t="s">
        <v>15</v>
      </c>
      <c r="E27" s="46" t="s">
        <v>4209</v>
      </c>
      <c r="F27" s="46" t="s">
        <v>4210</v>
      </c>
      <c r="G27" s="46" t="s">
        <v>4211</v>
      </c>
      <c r="H27" s="46" t="s">
        <v>4212</v>
      </c>
      <c r="I27" s="46" t="s">
        <v>4213</v>
      </c>
      <c r="J27" s="46" t="s">
        <v>4214</v>
      </c>
      <c r="K27" s="42" t="str">
        <f t="shared" si="1"/>
        <v>Roof hooks standard</v>
      </c>
      <c r="L27" s="47" t="s">
        <v>4215</v>
      </c>
      <c r="M27" s="47" t="s">
        <v>4216</v>
      </c>
      <c r="N27" s="47" t="s">
        <v>4217</v>
      </c>
      <c r="O27" s="47" t="s">
        <v>4218</v>
      </c>
      <c r="P27" s="39" t="s">
        <v>4219</v>
      </c>
      <c r="Q27" s="39" t="s">
        <v>4220</v>
      </c>
      <c r="R27" s="39" t="s">
        <v>4221</v>
      </c>
      <c r="S27" s="39" t="s">
        <v>4222</v>
      </c>
    </row>
    <row r="28" spans="1:19" ht="24">
      <c r="A28" s="46" t="s">
        <v>95</v>
      </c>
      <c r="B28" s="42" t="str">
        <f t="shared" si="0"/>
        <v>Roof hooks</v>
      </c>
      <c r="C28" s="46" t="s">
        <v>4208</v>
      </c>
      <c r="D28" s="46" t="s">
        <v>15</v>
      </c>
      <c r="E28" s="46" t="s">
        <v>4209</v>
      </c>
      <c r="F28" s="46" t="s">
        <v>4210</v>
      </c>
      <c r="G28" s="46" t="s">
        <v>4211</v>
      </c>
      <c r="H28" s="46" t="s">
        <v>4212</v>
      </c>
      <c r="I28" s="46" t="s">
        <v>4213</v>
      </c>
      <c r="J28" s="46" t="s">
        <v>4214</v>
      </c>
      <c r="K28" s="42" t="str">
        <f t="shared" si="1"/>
        <v>Roof hooks standard</v>
      </c>
      <c r="L28" s="47" t="s">
        <v>4215</v>
      </c>
      <c r="M28" s="47" t="s">
        <v>4216</v>
      </c>
      <c r="N28" s="47" t="s">
        <v>4217</v>
      </c>
      <c r="O28" s="47" t="s">
        <v>4218</v>
      </c>
      <c r="P28" s="39" t="s">
        <v>4219</v>
      </c>
      <c r="Q28" s="39" t="s">
        <v>4220</v>
      </c>
      <c r="R28" s="39" t="s">
        <v>4221</v>
      </c>
      <c r="S28" s="39" t="s">
        <v>4222</v>
      </c>
    </row>
    <row r="29" spans="1:19" ht="24">
      <c r="A29" s="46" t="s">
        <v>97</v>
      </c>
      <c r="B29" s="42" t="str">
        <f t="shared" si="0"/>
        <v>Roof hooks</v>
      </c>
      <c r="C29" s="46" t="s">
        <v>4208</v>
      </c>
      <c r="D29" s="46" t="s">
        <v>15</v>
      </c>
      <c r="E29" s="46" t="s">
        <v>4209</v>
      </c>
      <c r="F29" s="46" t="s">
        <v>4210</v>
      </c>
      <c r="G29" s="46" t="s">
        <v>4211</v>
      </c>
      <c r="H29" s="46" t="s">
        <v>4212</v>
      </c>
      <c r="I29" s="46" t="s">
        <v>4213</v>
      </c>
      <c r="J29" s="46" t="s">
        <v>4214</v>
      </c>
      <c r="K29" s="42" t="str">
        <f t="shared" si="1"/>
        <v>Roof hooks standard</v>
      </c>
      <c r="L29" s="47" t="s">
        <v>4215</v>
      </c>
      <c r="M29" s="47" t="s">
        <v>4216</v>
      </c>
      <c r="N29" s="47" t="s">
        <v>4217</v>
      </c>
      <c r="O29" s="47" t="s">
        <v>4218</v>
      </c>
      <c r="P29" s="39" t="s">
        <v>4219</v>
      </c>
      <c r="Q29" s="39" t="s">
        <v>4220</v>
      </c>
      <c r="R29" s="39" t="s">
        <v>4221</v>
      </c>
      <c r="S29" s="39" t="s">
        <v>4222</v>
      </c>
    </row>
    <row r="30" spans="1:19">
      <c r="A30" s="46" t="s">
        <v>99</v>
      </c>
      <c r="B30" s="42" t="str">
        <f t="shared" si="0"/>
        <v>Roof hooks</v>
      </c>
      <c r="C30" s="46" t="s">
        <v>4208</v>
      </c>
      <c r="D30" s="46" t="s">
        <v>15</v>
      </c>
      <c r="E30" s="46" t="s">
        <v>4209</v>
      </c>
      <c r="F30" s="46" t="s">
        <v>4210</v>
      </c>
      <c r="G30" s="46" t="s">
        <v>4211</v>
      </c>
      <c r="H30" s="46" t="s">
        <v>4212</v>
      </c>
      <c r="I30" s="46" t="s">
        <v>4213</v>
      </c>
      <c r="J30" s="46" t="s">
        <v>4214</v>
      </c>
      <c r="K30" s="42" t="str">
        <f t="shared" si="1"/>
        <v>Alu-Tile</v>
      </c>
      <c r="L30" s="47" t="s">
        <v>4224</v>
      </c>
      <c r="M30" s="47" t="s">
        <v>4224</v>
      </c>
      <c r="N30" s="47" t="s">
        <v>4224</v>
      </c>
      <c r="O30" s="47" t="s">
        <v>4224</v>
      </c>
      <c r="P30" s="47" t="s">
        <v>4224</v>
      </c>
      <c r="Q30" s="47" t="s">
        <v>4224</v>
      </c>
      <c r="R30" s="47" t="s">
        <v>4224</v>
      </c>
      <c r="S30" s="47" t="s">
        <v>4224</v>
      </c>
    </row>
    <row r="31" spans="1:19">
      <c r="A31" s="46" t="s">
        <v>101</v>
      </c>
      <c r="B31" s="42" t="str">
        <f t="shared" si="0"/>
        <v>Roof hooks</v>
      </c>
      <c r="C31" s="46" t="s">
        <v>4208</v>
      </c>
      <c r="D31" s="46" t="s">
        <v>15</v>
      </c>
      <c r="E31" s="46" t="s">
        <v>4209</v>
      </c>
      <c r="F31" s="46" t="s">
        <v>4210</v>
      </c>
      <c r="G31" s="46" t="s">
        <v>4211</v>
      </c>
      <c r="H31" s="46" t="s">
        <v>4212</v>
      </c>
      <c r="I31" s="46" t="s">
        <v>4213</v>
      </c>
      <c r="J31" s="46" t="s">
        <v>4214</v>
      </c>
      <c r="K31" s="42" t="str">
        <f t="shared" si="1"/>
        <v>Alu-Tile</v>
      </c>
      <c r="L31" s="47" t="s">
        <v>4224</v>
      </c>
      <c r="M31" s="47" t="s">
        <v>4224</v>
      </c>
      <c r="N31" s="47" t="s">
        <v>4224</v>
      </c>
      <c r="O31" s="47" t="s">
        <v>4224</v>
      </c>
      <c r="P31" s="47" t="s">
        <v>4224</v>
      </c>
      <c r="Q31" s="47" t="s">
        <v>4224</v>
      </c>
      <c r="R31" s="47" t="s">
        <v>4224</v>
      </c>
      <c r="S31" s="47" t="s">
        <v>4224</v>
      </c>
    </row>
    <row r="32" spans="1:19" ht="24">
      <c r="A32" s="46" t="s">
        <v>103</v>
      </c>
      <c r="B32" s="42" t="str">
        <f t="shared" si="0"/>
        <v>Roof hooks</v>
      </c>
      <c r="C32" s="46" t="s">
        <v>4208</v>
      </c>
      <c r="D32" s="46" t="s">
        <v>15</v>
      </c>
      <c r="E32" s="46" t="s">
        <v>4209</v>
      </c>
      <c r="F32" s="46" t="s">
        <v>4210</v>
      </c>
      <c r="G32" s="46" t="s">
        <v>4211</v>
      </c>
      <c r="H32" s="46" t="s">
        <v>4212</v>
      </c>
      <c r="I32" s="46" t="s">
        <v>4213</v>
      </c>
      <c r="J32" s="46" t="s">
        <v>4214</v>
      </c>
      <c r="K32" s="42" t="str">
        <f t="shared" si="1"/>
        <v>Roof hook Rapid2+</v>
      </c>
      <c r="L32" s="47" t="s">
        <v>4247</v>
      </c>
      <c r="M32" s="47" t="s">
        <v>4248</v>
      </c>
      <c r="N32" s="47" t="s">
        <v>4249</v>
      </c>
      <c r="O32" s="47" t="s">
        <v>4250</v>
      </c>
      <c r="P32" s="39" t="s">
        <v>4251</v>
      </c>
      <c r="Q32" s="39" t="s">
        <v>4252</v>
      </c>
      <c r="R32" s="39" t="s">
        <v>4253</v>
      </c>
      <c r="S32" s="39" t="s">
        <v>4254</v>
      </c>
    </row>
    <row r="33" spans="1:19" ht="24">
      <c r="A33" s="46" t="s">
        <v>115</v>
      </c>
      <c r="B33" s="42" t="str">
        <f t="shared" si="0"/>
        <v>Special fastenings</v>
      </c>
      <c r="C33" s="46" t="s">
        <v>4255</v>
      </c>
      <c r="D33" s="46" t="s">
        <v>117</v>
      </c>
      <c r="E33" s="46" t="s">
        <v>4256</v>
      </c>
      <c r="F33" s="46" t="s">
        <v>4257</v>
      </c>
      <c r="G33" s="46" t="s">
        <v>4258</v>
      </c>
      <c r="H33" s="46" t="s">
        <v>4259</v>
      </c>
      <c r="I33" s="46" t="s">
        <v>4260</v>
      </c>
      <c r="J33" s="46" t="s">
        <v>4261</v>
      </c>
      <c r="K33" s="42" t="str">
        <f t="shared" si="1"/>
        <v>Hanger bolt</v>
      </c>
      <c r="L33" s="47" t="s">
        <v>4262</v>
      </c>
      <c r="M33" s="47" t="s">
        <v>4263</v>
      </c>
      <c r="N33" s="47" t="s">
        <v>4264</v>
      </c>
      <c r="O33" s="47" t="s">
        <v>4265</v>
      </c>
      <c r="P33" s="39" t="s">
        <v>4266</v>
      </c>
      <c r="Q33" s="39" t="s">
        <v>4267</v>
      </c>
      <c r="R33" s="39" t="s">
        <v>4268</v>
      </c>
      <c r="S33" s="39" t="s">
        <v>4269</v>
      </c>
    </row>
    <row r="34" spans="1:19" ht="24">
      <c r="A34" s="46" t="s">
        <v>118</v>
      </c>
      <c r="B34" s="42" t="str">
        <f t="shared" si="0"/>
        <v>Special fastenings</v>
      </c>
      <c r="C34" s="46" t="s">
        <v>4255</v>
      </c>
      <c r="D34" s="46" t="s">
        <v>117</v>
      </c>
      <c r="E34" s="46" t="s">
        <v>4256</v>
      </c>
      <c r="F34" s="46" t="s">
        <v>4257</v>
      </c>
      <c r="G34" s="46" t="s">
        <v>4258</v>
      </c>
      <c r="H34" s="46" t="s">
        <v>4259</v>
      </c>
      <c r="I34" s="46" t="s">
        <v>4260</v>
      </c>
      <c r="J34" s="46" t="s">
        <v>4261</v>
      </c>
      <c r="K34" s="42" t="str">
        <f t="shared" si="1"/>
        <v>Hanger bolt</v>
      </c>
      <c r="L34" s="47" t="s">
        <v>4262</v>
      </c>
      <c r="M34" s="47" t="s">
        <v>4263</v>
      </c>
      <c r="N34" s="47" t="s">
        <v>4264</v>
      </c>
      <c r="O34" s="47" t="s">
        <v>4265</v>
      </c>
      <c r="P34" s="39" t="s">
        <v>4266</v>
      </c>
      <c r="Q34" s="39" t="s">
        <v>4267</v>
      </c>
      <c r="R34" s="39" t="s">
        <v>4268</v>
      </c>
      <c r="S34" s="39" t="s">
        <v>4269</v>
      </c>
    </row>
    <row r="35" spans="1:19" ht="24">
      <c r="A35" s="46" t="s">
        <v>120</v>
      </c>
      <c r="B35" s="42" t="str">
        <f t="shared" si="0"/>
        <v>Special fastenings</v>
      </c>
      <c r="C35" s="46" t="s">
        <v>4255</v>
      </c>
      <c r="D35" s="46" t="s">
        <v>117</v>
      </c>
      <c r="E35" s="46" t="s">
        <v>4256</v>
      </c>
      <c r="F35" s="46" t="s">
        <v>4257</v>
      </c>
      <c r="G35" s="46" t="s">
        <v>4258</v>
      </c>
      <c r="H35" s="46" t="s">
        <v>4259</v>
      </c>
      <c r="I35" s="46" t="s">
        <v>4260</v>
      </c>
      <c r="J35" s="46" t="s">
        <v>4261</v>
      </c>
      <c r="K35" s="42" t="str">
        <f t="shared" si="1"/>
        <v>Hanger bolt</v>
      </c>
      <c r="L35" s="47" t="s">
        <v>4262</v>
      </c>
      <c r="M35" s="47" t="s">
        <v>4263</v>
      </c>
      <c r="N35" s="47" t="s">
        <v>4264</v>
      </c>
      <c r="O35" s="47" t="s">
        <v>4265</v>
      </c>
      <c r="P35" s="39" t="s">
        <v>4266</v>
      </c>
      <c r="Q35" s="39" t="s">
        <v>4267</v>
      </c>
      <c r="R35" s="39" t="s">
        <v>4268</v>
      </c>
      <c r="S35" s="39" t="s">
        <v>4269</v>
      </c>
    </row>
    <row r="36" spans="1:19" ht="48">
      <c r="A36" s="46" t="s">
        <v>125</v>
      </c>
      <c r="B36" s="42" t="str">
        <f t="shared" si="0"/>
        <v>Special fastenings</v>
      </c>
      <c r="C36" s="46" t="s">
        <v>4255</v>
      </c>
      <c r="D36" s="46" t="s">
        <v>117</v>
      </c>
      <c r="E36" s="46" t="s">
        <v>4256</v>
      </c>
      <c r="F36" s="46" t="s">
        <v>4257</v>
      </c>
      <c r="G36" s="46" t="s">
        <v>4258</v>
      </c>
      <c r="H36" s="46" t="s">
        <v>4259</v>
      </c>
      <c r="I36" s="46" t="s">
        <v>4260</v>
      </c>
      <c r="J36" s="46" t="s">
        <v>4261</v>
      </c>
      <c r="K36" s="42" t="str">
        <f t="shared" si="1"/>
        <v>Standing seam clamps</v>
      </c>
      <c r="L36" s="47" t="s">
        <v>4270</v>
      </c>
      <c r="M36" s="47" t="s">
        <v>4271</v>
      </c>
      <c r="N36" s="47" t="s">
        <v>4272</v>
      </c>
      <c r="O36" s="47" t="s">
        <v>4273</v>
      </c>
      <c r="P36" s="39" t="s">
        <v>4274</v>
      </c>
      <c r="Q36" s="39" t="s">
        <v>4275</v>
      </c>
      <c r="R36" s="39" t="s">
        <v>4276</v>
      </c>
      <c r="S36" s="39" t="s">
        <v>4277</v>
      </c>
    </row>
    <row r="37" spans="1:19" ht="48">
      <c r="A37" s="46" t="s">
        <v>127</v>
      </c>
      <c r="B37" s="42" t="str">
        <f t="shared" si="0"/>
        <v>Special fastenings</v>
      </c>
      <c r="C37" s="46" t="s">
        <v>4255</v>
      </c>
      <c r="D37" s="46" t="s">
        <v>117</v>
      </c>
      <c r="E37" s="46" t="s">
        <v>4256</v>
      </c>
      <c r="F37" s="46" t="s">
        <v>4257</v>
      </c>
      <c r="G37" s="46" t="s">
        <v>4258</v>
      </c>
      <c r="H37" s="46" t="s">
        <v>4259</v>
      </c>
      <c r="I37" s="46" t="s">
        <v>4260</v>
      </c>
      <c r="J37" s="46" t="s">
        <v>4261</v>
      </c>
      <c r="K37" s="42" t="str">
        <f t="shared" si="1"/>
        <v>Standing seam clamps</v>
      </c>
      <c r="L37" s="47" t="s">
        <v>4270</v>
      </c>
      <c r="M37" s="47" t="s">
        <v>4271</v>
      </c>
      <c r="N37" s="47" t="s">
        <v>4272</v>
      </c>
      <c r="O37" s="47" t="s">
        <v>4273</v>
      </c>
      <c r="P37" s="39" t="s">
        <v>4274</v>
      </c>
      <c r="Q37" s="39" t="s">
        <v>4275</v>
      </c>
      <c r="R37" s="39" t="s">
        <v>4276</v>
      </c>
      <c r="S37" s="39" t="s">
        <v>4277</v>
      </c>
    </row>
    <row r="38" spans="1:19" ht="48">
      <c r="A38" s="46" t="s">
        <v>129</v>
      </c>
      <c r="B38" s="42" t="str">
        <f t="shared" si="0"/>
        <v>Special fastenings</v>
      </c>
      <c r="C38" s="46" t="s">
        <v>4255</v>
      </c>
      <c r="D38" s="46" t="s">
        <v>117</v>
      </c>
      <c r="E38" s="46" t="s">
        <v>4256</v>
      </c>
      <c r="F38" s="46" t="s">
        <v>4257</v>
      </c>
      <c r="G38" s="46" t="s">
        <v>4258</v>
      </c>
      <c r="H38" s="46" t="s">
        <v>4259</v>
      </c>
      <c r="I38" s="46" t="s">
        <v>4260</v>
      </c>
      <c r="J38" s="46" t="s">
        <v>4261</v>
      </c>
      <c r="K38" s="42" t="str">
        <f t="shared" si="1"/>
        <v>Standing seam clamps</v>
      </c>
      <c r="L38" s="47" t="s">
        <v>4270</v>
      </c>
      <c r="M38" s="47" t="s">
        <v>4271</v>
      </c>
      <c r="N38" s="47" t="s">
        <v>4272</v>
      </c>
      <c r="O38" s="47" t="s">
        <v>4273</v>
      </c>
      <c r="P38" s="39" t="s">
        <v>4274</v>
      </c>
      <c r="Q38" s="39" t="s">
        <v>4275</v>
      </c>
      <c r="R38" s="39" t="s">
        <v>4276</v>
      </c>
      <c r="S38" s="39" t="s">
        <v>4277</v>
      </c>
    </row>
    <row r="39" spans="1:19" ht="48">
      <c r="A39" s="46" t="s">
        <v>137</v>
      </c>
      <c r="B39" s="42" t="str">
        <f t="shared" si="0"/>
        <v>Special fastenings</v>
      </c>
      <c r="C39" s="46" t="s">
        <v>4255</v>
      </c>
      <c r="D39" s="46" t="s">
        <v>117</v>
      </c>
      <c r="E39" s="46" t="s">
        <v>4256</v>
      </c>
      <c r="F39" s="46" t="s">
        <v>4257</v>
      </c>
      <c r="G39" s="46" t="s">
        <v>4258</v>
      </c>
      <c r="H39" s="46" t="s">
        <v>4259</v>
      </c>
      <c r="I39" s="46" t="s">
        <v>4260</v>
      </c>
      <c r="J39" s="46" t="s">
        <v>4261</v>
      </c>
      <c r="K39" s="42" t="str">
        <f t="shared" si="1"/>
        <v>Standing seam clamps</v>
      </c>
      <c r="L39" s="47" t="s">
        <v>4270</v>
      </c>
      <c r="M39" s="47" t="s">
        <v>4271</v>
      </c>
      <c r="N39" s="47" t="s">
        <v>4272</v>
      </c>
      <c r="O39" s="47" t="s">
        <v>4273</v>
      </c>
      <c r="P39" s="39" t="s">
        <v>4274</v>
      </c>
      <c r="Q39" s="39" t="s">
        <v>4275</v>
      </c>
      <c r="R39" s="39" t="s">
        <v>4276</v>
      </c>
      <c r="S39" s="39" t="s">
        <v>4277</v>
      </c>
    </row>
    <row r="40" spans="1:19" ht="48">
      <c r="A40" s="46" t="s">
        <v>141</v>
      </c>
      <c r="B40" s="42" t="str">
        <f t="shared" si="0"/>
        <v>Special fastenings</v>
      </c>
      <c r="C40" s="46" t="s">
        <v>4255</v>
      </c>
      <c r="D40" s="46" t="s">
        <v>117</v>
      </c>
      <c r="E40" s="46" t="s">
        <v>4256</v>
      </c>
      <c r="F40" s="46" t="s">
        <v>4257</v>
      </c>
      <c r="G40" s="46" t="s">
        <v>4258</v>
      </c>
      <c r="H40" s="46" t="s">
        <v>4259</v>
      </c>
      <c r="I40" s="46" t="s">
        <v>4260</v>
      </c>
      <c r="J40" s="46" t="s">
        <v>4261</v>
      </c>
      <c r="K40" s="42" t="str">
        <f t="shared" si="1"/>
        <v>Standing seam clamps</v>
      </c>
      <c r="L40" s="47" t="s">
        <v>4270</v>
      </c>
      <c r="M40" s="47" t="s">
        <v>4271</v>
      </c>
      <c r="N40" s="47" t="s">
        <v>4272</v>
      </c>
      <c r="O40" s="47" t="s">
        <v>4273</v>
      </c>
      <c r="P40" s="39" t="s">
        <v>4274</v>
      </c>
      <c r="Q40" s="39" t="s">
        <v>4275</v>
      </c>
      <c r="R40" s="39" t="s">
        <v>4276</v>
      </c>
      <c r="S40" s="39" t="s">
        <v>4277</v>
      </c>
    </row>
    <row r="41" spans="1:19" ht="48">
      <c r="A41" s="46" t="s">
        <v>145</v>
      </c>
      <c r="B41" s="42" t="str">
        <f t="shared" si="0"/>
        <v>Special fastenings</v>
      </c>
      <c r="C41" s="46" t="s">
        <v>4255</v>
      </c>
      <c r="D41" s="46" t="s">
        <v>117</v>
      </c>
      <c r="E41" s="46" t="s">
        <v>4256</v>
      </c>
      <c r="F41" s="46" t="s">
        <v>4257</v>
      </c>
      <c r="G41" s="46" t="s">
        <v>4258</v>
      </c>
      <c r="H41" s="46" t="s">
        <v>4259</v>
      </c>
      <c r="I41" s="46" t="s">
        <v>4260</v>
      </c>
      <c r="J41" s="46" t="s">
        <v>4261</v>
      </c>
      <c r="K41" s="42" t="str">
        <f t="shared" si="1"/>
        <v>Standing seam clamps</v>
      </c>
      <c r="L41" s="47" t="s">
        <v>4270</v>
      </c>
      <c r="M41" s="47" t="s">
        <v>4271</v>
      </c>
      <c r="N41" s="47" t="s">
        <v>4272</v>
      </c>
      <c r="O41" s="47" t="s">
        <v>4273</v>
      </c>
      <c r="P41" s="39" t="s">
        <v>4274</v>
      </c>
      <c r="Q41" s="39" t="s">
        <v>4275</v>
      </c>
      <c r="R41" s="39" t="s">
        <v>4276</v>
      </c>
      <c r="S41" s="39" t="s">
        <v>4277</v>
      </c>
    </row>
    <row r="42" spans="1:19" ht="48">
      <c r="A42" s="46" t="s">
        <v>149</v>
      </c>
      <c r="B42" s="42" t="str">
        <f t="shared" si="0"/>
        <v>Special fastenings</v>
      </c>
      <c r="C42" s="46" t="s">
        <v>4255</v>
      </c>
      <c r="D42" s="46" t="s">
        <v>117</v>
      </c>
      <c r="E42" s="46" t="s">
        <v>4256</v>
      </c>
      <c r="F42" s="46" t="s">
        <v>4257</v>
      </c>
      <c r="G42" s="46" t="s">
        <v>4258</v>
      </c>
      <c r="H42" s="46" t="s">
        <v>4259</v>
      </c>
      <c r="I42" s="46" t="s">
        <v>4260</v>
      </c>
      <c r="J42" s="46" t="s">
        <v>4261</v>
      </c>
      <c r="K42" s="42" t="str">
        <f t="shared" si="1"/>
        <v>Standing seam clamps</v>
      </c>
      <c r="L42" s="47" t="s">
        <v>4270</v>
      </c>
      <c r="M42" s="47" t="s">
        <v>4271</v>
      </c>
      <c r="N42" s="47" t="s">
        <v>4272</v>
      </c>
      <c r="O42" s="47" t="s">
        <v>4273</v>
      </c>
      <c r="P42" s="39" t="s">
        <v>4274</v>
      </c>
      <c r="Q42" s="39" t="s">
        <v>4275</v>
      </c>
      <c r="R42" s="39" t="s">
        <v>4276</v>
      </c>
      <c r="S42" s="39" t="s">
        <v>4277</v>
      </c>
    </row>
    <row r="43" spans="1:19" ht="48">
      <c r="A43" s="46" t="s">
        <v>153</v>
      </c>
      <c r="B43" s="42" t="str">
        <f t="shared" si="0"/>
        <v>Special fastenings</v>
      </c>
      <c r="C43" s="46" t="s">
        <v>4255</v>
      </c>
      <c r="D43" s="46" t="s">
        <v>117</v>
      </c>
      <c r="E43" s="46" t="s">
        <v>4256</v>
      </c>
      <c r="F43" s="46" t="s">
        <v>4257</v>
      </c>
      <c r="G43" s="46" t="s">
        <v>4258</v>
      </c>
      <c r="H43" s="46" t="s">
        <v>4259</v>
      </c>
      <c r="I43" s="46" t="s">
        <v>4260</v>
      </c>
      <c r="J43" s="46" t="s">
        <v>4261</v>
      </c>
      <c r="K43" s="42" t="str">
        <f t="shared" si="1"/>
        <v>Standing seam clamps</v>
      </c>
      <c r="L43" s="47" t="s">
        <v>4270</v>
      </c>
      <c r="M43" s="47" t="s">
        <v>4271</v>
      </c>
      <c r="N43" s="47" t="s">
        <v>4272</v>
      </c>
      <c r="O43" s="47" t="s">
        <v>4273</v>
      </c>
      <c r="P43" s="39" t="s">
        <v>4274</v>
      </c>
      <c r="Q43" s="39" t="s">
        <v>4275</v>
      </c>
      <c r="R43" s="39" t="s">
        <v>4276</v>
      </c>
      <c r="S43" s="39" t="s">
        <v>4277</v>
      </c>
    </row>
    <row r="44" spans="1:19" ht="24">
      <c r="A44" s="46" t="s">
        <v>157</v>
      </c>
      <c r="B44" s="42" t="str">
        <f t="shared" si="0"/>
        <v>Special fastenings</v>
      </c>
      <c r="C44" s="46" t="s">
        <v>4255</v>
      </c>
      <c r="D44" s="46" t="s">
        <v>117</v>
      </c>
      <c r="E44" s="46" t="s">
        <v>4256</v>
      </c>
      <c r="F44" s="46" t="s">
        <v>4257</v>
      </c>
      <c r="G44" s="46" t="s">
        <v>4258</v>
      </c>
      <c r="H44" s="46" t="s">
        <v>4259</v>
      </c>
      <c r="I44" s="46" t="s">
        <v>4260</v>
      </c>
      <c r="J44" s="46" t="s">
        <v>4261</v>
      </c>
      <c r="K44" s="42" t="str">
        <f t="shared" si="1"/>
        <v>System VarioFix / SingleFix</v>
      </c>
      <c r="L44" s="47" t="s">
        <v>4278</v>
      </c>
      <c r="M44" s="47" t="s">
        <v>4278</v>
      </c>
      <c r="N44" s="47" t="s">
        <v>4279</v>
      </c>
      <c r="O44" s="47" t="s">
        <v>4280</v>
      </c>
      <c r="P44" s="47" t="s">
        <v>4278</v>
      </c>
      <c r="Q44" s="47" t="s">
        <v>4278</v>
      </c>
      <c r="R44" s="39" t="s">
        <v>4281</v>
      </c>
      <c r="S44" s="39" t="s">
        <v>4282</v>
      </c>
    </row>
    <row r="45" spans="1:19" ht="24">
      <c r="A45" s="46" t="s">
        <v>159</v>
      </c>
      <c r="B45" s="42" t="str">
        <f t="shared" si="0"/>
        <v>Special fastenings</v>
      </c>
      <c r="C45" s="46" t="s">
        <v>4255</v>
      </c>
      <c r="D45" s="46" t="s">
        <v>117</v>
      </c>
      <c r="E45" s="46" t="s">
        <v>4256</v>
      </c>
      <c r="F45" s="46" t="s">
        <v>4257</v>
      </c>
      <c r="G45" s="46" t="s">
        <v>4258</v>
      </c>
      <c r="H45" s="46" t="s">
        <v>4259</v>
      </c>
      <c r="I45" s="46" t="s">
        <v>4260</v>
      </c>
      <c r="J45" s="46" t="s">
        <v>4261</v>
      </c>
      <c r="K45" s="42" t="str">
        <f t="shared" si="1"/>
        <v>System EcoRapid</v>
      </c>
      <c r="L45" s="47" t="s">
        <v>4283</v>
      </c>
      <c r="M45" s="47" t="s">
        <v>4283</v>
      </c>
      <c r="N45" s="47" t="s">
        <v>4284</v>
      </c>
      <c r="O45" s="47" t="s">
        <v>4285</v>
      </c>
      <c r="P45" s="47" t="s">
        <v>4283</v>
      </c>
      <c r="Q45" s="39" t="s">
        <v>4283</v>
      </c>
      <c r="R45" s="39" t="s">
        <v>4286</v>
      </c>
      <c r="S45" s="39" t="s">
        <v>4287</v>
      </c>
    </row>
    <row r="46" spans="1:19" ht="24">
      <c r="A46" s="46" t="s">
        <v>161</v>
      </c>
      <c r="B46" s="42" t="str">
        <f t="shared" si="0"/>
        <v>Screws and accessories</v>
      </c>
      <c r="C46" s="46" t="s">
        <v>4225</v>
      </c>
      <c r="D46" s="46" t="s">
        <v>82</v>
      </c>
      <c r="E46" s="46" t="s">
        <v>4226</v>
      </c>
      <c r="F46" s="46" t="s">
        <v>4227</v>
      </c>
      <c r="G46" s="46" t="s">
        <v>4228</v>
      </c>
      <c r="H46" s="46" t="s">
        <v>4229</v>
      </c>
      <c r="I46" s="46" t="s">
        <v>4230</v>
      </c>
      <c r="J46" s="46" t="s">
        <v>4231</v>
      </c>
      <c r="K46" s="42" t="str">
        <f t="shared" si="1"/>
        <v>Accessories special fastenings</v>
      </c>
      <c r="L46" s="47" t="s">
        <v>4240</v>
      </c>
      <c r="M46" s="47" t="s">
        <v>4241</v>
      </c>
      <c r="N46" s="47" t="s">
        <v>4242</v>
      </c>
      <c r="O46" s="47" t="s">
        <v>4243</v>
      </c>
      <c r="P46" s="39" t="s">
        <v>4244</v>
      </c>
      <c r="Q46" s="39" t="s">
        <v>4245</v>
      </c>
      <c r="R46" s="39" t="s">
        <v>4246</v>
      </c>
      <c r="S46" s="39" t="s">
        <v>4288</v>
      </c>
    </row>
    <row r="47" spans="1:19" ht="24">
      <c r="A47" s="46" t="s">
        <v>163</v>
      </c>
      <c r="B47" s="42" t="str">
        <f t="shared" si="0"/>
        <v>Screws and accessories</v>
      </c>
      <c r="C47" s="46" t="s">
        <v>4225</v>
      </c>
      <c r="D47" s="46" t="s">
        <v>82</v>
      </c>
      <c r="E47" s="46" t="s">
        <v>4226</v>
      </c>
      <c r="F47" s="46" t="s">
        <v>4227</v>
      </c>
      <c r="G47" s="46" t="s">
        <v>4228</v>
      </c>
      <c r="H47" s="46" t="s">
        <v>4229</v>
      </c>
      <c r="I47" s="46" t="s">
        <v>4230</v>
      </c>
      <c r="J47" s="46" t="s">
        <v>4231</v>
      </c>
      <c r="K47" s="42" t="str">
        <f t="shared" si="1"/>
        <v>Accessories special fastenings</v>
      </c>
      <c r="L47" s="47" t="s">
        <v>4240</v>
      </c>
      <c r="M47" s="47" t="s">
        <v>4241</v>
      </c>
      <c r="N47" s="47" t="s">
        <v>4242</v>
      </c>
      <c r="O47" s="47" t="s">
        <v>4243</v>
      </c>
      <c r="P47" s="39" t="s">
        <v>4244</v>
      </c>
      <c r="Q47" s="39" t="s">
        <v>4245</v>
      </c>
      <c r="R47" s="39" t="s">
        <v>4246</v>
      </c>
      <c r="S47" s="39" t="s">
        <v>4288</v>
      </c>
    </row>
    <row r="48" spans="1:19" ht="24">
      <c r="A48" s="46" t="s">
        <v>167</v>
      </c>
      <c r="B48" s="42" t="str">
        <f t="shared" si="0"/>
        <v>Screws and accessories</v>
      </c>
      <c r="C48" s="46" t="s">
        <v>4225</v>
      </c>
      <c r="D48" s="46" t="s">
        <v>82</v>
      </c>
      <c r="E48" s="46" t="s">
        <v>4226</v>
      </c>
      <c r="F48" s="46" t="s">
        <v>4227</v>
      </c>
      <c r="G48" s="46" t="s">
        <v>4228</v>
      </c>
      <c r="H48" s="46" t="s">
        <v>4229</v>
      </c>
      <c r="I48" s="46" t="s">
        <v>4230</v>
      </c>
      <c r="J48" s="46" t="s">
        <v>4231</v>
      </c>
      <c r="K48" s="42" t="str">
        <f t="shared" si="1"/>
        <v>Accessories special fastenings</v>
      </c>
      <c r="L48" s="47" t="s">
        <v>4240</v>
      </c>
      <c r="M48" s="47" t="s">
        <v>4241</v>
      </c>
      <c r="N48" s="47" t="s">
        <v>4242</v>
      </c>
      <c r="O48" s="47" t="s">
        <v>4243</v>
      </c>
      <c r="P48" s="39" t="s">
        <v>4244</v>
      </c>
      <c r="Q48" s="39" t="s">
        <v>4245</v>
      </c>
      <c r="R48" s="39" t="s">
        <v>4246</v>
      </c>
      <c r="S48" s="39" t="s">
        <v>4288</v>
      </c>
    </row>
    <row r="49" spans="1:19">
      <c r="A49" s="46" t="s">
        <v>169</v>
      </c>
      <c r="B49" s="42" t="str">
        <f t="shared" si="0"/>
        <v>Special fastenings</v>
      </c>
      <c r="C49" s="46" t="s">
        <v>4255</v>
      </c>
      <c r="D49" s="46" t="s">
        <v>117</v>
      </c>
      <c r="E49" s="46" t="s">
        <v>4256</v>
      </c>
      <c r="F49" s="46" t="s">
        <v>4257</v>
      </c>
      <c r="G49" s="46" t="s">
        <v>4258</v>
      </c>
      <c r="H49" s="46" t="s">
        <v>4259</v>
      </c>
      <c r="I49" s="46" t="s">
        <v>4260</v>
      </c>
      <c r="J49" s="46" t="s">
        <v>4261</v>
      </c>
      <c r="K49" s="42" t="str">
        <f t="shared" si="1"/>
        <v>FixE FixT</v>
      </c>
      <c r="L49" s="47" t="s">
        <v>4289</v>
      </c>
      <c r="M49" s="47" t="s">
        <v>4289</v>
      </c>
      <c r="N49" s="47" t="s">
        <v>4289</v>
      </c>
      <c r="O49" s="47" t="s">
        <v>4289</v>
      </c>
      <c r="P49" s="47" t="s">
        <v>4289</v>
      </c>
      <c r="Q49" s="47" t="s">
        <v>4289</v>
      </c>
      <c r="R49" s="47" t="s">
        <v>4289</v>
      </c>
      <c r="S49" s="47" t="s">
        <v>4289</v>
      </c>
    </row>
    <row r="50" spans="1:19">
      <c r="A50" s="46" t="s">
        <v>171</v>
      </c>
      <c r="B50" s="42" t="str">
        <f t="shared" si="0"/>
        <v>Special fastenings</v>
      </c>
      <c r="C50" s="46" t="s">
        <v>4255</v>
      </c>
      <c r="D50" s="46" t="s">
        <v>117</v>
      </c>
      <c r="E50" s="46" t="s">
        <v>4256</v>
      </c>
      <c r="F50" s="46" t="s">
        <v>4257</v>
      </c>
      <c r="G50" s="46" t="s">
        <v>4258</v>
      </c>
      <c r="H50" s="46" t="s">
        <v>4259</v>
      </c>
      <c r="I50" s="46" t="s">
        <v>4260</v>
      </c>
      <c r="J50" s="46" t="s">
        <v>4261</v>
      </c>
      <c r="K50" s="42" t="str">
        <f t="shared" si="1"/>
        <v>FixE FixT</v>
      </c>
      <c r="L50" s="47" t="s">
        <v>4289</v>
      </c>
      <c r="M50" s="47" t="s">
        <v>4289</v>
      </c>
      <c r="N50" s="47" t="s">
        <v>4289</v>
      </c>
      <c r="O50" s="47" t="s">
        <v>4289</v>
      </c>
      <c r="P50" s="47" t="s">
        <v>4289</v>
      </c>
      <c r="Q50" s="47" t="s">
        <v>4289</v>
      </c>
      <c r="R50" s="47" t="s">
        <v>4289</v>
      </c>
      <c r="S50" s="47" t="s">
        <v>4289</v>
      </c>
    </row>
    <row r="51" spans="1:19">
      <c r="A51" s="46" t="s">
        <v>173</v>
      </c>
      <c r="B51" s="42" t="str">
        <f t="shared" si="0"/>
        <v>Special fastenings</v>
      </c>
      <c r="C51" s="46" t="s">
        <v>4255</v>
      </c>
      <c r="D51" s="46" t="s">
        <v>117</v>
      </c>
      <c r="E51" s="46" t="s">
        <v>4256</v>
      </c>
      <c r="F51" s="46" t="s">
        <v>4257</v>
      </c>
      <c r="G51" s="46" t="s">
        <v>4258</v>
      </c>
      <c r="H51" s="46" t="s">
        <v>4259</v>
      </c>
      <c r="I51" s="46" t="s">
        <v>4260</v>
      </c>
      <c r="J51" s="46" t="s">
        <v>4261</v>
      </c>
      <c r="K51" s="42" t="str">
        <f t="shared" si="1"/>
        <v>FixE FixT</v>
      </c>
      <c r="L51" s="47" t="s">
        <v>4289</v>
      </c>
      <c r="M51" s="47" t="s">
        <v>4289</v>
      </c>
      <c r="N51" s="47" t="s">
        <v>4289</v>
      </c>
      <c r="O51" s="47" t="s">
        <v>4289</v>
      </c>
      <c r="P51" s="47" t="s">
        <v>4289</v>
      </c>
      <c r="Q51" s="47" t="s">
        <v>4289</v>
      </c>
      <c r="R51" s="47" t="s">
        <v>4289</v>
      </c>
      <c r="S51" s="47" t="s">
        <v>4289</v>
      </c>
    </row>
    <row r="52" spans="1:19" ht="24">
      <c r="A52" s="46" t="s">
        <v>175</v>
      </c>
      <c r="B52" s="42" t="str">
        <f t="shared" si="0"/>
        <v>Roof hooks</v>
      </c>
      <c r="C52" s="46" t="s">
        <v>4208</v>
      </c>
      <c r="D52" s="46" t="s">
        <v>15</v>
      </c>
      <c r="E52" s="46" t="s">
        <v>4209</v>
      </c>
      <c r="F52" s="46" t="s">
        <v>4210</v>
      </c>
      <c r="G52" s="46" t="s">
        <v>4211</v>
      </c>
      <c r="H52" s="46" t="s">
        <v>4212</v>
      </c>
      <c r="I52" s="46" t="s">
        <v>4213</v>
      </c>
      <c r="J52" s="46" t="s">
        <v>4214</v>
      </c>
      <c r="K52" s="42" t="str">
        <f t="shared" si="1"/>
        <v>Roof hooks standard</v>
      </c>
      <c r="L52" s="47" t="s">
        <v>4215</v>
      </c>
      <c r="M52" s="47" t="s">
        <v>4216</v>
      </c>
      <c r="N52" s="47" t="s">
        <v>4217</v>
      </c>
      <c r="O52" s="47" t="s">
        <v>4218</v>
      </c>
      <c r="P52" s="39" t="s">
        <v>4219</v>
      </c>
      <c r="Q52" s="39" t="s">
        <v>4220</v>
      </c>
      <c r="R52" s="39" t="s">
        <v>4221</v>
      </c>
      <c r="S52" s="39" t="s">
        <v>4290</v>
      </c>
    </row>
    <row r="53" spans="1:19" ht="24">
      <c r="A53" s="46" t="s">
        <v>179</v>
      </c>
      <c r="B53" s="42" t="str">
        <f t="shared" si="0"/>
        <v>Screws and accessories</v>
      </c>
      <c r="C53" s="46" t="s">
        <v>4225</v>
      </c>
      <c r="D53" s="46" t="s">
        <v>82</v>
      </c>
      <c r="E53" s="46" t="s">
        <v>4226</v>
      </c>
      <c r="F53" s="46" t="s">
        <v>4227</v>
      </c>
      <c r="G53" s="46" t="s">
        <v>4228</v>
      </c>
      <c r="H53" s="46" t="s">
        <v>4229</v>
      </c>
      <c r="I53" s="46" t="s">
        <v>4230</v>
      </c>
      <c r="J53" s="46" t="s">
        <v>4231</v>
      </c>
      <c r="K53" s="42" t="str">
        <f t="shared" si="1"/>
        <v>Accessories special fastenings</v>
      </c>
      <c r="L53" s="47" t="s">
        <v>4240</v>
      </c>
      <c r="M53" s="47" t="s">
        <v>4241</v>
      </c>
      <c r="N53" s="47" t="s">
        <v>4242</v>
      </c>
      <c r="O53" s="47" t="s">
        <v>4243</v>
      </c>
      <c r="P53" s="39" t="s">
        <v>4244</v>
      </c>
      <c r="Q53" s="39" t="s">
        <v>4245</v>
      </c>
      <c r="R53" s="39" t="s">
        <v>4246</v>
      </c>
      <c r="S53" s="39" t="s">
        <v>4288</v>
      </c>
    </row>
    <row r="54" spans="1:19" ht="24">
      <c r="A54" s="46" t="s">
        <v>181</v>
      </c>
      <c r="B54" s="42" t="str">
        <f t="shared" si="0"/>
        <v>Screws and accessories</v>
      </c>
      <c r="C54" s="46" t="s">
        <v>4225</v>
      </c>
      <c r="D54" s="46" t="s">
        <v>82</v>
      </c>
      <c r="E54" s="46" t="s">
        <v>4226</v>
      </c>
      <c r="F54" s="46" t="s">
        <v>4227</v>
      </c>
      <c r="G54" s="46" t="s">
        <v>4228</v>
      </c>
      <c r="H54" s="46" t="s">
        <v>4229</v>
      </c>
      <c r="I54" s="46" t="s">
        <v>4230</v>
      </c>
      <c r="J54" s="46" t="s">
        <v>4231</v>
      </c>
      <c r="K54" s="42" t="str">
        <f t="shared" si="1"/>
        <v>Accessories special fastenings</v>
      </c>
      <c r="L54" s="47" t="s">
        <v>4240</v>
      </c>
      <c r="M54" s="47" t="s">
        <v>4241</v>
      </c>
      <c r="N54" s="47" t="s">
        <v>4242</v>
      </c>
      <c r="O54" s="47" t="s">
        <v>4243</v>
      </c>
      <c r="P54" s="39" t="s">
        <v>4244</v>
      </c>
      <c r="Q54" s="39" t="s">
        <v>4245</v>
      </c>
      <c r="R54" s="39" t="s">
        <v>4246</v>
      </c>
      <c r="S54" s="39" t="s">
        <v>4288</v>
      </c>
    </row>
    <row r="55" spans="1:19" ht="24">
      <c r="A55" s="46" t="s">
        <v>183</v>
      </c>
      <c r="B55" s="42" t="str">
        <f t="shared" si="0"/>
        <v>Screws and accessories</v>
      </c>
      <c r="C55" s="46" t="s">
        <v>4225</v>
      </c>
      <c r="D55" s="46" t="s">
        <v>82</v>
      </c>
      <c r="E55" s="46" t="s">
        <v>4226</v>
      </c>
      <c r="F55" s="46" t="s">
        <v>4227</v>
      </c>
      <c r="G55" s="46" t="s">
        <v>4228</v>
      </c>
      <c r="H55" s="46" t="s">
        <v>4229</v>
      </c>
      <c r="I55" s="46" t="s">
        <v>4230</v>
      </c>
      <c r="J55" s="46" t="s">
        <v>4231</v>
      </c>
      <c r="K55" s="42" t="str">
        <f t="shared" si="1"/>
        <v>Screws and small parts</v>
      </c>
      <c r="L55" s="47" t="s">
        <v>4291</v>
      </c>
      <c r="M55" s="47" t="s">
        <v>4292</v>
      </c>
      <c r="N55" s="47" t="s">
        <v>4293</v>
      </c>
      <c r="O55" s="47" t="s">
        <v>4294</v>
      </c>
      <c r="P55" s="39" t="s">
        <v>4295</v>
      </c>
      <c r="Q55" s="39" t="s">
        <v>4296</v>
      </c>
      <c r="R55" s="39" t="s">
        <v>4230</v>
      </c>
      <c r="S55" s="39" t="s">
        <v>4288</v>
      </c>
    </row>
    <row r="56" spans="1:19" ht="48">
      <c r="A56" s="46" t="s">
        <v>185</v>
      </c>
      <c r="B56" s="42" t="str">
        <f t="shared" si="0"/>
        <v>Screws and accessories</v>
      </c>
      <c r="C56" s="46" t="s">
        <v>4225</v>
      </c>
      <c r="D56" s="46" t="s">
        <v>82</v>
      </c>
      <c r="E56" s="46" t="s">
        <v>4226</v>
      </c>
      <c r="F56" s="46" t="s">
        <v>4227</v>
      </c>
      <c r="G56" s="46" t="s">
        <v>4228</v>
      </c>
      <c r="H56" s="46" t="s">
        <v>4229</v>
      </c>
      <c r="I56" s="46" t="s">
        <v>4230</v>
      </c>
      <c r="J56" s="46" t="s">
        <v>4231</v>
      </c>
      <c r="K56" s="42" t="str">
        <f t="shared" si="1"/>
        <v>Accessories ballastoptimized flat roof systems</v>
      </c>
      <c r="L56" s="47" t="s">
        <v>4297</v>
      </c>
      <c r="M56" s="47" t="s">
        <v>4298</v>
      </c>
      <c r="N56" s="47" t="s">
        <v>4299</v>
      </c>
      <c r="O56" s="47" t="s">
        <v>4300</v>
      </c>
      <c r="P56" s="39" t="s">
        <v>4301</v>
      </c>
      <c r="Q56" s="39" t="s">
        <v>4302</v>
      </c>
      <c r="R56" s="39" t="s">
        <v>4303</v>
      </c>
      <c r="S56" s="39" t="s">
        <v>4304</v>
      </c>
    </row>
    <row r="57" spans="1:19" ht="24">
      <c r="A57" s="46" t="s">
        <v>191</v>
      </c>
      <c r="B57" s="42" t="str">
        <f t="shared" si="0"/>
        <v>Special fastenings</v>
      </c>
      <c r="C57" s="46" t="s">
        <v>4255</v>
      </c>
      <c r="D57" s="46" t="s">
        <v>117</v>
      </c>
      <c r="E57" s="46" t="s">
        <v>4256</v>
      </c>
      <c r="F57" s="46" t="s">
        <v>4257</v>
      </c>
      <c r="G57" s="46" t="s">
        <v>4258</v>
      </c>
      <c r="H57" s="46" t="s">
        <v>4259</v>
      </c>
      <c r="I57" s="46" t="s">
        <v>4260</v>
      </c>
      <c r="J57" s="46" t="s">
        <v>4261</v>
      </c>
      <c r="K57" s="42" t="str">
        <f t="shared" si="1"/>
        <v>Hanger bolt</v>
      </c>
      <c r="L57" s="47" t="s">
        <v>4262</v>
      </c>
      <c r="M57" s="47" t="s">
        <v>4263</v>
      </c>
      <c r="N57" s="47" t="s">
        <v>4264</v>
      </c>
      <c r="O57" s="47" t="s">
        <v>4265</v>
      </c>
      <c r="P57" s="39" t="s">
        <v>4266</v>
      </c>
      <c r="Q57" s="39" t="s">
        <v>4267</v>
      </c>
      <c r="R57" s="39" t="s">
        <v>4268</v>
      </c>
      <c r="S57" s="39" t="s">
        <v>4269</v>
      </c>
    </row>
    <row r="58" spans="1:19" ht="24">
      <c r="A58" s="46" t="s">
        <v>193</v>
      </c>
      <c r="B58" s="42" t="str">
        <f t="shared" si="0"/>
        <v>Special fastenings</v>
      </c>
      <c r="C58" s="46" t="s">
        <v>4255</v>
      </c>
      <c r="D58" s="46" t="s">
        <v>117</v>
      </c>
      <c r="E58" s="46" t="s">
        <v>4256</v>
      </c>
      <c r="F58" s="46" t="s">
        <v>4257</v>
      </c>
      <c r="G58" s="46" t="s">
        <v>4258</v>
      </c>
      <c r="H58" s="46" t="s">
        <v>4259</v>
      </c>
      <c r="I58" s="46" t="s">
        <v>4260</v>
      </c>
      <c r="J58" s="46" t="s">
        <v>4261</v>
      </c>
      <c r="K58" s="42" t="str">
        <f t="shared" si="1"/>
        <v>Hanger bolt</v>
      </c>
      <c r="L58" s="47" t="s">
        <v>4262</v>
      </c>
      <c r="M58" s="47" t="s">
        <v>4263</v>
      </c>
      <c r="N58" s="47" t="s">
        <v>4264</v>
      </c>
      <c r="O58" s="47" t="s">
        <v>4265</v>
      </c>
      <c r="P58" s="39" t="s">
        <v>4266</v>
      </c>
      <c r="Q58" s="39" t="s">
        <v>4267</v>
      </c>
      <c r="R58" s="39" t="s">
        <v>4268</v>
      </c>
      <c r="S58" s="39" t="s">
        <v>4269</v>
      </c>
    </row>
    <row r="59" spans="1:19" ht="24">
      <c r="A59" s="46" t="s">
        <v>195</v>
      </c>
      <c r="B59" s="42" t="str">
        <f t="shared" si="0"/>
        <v>Special fastenings</v>
      </c>
      <c r="C59" s="46" t="s">
        <v>4255</v>
      </c>
      <c r="D59" s="46" t="s">
        <v>117</v>
      </c>
      <c r="E59" s="46" t="s">
        <v>4256</v>
      </c>
      <c r="F59" s="46" t="s">
        <v>4257</v>
      </c>
      <c r="G59" s="46" t="s">
        <v>4258</v>
      </c>
      <c r="H59" s="46" t="s">
        <v>4259</v>
      </c>
      <c r="I59" s="46" t="s">
        <v>4260</v>
      </c>
      <c r="J59" s="46" t="s">
        <v>4261</v>
      </c>
      <c r="K59" s="42" t="str">
        <f t="shared" si="1"/>
        <v>Hanger bolt</v>
      </c>
      <c r="L59" s="47" t="s">
        <v>4262</v>
      </c>
      <c r="M59" s="47" t="s">
        <v>4263</v>
      </c>
      <c r="N59" s="47" t="s">
        <v>4264</v>
      </c>
      <c r="O59" s="47" t="s">
        <v>4265</v>
      </c>
      <c r="P59" s="39" t="s">
        <v>4266</v>
      </c>
      <c r="Q59" s="39" t="s">
        <v>4267</v>
      </c>
      <c r="R59" s="39" t="s">
        <v>4268</v>
      </c>
      <c r="S59" s="39" t="s">
        <v>4269</v>
      </c>
    </row>
    <row r="60" spans="1:19" ht="24">
      <c r="A60" s="46" t="s">
        <v>1742</v>
      </c>
      <c r="B60" s="42" t="str">
        <f t="shared" si="0"/>
        <v>Special fastenings</v>
      </c>
      <c r="C60" s="46" t="s">
        <v>4255</v>
      </c>
      <c r="D60" s="46" t="s">
        <v>117</v>
      </c>
      <c r="E60" s="46" t="s">
        <v>4256</v>
      </c>
      <c r="F60" s="46" t="s">
        <v>4257</v>
      </c>
      <c r="G60" s="46" t="s">
        <v>4258</v>
      </c>
      <c r="H60" s="46" t="s">
        <v>4259</v>
      </c>
      <c r="I60" s="46" t="s">
        <v>4260</v>
      </c>
      <c r="J60" s="46" t="s">
        <v>4261</v>
      </c>
      <c r="K60" s="42" t="str">
        <f t="shared" si="1"/>
        <v>Hanger bolt</v>
      </c>
      <c r="L60" s="47" t="s">
        <v>4262</v>
      </c>
      <c r="M60" s="47" t="s">
        <v>4263</v>
      </c>
      <c r="N60" s="47" t="s">
        <v>4264</v>
      </c>
      <c r="O60" s="47" t="s">
        <v>4265</v>
      </c>
      <c r="P60" s="39" t="s">
        <v>4266</v>
      </c>
      <c r="Q60" s="39" t="s">
        <v>4267</v>
      </c>
      <c r="R60" s="39" t="s">
        <v>4268</v>
      </c>
      <c r="S60" s="39" t="s">
        <v>4269</v>
      </c>
    </row>
    <row r="61" spans="1:19">
      <c r="A61" s="46" t="s">
        <v>1754</v>
      </c>
      <c r="B61" s="42" t="str">
        <f t="shared" si="0"/>
        <v>Profiles</v>
      </c>
      <c r="C61" s="46" t="s">
        <v>4305</v>
      </c>
      <c r="D61" s="46" t="s">
        <v>199</v>
      </c>
      <c r="E61" s="46" t="s">
        <v>4306</v>
      </c>
      <c r="F61" s="46" t="s">
        <v>4307</v>
      </c>
      <c r="G61" s="46" t="s">
        <v>4308</v>
      </c>
      <c r="H61" s="46" t="s">
        <v>4309</v>
      </c>
      <c r="I61" s="46" t="s">
        <v>4310</v>
      </c>
      <c r="J61" s="46" t="s">
        <v>4311</v>
      </c>
      <c r="K61" s="42" t="str">
        <f t="shared" si="1"/>
        <v>Eco05</v>
      </c>
      <c r="L61" s="47" t="s">
        <v>4312</v>
      </c>
      <c r="M61" s="47" t="s">
        <v>4312</v>
      </c>
      <c r="N61" s="47" t="s">
        <v>4312</v>
      </c>
      <c r="O61" s="47" t="s">
        <v>4312</v>
      </c>
      <c r="P61" s="47" t="s">
        <v>4312</v>
      </c>
      <c r="Q61" s="47" t="s">
        <v>4312</v>
      </c>
      <c r="R61" s="47" t="s">
        <v>4312</v>
      </c>
      <c r="S61" s="47" t="s">
        <v>4312</v>
      </c>
    </row>
    <row r="62" spans="1:19">
      <c r="A62" s="46" t="s">
        <v>1777</v>
      </c>
      <c r="B62" s="42" t="str">
        <f t="shared" si="0"/>
        <v>Profiles</v>
      </c>
      <c r="C62" s="46" t="s">
        <v>4305</v>
      </c>
      <c r="D62" s="46" t="s">
        <v>199</v>
      </c>
      <c r="E62" s="46" t="s">
        <v>4306</v>
      </c>
      <c r="F62" s="46" t="s">
        <v>4307</v>
      </c>
      <c r="G62" s="46" t="s">
        <v>4308</v>
      </c>
      <c r="H62" s="46" t="s">
        <v>4309</v>
      </c>
      <c r="I62" s="46" t="s">
        <v>4310</v>
      </c>
      <c r="J62" s="46" t="s">
        <v>4311</v>
      </c>
      <c r="K62" s="42" t="str">
        <f t="shared" si="1"/>
        <v>Eco05</v>
      </c>
      <c r="L62" s="47" t="s">
        <v>4312</v>
      </c>
      <c r="M62" s="47" t="s">
        <v>4312</v>
      </c>
      <c r="N62" s="47" t="s">
        <v>4312</v>
      </c>
      <c r="O62" s="47" t="s">
        <v>4312</v>
      </c>
      <c r="P62" s="47" t="s">
        <v>4312</v>
      </c>
      <c r="Q62" s="47" t="s">
        <v>4312</v>
      </c>
      <c r="R62" s="47" t="s">
        <v>4312</v>
      </c>
      <c r="S62" s="47" t="s">
        <v>4312</v>
      </c>
    </row>
    <row r="63" spans="1:19">
      <c r="A63" s="46" t="s">
        <v>1793</v>
      </c>
      <c r="B63" s="42" t="str">
        <f t="shared" si="0"/>
        <v>Profiles</v>
      </c>
      <c r="C63" s="46" t="s">
        <v>4305</v>
      </c>
      <c r="D63" s="46" t="s">
        <v>199</v>
      </c>
      <c r="E63" s="46" t="s">
        <v>4306</v>
      </c>
      <c r="F63" s="46" t="s">
        <v>4307</v>
      </c>
      <c r="G63" s="46" t="s">
        <v>4308</v>
      </c>
      <c r="H63" s="46" t="s">
        <v>4309</v>
      </c>
      <c r="I63" s="46" t="s">
        <v>4310</v>
      </c>
      <c r="J63" s="46" t="s">
        <v>4311</v>
      </c>
      <c r="K63" s="42" t="str">
        <f t="shared" si="1"/>
        <v>Solo</v>
      </c>
      <c r="L63" s="47" t="s">
        <v>4313</v>
      </c>
      <c r="M63" s="47" t="s">
        <v>4313</v>
      </c>
      <c r="N63" s="47" t="s">
        <v>4313</v>
      </c>
      <c r="O63" s="47" t="s">
        <v>4313</v>
      </c>
      <c r="P63" s="39" t="s">
        <v>4313</v>
      </c>
      <c r="Q63" s="39" t="s">
        <v>4313</v>
      </c>
      <c r="R63" s="39" t="s">
        <v>4313</v>
      </c>
      <c r="S63" s="39" t="s">
        <v>4313</v>
      </c>
    </row>
    <row r="64" spans="1:19">
      <c r="A64" s="46" t="s">
        <v>1816</v>
      </c>
      <c r="B64" s="42" t="str">
        <f t="shared" si="0"/>
        <v>Profiles</v>
      </c>
      <c r="C64" s="46" t="s">
        <v>4305</v>
      </c>
      <c r="D64" s="46" t="s">
        <v>199</v>
      </c>
      <c r="E64" s="46" t="s">
        <v>4306</v>
      </c>
      <c r="F64" s="46" t="s">
        <v>4307</v>
      </c>
      <c r="G64" s="46" t="s">
        <v>4308</v>
      </c>
      <c r="H64" s="46" t="s">
        <v>4309</v>
      </c>
      <c r="I64" s="46" t="s">
        <v>4310</v>
      </c>
      <c r="J64" s="46" t="s">
        <v>4311</v>
      </c>
      <c r="K64" s="42" t="str">
        <f t="shared" si="1"/>
        <v>Solo</v>
      </c>
      <c r="L64" s="47" t="s">
        <v>4313</v>
      </c>
      <c r="M64" s="47" t="s">
        <v>4313</v>
      </c>
      <c r="N64" s="47" t="s">
        <v>4313</v>
      </c>
      <c r="O64" s="47" t="s">
        <v>4313</v>
      </c>
      <c r="P64" s="39" t="s">
        <v>4313</v>
      </c>
      <c r="Q64" s="39" t="s">
        <v>4313</v>
      </c>
      <c r="R64" s="39" t="s">
        <v>4313</v>
      </c>
      <c r="S64" s="39" t="s">
        <v>4313</v>
      </c>
    </row>
    <row r="65" spans="1:19">
      <c r="A65" s="46" t="s">
        <v>208</v>
      </c>
      <c r="B65" s="42" t="str">
        <f t="shared" si="0"/>
        <v>Profiles</v>
      </c>
      <c r="C65" s="46" t="s">
        <v>4305</v>
      </c>
      <c r="D65" s="46" t="s">
        <v>199</v>
      </c>
      <c r="E65" s="46" t="s">
        <v>4306</v>
      </c>
      <c r="F65" s="46" t="s">
        <v>4307</v>
      </c>
      <c r="G65" s="46" t="s">
        <v>4308</v>
      </c>
      <c r="H65" s="46" t="s">
        <v>4309</v>
      </c>
      <c r="I65" s="46" t="s">
        <v>4310</v>
      </c>
      <c r="J65" s="46" t="s">
        <v>4311</v>
      </c>
      <c r="K65" s="42" t="str">
        <f t="shared" si="1"/>
        <v>Solo</v>
      </c>
      <c r="L65" s="47" t="s">
        <v>4313</v>
      </c>
      <c r="M65" s="47" t="s">
        <v>4313</v>
      </c>
      <c r="N65" s="47" t="s">
        <v>4313</v>
      </c>
      <c r="O65" s="47" t="s">
        <v>4313</v>
      </c>
      <c r="P65" s="39" t="s">
        <v>4313</v>
      </c>
      <c r="Q65" s="39" t="s">
        <v>4313</v>
      </c>
      <c r="R65" s="39" t="s">
        <v>4313</v>
      </c>
      <c r="S65" s="39" t="s">
        <v>4313</v>
      </c>
    </row>
    <row r="66" spans="1:19">
      <c r="A66" s="46" t="s">
        <v>1848</v>
      </c>
      <c r="B66" s="42" t="str">
        <f t="shared" si="0"/>
        <v>Profiles</v>
      </c>
      <c r="C66" s="46" t="s">
        <v>4305</v>
      </c>
      <c r="D66" s="46" t="s">
        <v>199</v>
      </c>
      <c r="E66" s="46" t="s">
        <v>4306</v>
      </c>
      <c r="F66" s="46" t="s">
        <v>4307</v>
      </c>
      <c r="G66" s="46" t="s">
        <v>4308</v>
      </c>
      <c r="H66" s="46" t="s">
        <v>4309</v>
      </c>
      <c r="I66" s="46" t="s">
        <v>4310</v>
      </c>
      <c r="J66" s="46" t="s">
        <v>4311</v>
      </c>
      <c r="K66" s="42" t="str">
        <f t="shared" si="1"/>
        <v>Solo</v>
      </c>
      <c r="L66" s="47" t="s">
        <v>4313</v>
      </c>
      <c r="M66" s="47" t="s">
        <v>4313</v>
      </c>
      <c r="N66" s="47" t="s">
        <v>4313</v>
      </c>
      <c r="O66" s="47" t="s">
        <v>4313</v>
      </c>
      <c r="P66" s="39" t="s">
        <v>4313</v>
      </c>
      <c r="Q66" s="39" t="s">
        <v>4313</v>
      </c>
      <c r="R66" s="39" t="s">
        <v>4313</v>
      </c>
      <c r="S66" s="39" t="s">
        <v>4313</v>
      </c>
    </row>
    <row r="67" spans="1:19">
      <c r="A67" s="46" t="s">
        <v>214</v>
      </c>
      <c r="B67" s="42" t="str">
        <f t="shared" ref="B67:B134" si="4">IF(INDEX(C67:J67,1,Sprache)&lt;&gt;0,INDEX(C67:J67,1,Sprache),IF(INDEX(C67:J67,1,1)=0," ",INDEX(C67:J67,1,1)))</f>
        <v>Profiles</v>
      </c>
      <c r="C67" s="46" t="s">
        <v>4305</v>
      </c>
      <c r="D67" s="46" t="s">
        <v>199</v>
      </c>
      <c r="E67" s="46" t="s">
        <v>4306</v>
      </c>
      <c r="F67" s="46" t="s">
        <v>4307</v>
      </c>
      <c r="G67" s="46" t="s">
        <v>4308</v>
      </c>
      <c r="H67" s="46" t="s">
        <v>4309</v>
      </c>
      <c r="I67" s="46" t="s">
        <v>4310</v>
      </c>
      <c r="J67" s="46" t="s">
        <v>4311</v>
      </c>
      <c r="K67" s="42" t="str">
        <f t="shared" ref="K67:K134" si="5">IF(INDEX(L67:S67,1,Sprache)&lt;&gt;0,INDEX(L67:S67,1,Sprache),IF(INDEX(L67:S67,1,1)=0," ",INDEX(L67:S67,1,1)))</f>
        <v>Solo</v>
      </c>
      <c r="L67" s="47" t="s">
        <v>4313</v>
      </c>
      <c r="M67" s="47" t="s">
        <v>4313</v>
      </c>
      <c r="N67" s="47" t="s">
        <v>4313</v>
      </c>
      <c r="O67" s="47" t="s">
        <v>4313</v>
      </c>
      <c r="P67" s="39" t="s">
        <v>4313</v>
      </c>
      <c r="Q67" s="39" t="s">
        <v>4313</v>
      </c>
      <c r="R67" s="39" t="s">
        <v>4313</v>
      </c>
      <c r="S67" s="39" t="s">
        <v>4313</v>
      </c>
    </row>
    <row r="68" spans="1:19">
      <c r="A68" s="46" t="s">
        <v>216</v>
      </c>
      <c r="B68" s="42" t="str">
        <f t="shared" si="4"/>
        <v>Profiles</v>
      </c>
      <c r="C68" s="46" t="s">
        <v>4305</v>
      </c>
      <c r="D68" s="46" t="s">
        <v>199</v>
      </c>
      <c r="E68" s="46" t="s">
        <v>4306</v>
      </c>
      <c r="F68" s="46" t="s">
        <v>4307</v>
      </c>
      <c r="G68" s="46" t="s">
        <v>4308</v>
      </c>
      <c r="H68" s="46" t="s">
        <v>4309</v>
      </c>
      <c r="I68" s="46" t="s">
        <v>4310</v>
      </c>
      <c r="J68" s="46" t="s">
        <v>4311</v>
      </c>
      <c r="K68" s="42" t="str">
        <f t="shared" si="5"/>
        <v>Solo</v>
      </c>
      <c r="L68" s="47" t="s">
        <v>4313</v>
      </c>
      <c r="M68" s="47" t="s">
        <v>4313</v>
      </c>
      <c r="N68" s="47" t="s">
        <v>4313</v>
      </c>
      <c r="O68" s="47" t="s">
        <v>4313</v>
      </c>
      <c r="P68" s="39" t="s">
        <v>4313</v>
      </c>
      <c r="Q68" s="39" t="s">
        <v>4313</v>
      </c>
      <c r="R68" s="39" t="s">
        <v>4313</v>
      </c>
      <c r="S68" s="39" t="s">
        <v>4313</v>
      </c>
    </row>
    <row r="69" spans="1:19">
      <c r="A69" s="46" t="s">
        <v>1880</v>
      </c>
      <c r="B69" s="42" t="str">
        <f t="shared" si="4"/>
        <v>Profiles</v>
      </c>
      <c r="C69" s="46" t="s">
        <v>4305</v>
      </c>
      <c r="D69" s="46" t="s">
        <v>199</v>
      </c>
      <c r="E69" s="46" t="s">
        <v>4306</v>
      </c>
      <c r="F69" s="46" t="s">
        <v>4307</v>
      </c>
      <c r="G69" s="46" t="s">
        <v>4308</v>
      </c>
      <c r="H69" s="46" t="s">
        <v>4309</v>
      </c>
      <c r="I69" s="46" t="s">
        <v>4310</v>
      </c>
      <c r="J69" s="46" t="s">
        <v>4311</v>
      </c>
      <c r="K69" s="42" t="str">
        <f t="shared" si="5"/>
        <v>Solo</v>
      </c>
      <c r="L69" s="47" t="s">
        <v>4313</v>
      </c>
      <c r="M69" s="47" t="s">
        <v>4313</v>
      </c>
      <c r="N69" s="47" t="s">
        <v>4313</v>
      </c>
      <c r="O69" s="47" t="s">
        <v>4313</v>
      </c>
      <c r="P69" s="39" t="s">
        <v>4313</v>
      </c>
      <c r="Q69" s="39" t="s">
        <v>4313</v>
      </c>
      <c r="R69" s="39" t="s">
        <v>4313</v>
      </c>
      <c r="S69" s="39" t="s">
        <v>4313</v>
      </c>
    </row>
    <row r="70" spans="1:19">
      <c r="A70" s="46" t="s">
        <v>1896</v>
      </c>
      <c r="B70" s="42" t="str">
        <f t="shared" si="4"/>
        <v>Profiles</v>
      </c>
      <c r="C70" s="46" t="s">
        <v>4305</v>
      </c>
      <c r="D70" s="46" t="s">
        <v>199</v>
      </c>
      <c r="E70" s="46" t="s">
        <v>4306</v>
      </c>
      <c r="F70" s="46" t="s">
        <v>4307</v>
      </c>
      <c r="G70" s="46" t="s">
        <v>4308</v>
      </c>
      <c r="H70" s="46" t="s">
        <v>4309</v>
      </c>
      <c r="I70" s="46" t="s">
        <v>4310</v>
      </c>
      <c r="J70" s="46" t="s">
        <v>4311</v>
      </c>
      <c r="K70" s="42" t="str">
        <f t="shared" si="5"/>
        <v>Solo05 Plus</v>
      </c>
      <c r="L70" s="47" t="s">
        <v>4314</v>
      </c>
      <c r="M70" s="47" t="s">
        <v>4314</v>
      </c>
      <c r="N70" s="47" t="s">
        <v>4314</v>
      </c>
      <c r="O70" s="47" t="s">
        <v>4314</v>
      </c>
      <c r="P70" s="47" t="s">
        <v>4314</v>
      </c>
      <c r="Q70" s="47" t="s">
        <v>4314</v>
      </c>
      <c r="R70" s="47" t="s">
        <v>4314</v>
      </c>
      <c r="S70" s="47" t="s">
        <v>4314</v>
      </c>
    </row>
    <row r="71" spans="1:19">
      <c r="A71" s="46" t="s">
        <v>1912</v>
      </c>
      <c r="B71" s="42" t="str">
        <f t="shared" si="4"/>
        <v>Profiles</v>
      </c>
      <c r="C71" s="46" t="s">
        <v>4305</v>
      </c>
      <c r="D71" s="46" t="s">
        <v>199</v>
      </c>
      <c r="E71" s="46" t="s">
        <v>4306</v>
      </c>
      <c r="F71" s="46" t="s">
        <v>4307</v>
      </c>
      <c r="G71" s="46" t="s">
        <v>4308</v>
      </c>
      <c r="H71" s="46" t="s">
        <v>4309</v>
      </c>
      <c r="I71" s="46" t="s">
        <v>4310</v>
      </c>
      <c r="J71" s="46" t="s">
        <v>4311</v>
      </c>
      <c r="K71" s="42" t="str">
        <f t="shared" si="5"/>
        <v>Solo05 Plus</v>
      </c>
      <c r="L71" s="47" t="s">
        <v>4314</v>
      </c>
      <c r="M71" s="47" t="s">
        <v>4314</v>
      </c>
      <c r="N71" s="47" t="s">
        <v>4314</v>
      </c>
      <c r="O71" s="47" t="s">
        <v>4314</v>
      </c>
      <c r="P71" s="47" t="s">
        <v>4314</v>
      </c>
      <c r="Q71" s="47" t="s">
        <v>4314</v>
      </c>
      <c r="R71" s="47" t="s">
        <v>4314</v>
      </c>
      <c r="S71" s="47" t="s">
        <v>4314</v>
      </c>
    </row>
    <row r="72" spans="1:19">
      <c r="A72" s="46" t="s">
        <v>223</v>
      </c>
      <c r="B72" s="42" t="str">
        <f t="shared" si="4"/>
        <v>Profiles</v>
      </c>
      <c r="C72" s="46" t="s">
        <v>4305</v>
      </c>
      <c r="D72" s="46" t="s">
        <v>199</v>
      </c>
      <c r="E72" s="46" t="s">
        <v>4306</v>
      </c>
      <c r="F72" s="46" t="s">
        <v>4307</v>
      </c>
      <c r="G72" s="46" t="s">
        <v>4308</v>
      </c>
      <c r="H72" s="46" t="s">
        <v>4309</v>
      </c>
      <c r="I72" s="46" t="s">
        <v>4310</v>
      </c>
      <c r="J72" s="46" t="s">
        <v>4311</v>
      </c>
      <c r="K72" s="42" t="str">
        <f t="shared" si="5"/>
        <v>EcoLight</v>
      </c>
      <c r="L72" s="47" t="s">
        <v>4315</v>
      </c>
      <c r="M72" s="47" t="s">
        <v>4315</v>
      </c>
      <c r="N72" s="47" t="s">
        <v>4315</v>
      </c>
      <c r="O72" s="47" t="s">
        <v>4315</v>
      </c>
      <c r="P72" s="47" t="s">
        <v>4315</v>
      </c>
      <c r="Q72" s="47" t="s">
        <v>4315</v>
      </c>
      <c r="R72" s="47" t="s">
        <v>4315</v>
      </c>
      <c r="S72" s="47" t="s">
        <v>4315</v>
      </c>
    </row>
    <row r="73" spans="1:19">
      <c r="A73" s="46" t="s">
        <v>1943</v>
      </c>
      <c r="B73" s="42" t="str">
        <f t="shared" si="4"/>
        <v>Profiles</v>
      </c>
      <c r="C73" s="46" t="s">
        <v>4305</v>
      </c>
      <c r="D73" s="46" t="s">
        <v>199</v>
      </c>
      <c r="E73" s="46" t="s">
        <v>4306</v>
      </c>
      <c r="F73" s="46" t="s">
        <v>4307</v>
      </c>
      <c r="G73" s="46" t="s">
        <v>4308</v>
      </c>
      <c r="H73" s="46" t="s">
        <v>4309</v>
      </c>
      <c r="I73" s="46" t="s">
        <v>4310</v>
      </c>
      <c r="J73" s="46" t="s">
        <v>4311</v>
      </c>
      <c r="K73" s="42" t="str">
        <f t="shared" si="5"/>
        <v>EcoLight</v>
      </c>
      <c r="L73" s="47" t="s">
        <v>4315</v>
      </c>
      <c r="M73" s="47" t="s">
        <v>4315</v>
      </c>
      <c r="N73" s="47" t="s">
        <v>4315</v>
      </c>
      <c r="O73" s="47" t="s">
        <v>4315</v>
      </c>
      <c r="P73" s="47" t="s">
        <v>4315</v>
      </c>
      <c r="Q73" s="47" t="s">
        <v>4315</v>
      </c>
      <c r="R73" s="47" t="s">
        <v>4315</v>
      </c>
      <c r="S73" s="47" t="s">
        <v>4315</v>
      </c>
    </row>
    <row r="74" spans="1:19">
      <c r="A74" s="46" t="s">
        <v>1952</v>
      </c>
      <c r="B74" s="42" t="str">
        <f t="shared" si="4"/>
        <v>Profiles</v>
      </c>
      <c r="C74" s="46" t="s">
        <v>4305</v>
      </c>
      <c r="D74" s="46" t="s">
        <v>199</v>
      </c>
      <c r="E74" s="46" t="s">
        <v>4306</v>
      </c>
      <c r="F74" s="46" t="s">
        <v>4307</v>
      </c>
      <c r="G74" s="46" t="s">
        <v>4308</v>
      </c>
      <c r="H74" s="46" t="s">
        <v>4309</v>
      </c>
      <c r="I74" s="46" t="s">
        <v>4310</v>
      </c>
      <c r="J74" s="46" t="s">
        <v>4311</v>
      </c>
      <c r="K74" s="42" t="str">
        <f t="shared" si="5"/>
        <v>EcoLight</v>
      </c>
      <c r="L74" s="47" t="s">
        <v>4315</v>
      </c>
      <c r="M74" s="47" t="s">
        <v>4315</v>
      </c>
      <c r="N74" s="47" t="s">
        <v>4315</v>
      </c>
      <c r="O74" s="47" t="s">
        <v>4315</v>
      </c>
      <c r="P74" s="47" t="s">
        <v>4315</v>
      </c>
      <c r="Q74" s="47" t="s">
        <v>4315</v>
      </c>
      <c r="R74" s="47" t="s">
        <v>4315</v>
      </c>
      <c r="S74" s="47" t="s">
        <v>4315</v>
      </c>
    </row>
    <row r="75" spans="1:19">
      <c r="A75" s="46" t="s">
        <v>1961</v>
      </c>
      <c r="B75" s="42" t="str">
        <f t="shared" si="4"/>
        <v>Profiles</v>
      </c>
      <c r="C75" s="46" t="s">
        <v>4305</v>
      </c>
      <c r="D75" s="46" t="s">
        <v>199</v>
      </c>
      <c r="E75" s="46" t="s">
        <v>4306</v>
      </c>
      <c r="F75" s="46" t="s">
        <v>4307</v>
      </c>
      <c r="G75" s="46" t="s">
        <v>4308</v>
      </c>
      <c r="H75" s="46" t="s">
        <v>4309</v>
      </c>
      <c r="I75" s="46" t="s">
        <v>4310</v>
      </c>
      <c r="J75" s="46" t="s">
        <v>4311</v>
      </c>
      <c r="K75" s="42" t="str">
        <f t="shared" si="5"/>
        <v>SoloXL</v>
      </c>
      <c r="L75" s="47" t="s">
        <v>4316</v>
      </c>
      <c r="M75" s="47" t="s">
        <v>4316</v>
      </c>
      <c r="N75" s="47" t="s">
        <v>4316</v>
      </c>
      <c r="O75" s="47" t="s">
        <v>4316</v>
      </c>
      <c r="P75" s="47" t="s">
        <v>4316</v>
      </c>
      <c r="Q75" s="47" t="s">
        <v>4316</v>
      </c>
      <c r="R75" s="47" t="s">
        <v>4316</v>
      </c>
      <c r="S75" s="47" t="s">
        <v>4316</v>
      </c>
    </row>
    <row r="76" spans="1:19">
      <c r="A76" s="46" t="s">
        <v>227</v>
      </c>
      <c r="B76" s="42" t="str">
        <f t="shared" si="4"/>
        <v>Profiles</v>
      </c>
      <c r="C76" s="46" t="s">
        <v>4305</v>
      </c>
      <c r="D76" s="46" t="s">
        <v>199</v>
      </c>
      <c r="E76" s="46" t="s">
        <v>4306</v>
      </c>
      <c r="F76" s="46" t="s">
        <v>4307</v>
      </c>
      <c r="G76" s="46" t="s">
        <v>4308</v>
      </c>
      <c r="H76" s="46" t="s">
        <v>4309</v>
      </c>
      <c r="I76" s="46" t="s">
        <v>4310</v>
      </c>
      <c r="J76" s="46" t="s">
        <v>4311</v>
      </c>
      <c r="K76" s="42" t="str">
        <f t="shared" si="5"/>
        <v>ProLine</v>
      </c>
      <c r="L76" s="47" t="s">
        <v>4223</v>
      </c>
      <c r="M76" s="47" t="s">
        <v>4223</v>
      </c>
      <c r="N76" s="47" t="s">
        <v>4223</v>
      </c>
      <c r="O76" s="47" t="s">
        <v>4223</v>
      </c>
      <c r="P76" s="47" t="s">
        <v>4223</v>
      </c>
      <c r="Q76" s="47" t="s">
        <v>4223</v>
      </c>
      <c r="R76" s="47" t="s">
        <v>4223</v>
      </c>
      <c r="S76" s="47" t="s">
        <v>4223</v>
      </c>
    </row>
    <row r="77" spans="1:19">
      <c r="A77" s="46" t="s">
        <v>536</v>
      </c>
      <c r="B77" s="42" t="str">
        <f t="shared" si="4"/>
        <v>Profiles</v>
      </c>
      <c r="C77" s="46" t="s">
        <v>4305</v>
      </c>
      <c r="D77" s="46" t="s">
        <v>199</v>
      </c>
      <c r="E77" s="46" t="s">
        <v>4306</v>
      </c>
      <c r="F77" s="46" t="s">
        <v>4307</v>
      </c>
      <c r="G77" s="46" t="s">
        <v>4308</v>
      </c>
      <c r="H77" s="46" t="s">
        <v>4309</v>
      </c>
      <c r="I77" s="46" t="s">
        <v>4310</v>
      </c>
      <c r="J77" s="46" t="s">
        <v>4311</v>
      </c>
      <c r="K77" s="42" t="str">
        <f t="shared" ref="K77" si="6">IF(INDEX(L77:S77,1,Sprache)&lt;&gt;0,INDEX(L77:S77,1,Sprache),IF(INDEX(L77:S77,1,1)=0," ",INDEX(L77:S77,1,1)))</f>
        <v>ProLine</v>
      </c>
      <c r="L77" s="47" t="s">
        <v>4223</v>
      </c>
      <c r="M77" s="47" t="s">
        <v>4223</v>
      </c>
      <c r="N77" s="47" t="s">
        <v>4223</v>
      </c>
      <c r="O77" s="47" t="s">
        <v>4223</v>
      </c>
      <c r="P77" s="47" t="s">
        <v>4223</v>
      </c>
      <c r="Q77" s="47" t="s">
        <v>4223</v>
      </c>
      <c r="R77" s="47" t="s">
        <v>4223</v>
      </c>
      <c r="S77" s="47" t="s">
        <v>4223</v>
      </c>
    </row>
    <row r="78" spans="1:19">
      <c r="A78" s="46" t="s">
        <v>3326</v>
      </c>
      <c r="B78" s="42" t="str">
        <f t="shared" ref="B78" si="7">IF(INDEX(C78:J78,1,Sprache)&lt;&gt;0,INDEX(C78:J78,1,Sprache),IF(INDEX(C78:J78,1,1)=0," ",INDEX(C78:J78,1,1)))</f>
        <v>Profiles</v>
      </c>
      <c r="C78" s="46" t="s">
        <v>4305</v>
      </c>
      <c r="D78" s="46" t="s">
        <v>199</v>
      </c>
      <c r="E78" s="46" t="s">
        <v>4306</v>
      </c>
      <c r="F78" s="46" t="s">
        <v>4307</v>
      </c>
      <c r="G78" s="46" t="s">
        <v>4308</v>
      </c>
      <c r="H78" s="46" t="s">
        <v>4309</v>
      </c>
      <c r="I78" s="46" t="s">
        <v>4310</v>
      </c>
      <c r="J78" s="46" t="s">
        <v>4311</v>
      </c>
      <c r="K78" s="42" t="str">
        <f t="shared" ref="K78" si="8">IF(INDEX(L78:S78,1,Sprache)&lt;&gt;0,INDEX(L78:S78,1,Sprache),IF(INDEX(L78:S78,1,1)=0," ",INDEX(L78:S78,1,1)))</f>
        <v>ProLine</v>
      </c>
      <c r="L78" s="47" t="s">
        <v>4223</v>
      </c>
      <c r="M78" s="47" t="s">
        <v>4223</v>
      </c>
      <c r="N78" s="47" t="s">
        <v>4223</v>
      </c>
      <c r="O78" s="47" t="s">
        <v>4223</v>
      </c>
      <c r="P78" s="47" t="s">
        <v>4223</v>
      </c>
      <c r="Q78" s="47" t="s">
        <v>4223</v>
      </c>
      <c r="R78" s="47" t="s">
        <v>4223</v>
      </c>
      <c r="S78" s="47" t="s">
        <v>4223</v>
      </c>
    </row>
    <row r="79" spans="1:19">
      <c r="A79" s="46" t="s">
        <v>229</v>
      </c>
      <c r="B79" s="42" t="str">
        <f t="shared" si="4"/>
        <v>Profiles</v>
      </c>
      <c r="C79" s="46" t="s">
        <v>4305</v>
      </c>
      <c r="D79" s="46" t="s">
        <v>199</v>
      </c>
      <c r="E79" s="46" t="s">
        <v>4306</v>
      </c>
      <c r="F79" s="46" t="s">
        <v>4307</v>
      </c>
      <c r="G79" s="46" t="s">
        <v>4308</v>
      </c>
      <c r="H79" s="46" t="s">
        <v>4309</v>
      </c>
      <c r="I79" s="46" t="s">
        <v>4310</v>
      </c>
      <c r="J79" s="46" t="s">
        <v>4311</v>
      </c>
      <c r="K79" s="42" t="str">
        <f t="shared" si="5"/>
        <v>ProLine</v>
      </c>
      <c r="L79" s="47" t="s">
        <v>4223</v>
      </c>
      <c r="M79" s="47" t="s">
        <v>4223</v>
      </c>
      <c r="N79" s="47" t="s">
        <v>4223</v>
      </c>
      <c r="O79" s="47" t="s">
        <v>4223</v>
      </c>
      <c r="P79" s="47" t="s">
        <v>4223</v>
      </c>
      <c r="Q79" s="47" t="s">
        <v>4223</v>
      </c>
      <c r="R79" s="47" t="s">
        <v>4223</v>
      </c>
      <c r="S79" s="47" t="s">
        <v>4223</v>
      </c>
    </row>
    <row r="80" spans="1:19">
      <c r="A80" s="46" t="s">
        <v>261</v>
      </c>
      <c r="B80" s="42" t="str">
        <f t="shared" si="4"/>
        <v>Profiles</v>
      </c>
      <c r="C80" s="46" t="s">
        <v>4305</v>
      </c>
      <c r="D80" s="46" t="s">
        <v>199</v>
      </c>
      <c r="E80" s="46" t="s">
        <v>4306</v>
      </c>
      <c r="F80" s="46" t="s">
        <v>4307</v>
      </c>
      <c r="G80" s="46" t="s">
        <v>4308</v>
      </c>
      <c r="H80" s="46" t="s">
        <v>4309</v>
      </c>
      <c r="I80" s="46" t="s">
        <v>4310</v>
      </c>
      <c r="J80" s="46" t="s">
        <v>4311</v>
      </c>
      <c r="K80" s="42" t="str">
        <f t="shared" si="5"/>
        <v>ProLine</v>
      </c>
      <c r="L80" s="47" t="s">
        <v>4223</v>
      </c>
      <c r="M80" s="47" t="s">
        <v>4223</v>
      </c>
      <c r="N80" s="47" t="s">
        <v>4223</v>
      </c>
      <c r="O80" s="47" t="s">
        <v>4223</v>
      </c>
      <c r="P80" s="47" t="s">
        <v>4223</v>
      </c>
      <c r="Q80" s="47" t="s">
        <v>4223</v>
      </c>
      <c r="R80" s="47" t="s">
        <v>4223</v>
      </c>
      <c r="S80" s="47" t="s">
        <v>4223</v>
      </c>
    </row>
    <row r="81" spans="1:19">
      <c r="A81" s="46" t="s">
        <v>233</v>
      </c>
      <c r="B81" s="42" t="str">
        <f t="shared" si="4"/>
        <v>Profiles</v>
      </c>
      <c r="C81" s="46" t="s">
        <v>4305</v>
      </c>
      <c r="D81" s="46" t="s">
        <v>199</v>
      </c>
      <c r="E81" s="46" t="s">
        <v>4306</v>
      </c>
      <c r="F81" s="46" t="s">
        <v>4307</v>
      </c>
      <c r="G81" s="46" t="s">
        <v>4308</v>
      </c>
      <c r="H81" s="46" t="s">
        <v>4309</v>
      </c>
      <c r="I81" s="46" t="s">
        <v>4310</v>
      </c>
      <c r="J81" s="46" t="s">
        <v>4311</v>
      </c>
      <c r="K81" s="42" t="str">
        <f t="shared" si="5"/>
        <v>ProLine</v>
      </c>
      <c r="L81" s="47" t="s">
        <v>4223</v>
      </c>
      <c r="M81" s="47" t="s">
        <v>4223</v>
      </c>
      <c r="N81" s="47" t="s">
        <v>4223</v>
      </c>
      <c r="O81" s="47" t="s">
        <v>4223</v>
      </c>
      <c r="P81" s="47" t="s">
        <v>4223</v>
      </c>
      <c r="Q81" s="47" t="s">
        <v>4223</v>
      </c>
      <c r="R81" s="47" t="s">
        <v>4223</v>
      </c>
      <c r="S81" s="47" t="s">
        <v>4223</v>
      </c>
    </row>
    <row r="82" spans="1:19">
      <c r="A82" s="46" t="s">
        <v>237</v>
      </c>
      <c r="B82" s="42" t="str">
        <f t="shared" si="4"/>
        <v>Profiles</v>
      </c>
      <c r="C82" s="46" t="s">
        <v>4305</v>
      </c>
      <c r="D82" s="46" t="s">
        <v>199</v>
      </c>
      <c r="E82" s="46" t="s">
        <v>4306</v>
      </c>
      <c r="F82" s="46" t="s">
        <v>4307</v>
      </c>
      <c r="G82" s="46" t="s">
        <v>4308</v>
      </c>
      <c r="H82" s="46" t="s">
        <v>4309</v>
      </c>
      <c r="I82" s="46" t="s">
        <v>4310</v>
      </c>
      <c r="J82" s="46" t="s">
        <v>4311</v>
      </c>
      <c r="K82" s="42" t="str">
        <f t="shared" si="5"/>
        <v>ProLine</v>
      </c>
      <c r="L82" s="47" t="s">
        <v>4223</v>
      </c>
      <c r="M82" s="47" t="s">
        <v>4223</v>
      </c>
      <c r="N82" s="47" t="s">
        <v>4223</v>
      </c>
      <c r="O82" s="47" t="s">
        <v>4223</v>
      </c>
      <c r="P82" s="47" t="s">
        <v>4223</v>
      </c>
      <c r="Q82" s="47" t="s">
        <v>4223</v>
      </c>
      <c r="R82" s="47" t="s">
        <v>4223</v>
      </c>
      <c r="S82" s="47" t="s">
        <v>4223</v>
      </c>
    </row>
    <row r="83" spans="1:19">
      <c r="A83" s="46" t="s">
        <v>2093</v>
      </c>
      <c r="B83" s="42" t="str">
        <f t="shared" si="4"/>
        <v>Profiles</v>
      </c>
      <c r="C83" s="46" t="s">
        <v>4305</v>
      </c>
      <c r="D83" s="46" t="s">
        <v>199</v>
      </c>
      <c r="E83" s="46" t="s">
        <v>4306</v>
      </c>
      <c r="F83" s="46" t="s">
        <v>4307</v>
      </c>
      <c r="G83" s="46" t="s">
        <v>4308</v>
      </c>
      <c r="H83" s="46" t="s">
        <v>4309</v>
      </c>
      <c r="I83" s="46" t="s">
        <v>4310</v>
      </c>
      <c r="J83" s="46" t="s">
        <v>4311</v>
      </c>
      <c r="K83" s="42" t="str">
        <f t="shared" si="5"/>
        <v>ProLine</v>
      </c>
      <c r="L83" s="47" t="s">
        <v>4223</v>
      </c>
      <c r="M83" s="47" t="s">
        <v>4223</v>
      </c>
      <c r="N83" s="47" t="s">
        <v>4223</v>
      </c>
      <c r="O83" s="47" t="s">
        <v>4223</v>
      </c>
      <c r="P83" s="47" t="s">
        <v>4223</v>
      </c>
      <c r="Q83" s="47" t="s">
        <v>4223</v>
      </c>
      <c r="R83" s="47" t="s">
        <v>4223</v>
      </c>
      <c r="S83" s="47" t="s">
        <v>4223</v>
      </c>
    </row>
    <row r="84" spans="1:19">
      <c r="A84" s="46" t="s">
        <v>245</v>
      </c>
      <c r="B84" s="42" t="str">
        <f t="shared" si="4"/>
        <v>Profiles</v>
      </c>
      <c r="C84" s="46" t="s">
        <v>4305</v>
      </c>
      <c r="D84" s="46" t="s">
        <v>199</v>
      </c>
      <c r="E84" s="46" t="s">
        <v>4306</v>
      </c>
      <c r="F84" s="46" t="s">
        <v>4307</v>
      </c>
      <c r="G84" s="46" t="s">
        <v>4308</v>
      </c>
      <c r="H84" s="46" t="s">
        <v>4309</v>
      </c>
      <c r="I84" s="46" t="s">
        <v>4310</v>
      </c>
      <c r="J84" s="46" t="s">
        <v>4311</v>
      </c>
      <c r="K84" s="42" t="str">
        <f t="shared" si="5"/>
        <v>ProLine</v>
      </c>
      <c r="L84" s="47" t="s">
        <v>4223</v>
      </c>
      <c r="M84" s="47" t="s">
        <v>4223</v>
      </c>
      <c r="N84" s="47" t="s">
        <v>4223</v>
      </c>
      <c r="O84" s="47" t="s">
        <v>4223</v>
      </c>
      <c r="P84" s="47" t="s">
        <v>4223</v>
      </c>
      <c r="Q84" s="47" t="s">
        <v>4223</v>
      </c>
      <c r="R84" s="47" t="s">
        <v>4223</v>
      </c>
      <c r="S84" s="47" t="s">
        <v>4223</v>
      </c>
    </row>
    <row r="85" spans="1:19">
      <c r="A85" s="46" t="s">
        <v>249</v>
      </c>
      <c r="B85" s="42" t="str">
        <f t="shared" si="4"/>
        <v>Profiles</v>
      </c>
      <c r="C85" s="46" t="s">
        <v>4305</v>
      </c>
      <c r="D85" s="46" t="s">
        <v>199</v>
      </c>
      <c r="E85" s="46" t="s">
        <v>4306</v>
      </c>
      <c r="F85" s="46" t="s">
        <v>4307</v>
      </c>
      <c r="G85" s="46" t="s">
        <v>4308</v>
      </c>
      <c r="H85" s="46" t="s">
        <v>4309</v>
      </c>
      <c r="I85" s="46" t="s">
        <v>4310</v>
      </c>
      <c r="J85" s="46" t="s">
        <v>4311</v>
      </c>
      <c r="K85" s="42" t="str">
        <f t="shared" si="5"/>
        <v>ProLine</v>
      </c>
      <c r="L85" s="47" t="s">
        <v>4223</v>
      </c>
      <c r="M85" s="47" t="s">
        <v>4223</v>
      </c>
      <c r="N85" s="47" t="s">
        <v>4223</v>
      </c>
      <c r="O85" s="47" t="s">
        <v>4223</v>
      </c>
      <c r="P85" s="47" t="s">
        <v>4223</v>
      </c>
      <c r="Q85" s="47" t="s">
        <v>4223</v>
      </c>
      <c r="R85" s="47" t="s">
        <v>4223</v>
      </c>
      <c r="S85" s="47" t="s">
        <v>4223</v>
      </c>
    </row>
    <row r="86" spans="1:19">
      <c r="A86" s="46" t="s">
        <v>253</v>
      </c>
      <c r="B86" s="42" t="str">
        <f t="shared" si="4"/>
        <v>Profiles</v>
      </c>
      <c r="C86" s="46" t="s">
        <v>4305</v>
      </c>
      <c r="D86" s="46" t="s">
        <v>199</v>
      </c>
      <c r="E86" s="46" t="s">
        <v>4306</v>
      </c>
      <c r="F86" s="46" t="s">
        <v>4307</v>
      </c>
      <c r="G86" s="46" t="s">
        <v>4308</v>
      </c>
      <c r="H86" s="46" t="s">
        <v>4309</v>
      </c>
      <c r="I86" s="46" t="s">
        <v>4310</v>
      </c>
      <c r="J86" s="46" t="s">
        <v>4311</v>
      </c>
      <c r="K86" s="42" t="str">
        <f t="shared" si="5"/>
        <v>ProLine</v>
      </c>
      <c r="L86" s="47" t="s">
        <v>4223</v>
      </c>
      <c r="M86" s="47" t="s">
        <v>4223</v>
      </c>
      <c r="N86" s="47" t="s">
        <v>4223</v>
      </c>
      <c r="O86" s="47" t="s">
        <v>4223</v>
      </c>
      <c r="P86" s="47" t="s">
        <v>4223</v>
      </c>
      <c r="Q86" s="47" t="s">
        <v>4223</v>
      </c>
      <c r="R86" s="47" t="s">
        <v>4223</v>
      </c>
      <c r="S86" s="47" t="s">
        <v>4223</v>
      </c>
    </row>
    <row r="87" spans="1:19">
      <c r="A87" s="46" t="s">
        <v>2165</v>
      </c>
      <c r="B87" s="42" t="str">
        <f t="shared" si="4"/>
        <v>Profiles</v>
      </c>
      <c r="C87" s="46" t="s">
        <v>4305</v>
      </c>
      <c r="D87" s="46" t="s">
        <v>199</v>
      </c>
      <c r="E87" s="46" t="s">
        <v>4306</v>
      </c>
      <c r="F87" s="46" t="s">
        <v>4307</v>
      </c>
      <c r="G87" s="46" t="s">
        <v>4308</v>
      </c>
      <c r="H87" s="46" t="s">
        <v>4309</v>
      </c>
      <c r="I87" s="46" t="s">
        <v>4310</v>
      </c>
      <c r="J87" s="46" t="s">
        <v>4311</v>
      </c>
      <c r="K87" s="42" t="str">
        <f t="shared" si="5"/>
        <v>ProLine</v>
      </c>
      <c r="L87" s="47" t="s">
        <v>4223</v>
      </c>
      <c r="M87" s="47" t="s">
        <v>4223</v>
      </c>
      <c r="N87" s="47" t="s">
        <v>4223</v>
      </c>
      <c r="O87" s="47" t="s">
        <v>4223</v>
      </c>
      <c r="P87" s="47" t="s">
        <v>4223</v>
      </c>
      <c r="Q87" s="47" t="s">
        <v>4223</v>
      </c>
      <c r="R87" s="47" t="s">
        <v>4223</v>
      </c>
      <c r="S87" s="47" t="s">
        <v>4223</v>
      </c>
    </row>
    <row r="88" spans="1:19">
      <c r="A88" s="46" t="s">
        <v>2182</v>
      </c>
      <c r="B88" s="42" t="str">
        <f t="shared" si="4"/>
        <v>Profiles</v>
      </c>
      <c r="C88" s="46" t="s">
        <v>4305</v>
      </c>
      <c r="D88" s="46" t="s">
        <v>199</v>
      </c>
      <c r="E88" s="46" t="s">
        <v>4306</v>
      </c>
      <c r="F88" s="46" t="s">
        <v>4307</v>
      </c>
      <c r="G88" s="46" t="s">
        <v>4308</v>
      </c>
      <c r="H88" s="46" t="s">
        <v>4309</v>
      </c>
      <c r="I88" s="46" t="s">
        <v>4310</v>
      </c>
      <c r="J88" s="46" t="s">
        <v>4311</v>
      </c>
      <c r="K88" s="42" t="str">
        <f t="shared" si="5"/>
        <v>ProLine</v>
      </c>
      <c r="L88" s="47" t="s">
        <v>4223</v>
      </c>
      <c r="M88" s="47" t="s">
        <v>4223</v>
      </c>
      <c r="N88" s="47" t="s">
        <v>4223</v>
      </c>
      <c r="O88" s="47" t="s">
        <v>4223</v>
      </c>
      <c r="P88" s="47" t="s">
        <v>4223</v>
      </c>
      <c r="Q88" s="47" t="s">
        <v>4223</v>
      </c>
      <c r="R88" s="47" t="s">
        <v>4223</v>
      </c>
      <c r="S88" s="47" t="s">
        <v>4223</v>
      </c>
    </row>
    <row r="89" spans="1:19" ht="48">
      <c r="A89" s="46" t="s">
        <v>279</v>
      </c>
      <c r="B89" s="42" t="str">
        <f t="shared" si="4"/>
        <v>Ballastoptimized flat roof systems</v>
      </c>
      <c r="C89" s="46" t="s">
        <v>4317</v>
      </c>
      <c r="D89" s="46" t="s">
        <v>281</v>
      </c>
      <c r="E89" s="46" t="s">
        <v>4318</v>
      </c>
      <c r="F89" s="46" t="s">
        <v>4319</v>
      </c>
      <c r="G89" s="46" t="s">
        <v>4320</v>
      </c>
      <c r="H89" s="46" t="s">
        <v>4321</v>
      </c>
      <c r="I89" s="46" t="s">
        <v>4322</v>
      </c>
      <c r="J89" s="46" t="s">
        <v>4323</v>
      </c>
      <c r="K89" s="42" t="str">
        <f t="shared" si="5"/>
        <v>FixGrid</v>
      </c>
      <c r="L89" s="47" t="s">
        <v>4324</v>
      </c>
      <c r="M89" s="47" t="s">
        <v>4324</v>
      </c>
      <c r="N89" s="47" t="s">
        <v>4324</v>
      </c>
      <c r="O89" s="47" t="s">
        <v>4324</v>
      </c>
      <c r="P89" s="47" t="s">
        <v>4324</v>
      </c>
      <c r="Q89" s="47" t="s">
        <v>4324</v>
      </c>
      <c r="R89" s="47" t="s">
        <v>4324</v>
      </c>
      <c r="S89" s="47" t="s">
        <v>4324</v>
      </c>
    </row>
    <row r="90" spans="1:19" ht="48">
      <c r="A90" s="46" t="s">
        <v>282</v>
      </c>
      <c r="B90" s="42" t="str">
        <f t="shared" si="4"/>
        <v>Ballastoptimized flat roof systems</v>
      </c>
      <c r="C90" s="46" t="s">
        <v>4317</v>
      </c>
      <c r="D90" s="46" t="s">
        <v>281</v>
      </c>
      <c r="E90" s="46" t="s">
        <v>4318</v>
      </c>
      <c r="F90" s="46" t="s">
        <v>4319</v>
      </c>
      <c r="G90" s="46" t="s">
        <v>4320</v>
      </c>
      <c r="H90" s="46" t="s">
        <v>4321</v>
      </c>
      <c r="I90" s="46" t="s">
        <v>4322</v>
      </c>
      <c r="J90" s="46" t="s">
        <v>4323</v>
      </c>
      <c r="K90" s="42" t="str">
        <f t="shared" si="5"/>
        <v>FixGrid</v>
      </c>
      <c r="L90" s="47" t="s">
        <v>4324</v>
      </c>
      <c r="M90" s="47" t="s">
        <v>4324</v>
      </c>
      <c r="N90" s="47" t="s">
        <v>4324</v>
      </c>
      <c r="O90" s="47" t="s">
        <v>4324</v>
      </c>
      <c r="P90" s="47" t="s">
        <v>4324</v>
      </c>
      <c r="Q90" s="47" t="s">
        <v>4324</v>
      </c>
      <c r="R90" s="47" t="s">
        <v>4324</v>
      </c>
      <c r="S90" s="47" t="s">
        <v>4324</v>
      </c>
    </row>
    <row r="91" spans="1:19" ht="48">
      <c r="A91" s="46" t="s">
        <v>284</v>
      </c>
      <c r="B91" s="42" t="str">
        <f t="shared" si="4"/>
        <v>Ballastoptimized flat roof systems</v>
      </c>
      <c r="C91" s="46" t="s">
        <v>4317</v>
      </c>
      <c r="D91" s="46" t="s">
        <v>281</v>
      </c>
      <c r="E91" s="46" t="s">
        <v>4318</v>
      </c>
      <c r="F91" s="46" t="s">
        <v>4319</v>
      </c>
      <c r="G91" s="46" t="s">
        <v>4320</v>
      </c>
      <c r="H91" s="46" t="s">
        <v>4321</v>
      </c>
      <c r="I91" s="46" t="s">
        <v>4322</v>
      </c>
      <c r="J91" s="46" t="s">
        <v>4323</v>
      </c>
      <c r="K91" s="42" t="str">
        <f t="shared" si="5"/>
        <v>FixGrid</v>
      </c>
      <c r="L91" s="47" t="s">
        <v>4324</v>
      </c>
      <c r="M91" s="47" t="s">
        <v>4324</v>
      </c>
      <c r="N91" s="47" t="s">
        <v>4324</v>
      </c>
      <c r="O91" s="47" t="s">
        <v>4324</v>
      </c>
      <c r="P91" s="47" t="s">
        <v>4324</v>
      </c>
      <c r="Q91" s="47" t="s">
        <v>4324</v>
      </c>
      <c r="R91" s="47" t="s">
        <v>4324</v>
      </c>
      <c r="S91" s="47" t="s">
        <v>4324</v>
      </c>
    </row>
    <row r="92" spans="1:19" ht="48">
      <c r="A92" s="46" t="s">
        <v>286</v>
      </c>
      <c r="B92" s="42" t="str">
        <f t="shared" si="4"/>
        <v>Ballastoptimized flat roof systems</v>
      </c>
      <c r="C92" s="46" t="s">
        <v>4317</v>
      </c>
      <c r="D92" s="46" t="s">
        <v>281</v>
      </c>
      <c r="E92" s="46" t="s">
        <v>4318</v>
      </c>
      <c r="F92" s="46" t="s">
        <v>4319</v>
      </c>
      <c r="G92" s="46" t="s">
        <v>4320</v>
      </c>
      <c r="H92" s="46" t="s">
        <v>4321</v>
      </c>
      <c r="I92" s="46" t="s">
        <v>4322</v>
      </c>
      <c r="J92" s="46" t="s">
        <v>4323</v>
      </c>
      <c r="K92" s="42" t="str">
        <f t="shared" si="5"/>
        <v>FixGrid</v>
      </c>
      <c r="L92" s="47" t="s">
        <v>4324</v>
      </c>
      <c r="M92" s="47" t="s">
        <v>4324</v>
      </c>
      <c r="N92" s="47" t="s">
        <v>4324</v>
      </c>
      <c r="O92" s="47" t="s">
        <v>4324</v>
      </c>
      <c r="P92" s="47" t="s">
        <v>4324</v>
      </c>
      <c r="Q92" s="47" t="s">
        <v>4324</v>
      </c>
      <c r="R92" s="47" t="s">
        <v>4324</v>
      </c>
      <c r="S92" s="47" t="s">
        <v>4324</v>
      </c>
    </row>
    <row r="93" spans="1:19" ht="48">
      <c r="A93" s="46" t="s">
        <v>288</v>
      </c>
      <c r="B93" s="42" t="str">
        <f t="shared" si="4"/>
        <v>Ballastoptimized flat roof systems</v>
      </c>
      <c r="C93" s="46" t="s">
        <v>4317</v>
      </c>
      <c r="D93" s="46" t="s">
        <v>281</v>
      </c>
      <c r="E93" s="46" t="s">
        <v>4318</v>
      </c>
      <c r="F93" s="46" t="s">
        <v>4319</v>
      </c>
      <c r="G93" s="46" t="s">
        <v>4320</v>
      </c>
      <c r="H93" s="46" t="s">
        <v>4321</v>
      </c>
      <c r="I93" s="46" t="s">
        <v>4322</v>
      </c>
      <c r="J93" s="46" t="s">
        <v>4323</v>
      </c>
      <c r="K93" s="42" t="str">
        <f t="shared" si="5"/>
        <v>FixGrid</v>
      </c>
      <c r="L93" s="47" t="s">
        <v>4324</v>
      </c>
      <c r="M93" s="47" t="s">
        <v>4324</v>
      </c>
      <c r="N93" s="47" t="s">
        <v>4324</v>
      </c>
      <c r="O93" s="47" t="s">
        <v>4324</v>
      </c>
      <c r="P93" s="47" t="s">
        <v>4324</v>
      </c>
      <c r="Q93" s="47" t="s">
        <v>4324</v>
      </c>
      <c r="R93" s="47" t="s">
        <v>4324</v>
      </c>
      <c r="S93" s="47" t="s">
        <v>4324</v>
      </c>
    </row>
    <row r="94" spans="1:19" ht="48">
      <c r="A94" s="46" t="s">
        <v>290</v>
      </c>
      <c r="B94" s="42" t="str">
        <f t="shared" si="4"/>
        <v>Ballastoptimized flat roof systems</v>
      </c>
      <c r="C94" s="46" t="s">
        <v>4317</v>
      </c>
      <c r="D94" s="46" t="s">
        <v>281</v>
      </c>
      <c r="E94" s="46" t="s">
        <v>4318</v>
      </c>
      <c r="F94" s="46" t="s">
        <v>4319</v>
      </c>
      <c r="G94" s="46" t="s">
        <v>4320</v>
      </c>
      <c r="H94" s="46" t="s">
        <v>4321</v>
      </c>
      <c r="I94" s="46" t="s">
        <v>4322</v>
      </c>
      <c r="J94" s="46" t="s">
        <v>4323</v>
      </c>
      <c r="K94" s="42" t="str">
        <f t="shared" si="5"/>
        <v>FixGrid</v>
      </c>
      <c r="L94" s="47" t="s">
        <v>4324</v>
      </c>
      <c r="M94" s="47" t="s">
        <v>4324</v>
      </c>
      <c r="N94" s="47" t="s">
        <v>4324</v>
      </c>
      <c r="O94" s="47" t="s">
        <v>4324</v>
      </c>
      <c r="P94" s="47" t="s">
        <v>4324</v>
      </c>
      <c r="Q94" s="47" t="s">
        <v>4324</v>
      </c>
      <c r="R94" s="47" t="s">
        <v>4324</v>
      </c>
      <c r="S94" s="47" t="s">
        <v>4324</v>
      </c>
    </row>
    <row r="95" spans="1:19" ht="48">
      <c r="A95" s="46" t="s">
        <v>292</v>
      </c>
      <c r="B95" s="42" t="str">
        <f t="shared" si="4"/>
        <v>Ballastoptimized flat roof systems</v>
      </c>
      <c r="C95" s="46" t="s">
        <v>4317</v>
      </c>
      <c r="D95" s="46" t="s">
        <v>281</v>
      </c>
      <c r="E95" s="46" t="s">
        <v>4318</v>
      </c>
      <c r="F95" s="46" t="s">
        <v>4319</v>
      </c>
      <c r="G95" s="46" t="s">
        <v>4320</v>
      </c>
      <c r="H95" s="46" t="s">
        <v>4321</v>
      </c>
      <c r="I95" s="46" t="s">
        <v>4322</v>
      </c>
      <c r="J95" s="46" t="s">
        <v>4323</v>
      </c>
      <c r="K95" s="42" t="str">
        <f t="shared" si="5"/>
        <v>FixGrid</v>
      </c>
      <c r="L95" s="47" t="s">
        <v>4324</v>
      </c>
      <c r="M95" s="47" t="s">
        <v>4324</v>
      </c>
      <c r="N95" s="47" t="s">
        <v>4324</v>
      </c>
      <c r="O95" s="47" t="s">
        <v>4324</v>
      </c>
      <c r="P95" s="47" t="s">
        <v>4324</v>
      </c>
      <c r="Q95" s="47" t="s">
        <v>4324</v>
      </c>
      <c r="R95" s="47" t="s">
        <v>4324</v>
      </c>
      <c r="S95" s="47" t="s">
        <v>4324</v>
      </c>
    </row>
    <row r="96" spans="1:19" ht="48">
      <c r="A96" s="46" t="s">
        <v>294</v>
      </c>
      <c r="B96" s="42" t="str">
        <f t="shared" si="4"/>
        <v>Ballastoptimized flat roof systems</v>
      </c>
      <c r="C96" s="46" t="s">
        <v>4317</v>
      </c>
      <c r="D96" s="46" t="s">
        <v>281</v>
      </c>
      <c r="E96" s="46" t="s">
        <v>4318</v>
      </c>
      <c r="F96" s="46" t="s">
        <v>4319</v>
      </c>
      <c r="G96" s="46" t="s">
        <v>4320</v>
      </c>
      <c r="H96" s="46" t="s">
        <v>4321</v>
      </c>
      <c r="I96" s="46" t="s">
        <v>4322</v>
      </c>
      <c r="J96" s="46" t="s">
        <v>4323</v>
      </c>
      <c r="K96" s="42" t="str">
        <f t="shared" si="5"/>
        <v>FixGrid</v>
      </c>
      <c r="L96" s="47" t="s">
        <v>4324</v>
      </c>
      <c r="M96" s="47" t="s">
        <v>4324</v>
      </c>
      <c r="N96" s="47" t="s">
        <v>4324</v>
      </c>
      <c r="O96" s="47" t="s">
        <v>4324</v>
      </c>
      <c r="P96" s="47" t="s">
        <v>4324</v>
      </c>
      <c r="Q96" s="47" t="s">
        <v>4324</v>
      </c>
      <c r="R96" s="47" t="s">
        <v>4324</v>
      </c>
      <c r="S96" s="47" t="s">
        <v>4324</v>
      </c>
    </row>
    <row r="97" spans="1:19" ht="48">
      <c r="A97" s="46" t="s">
        <v>296</v>
      </c>
      <c r="B97" s="42" t="str">
        <f t="shared" si="4"/>
        <v>Ballastoptimized flat roof systems</v>
      </c>
      <c r="C97" s="46" t="s">
        <v>4317</v>
      </c>
      <c r="D97" s="46" t="s">
        <v>281</v>
      </c>
      <c r="E97" s="46" t="s">
        <v>4318</v>
      </c>
      <c r="F97" s="46" t="s">
        <v>4319</v>
      </c>
      <c r="G97" s="46" t="s">
        <v>4320</v>
      </c>
      <c r="H97" s="46" t="s">
        <v>4321</v>
      </c>
      <c r="I97" s="46" t="s">
        <v>4322</v>
      </c>
      <c r="J97" s="46" t="s">
        <v>4323</v>
      </c>
      <c r="K97" s="42" t="str">
        <f t="shared" si="5"/>
        <v>FixGrid</v>
      </c>
      <c r="L97" s="47" t="s">
        <v>4324</v>
      </c>
      <c r="M97" s="47" t="s">
        <v>4324</v>
      </c>
      <c r="N97" s="47" t="s">
        <v>4324</v>
      </c>
      <c r="O97" s="47" t="s">
        <v>4324</v>
      </c>
      <c r="P97" s="47" t="s">
        <v>4324</v>
      </c>
      <c r="Q97" s="47" t="s">
        <v>4324</v>
      </c>
      <c r="R97" s="47" t="s">
        <v>4324</v>
      </c>
      <c r="S97" s="47" t="s">
        <v>4324</v>
      </c>
    </row>
    <row r="98" spans="1:19" ht="48">
      <c r="A98" s="46" t="s">
        <v>298</v>
      </c>
      <c r="B98" s="42" t="str">
        <f t="shared" si="4"/>
        <v>Ballastoptimized flat roof systems</v>
      </c>
      <c r="C98" s="46" t="s">
        <v>4317</v>
      </c>
      <c r="D98" s="46" t="s">
        <v>281</v>
      </c>
      <c r="E98" s="46" t="s">
        <v>4318</v>
      </c>
      <c r="F98" s="46" t="s">
        <v>4319</v>
      </c>
      <c r="G98" s="46" t="s">
        <v>4320</v>
      </c>
      <c r="H98" s="46" t="s">
        <v>4321</v>
      </c>
      <c r="I98" s="46" t="s">
        <v>4322</v>
      </c>
      <c r="J98" s="46" t="s">
        <v>4323</v>
      </c>
      <c r="K98" s="42" t="str">
        <f t="shared" si="5"/>
        <v>FixGrid</v>
      </c>
      <c r="L98" s="47" t="s">
        <v>4324</v>
      </c>
      <c r="M98" s="47" t="s">
        <v>4324</v>
      </c>
      <c r="N98" s="47" t="s">
        <v>4324</v>
      </c>
      <c r="O98" s="47" t="s">
        <v>4324</v>
      </c>
      <c r="P98" s="47" t="s">
        <v>4324</v>
      </c>
      <c r="Q98" s="47" t="s">
        <v>4324</v>
      </c>
      <c r="R98" s="47" t="s">
        <v>4324</v>
      </c>
      <c r="S98" s="47" t="s">
        <v>4324</v>
      </c>
    </row>
    <row r="99" spans="1:19" ht="48">
      <c r="A99" s="46" t="s">
        <v>300</v>
      </c>
      <c r="B99" s="42" t="str">
        <f t="shared" si="4"/>
        <v>Ballastoptimized flat roof systems</v>
      </c>
      <c r="C99" s="46" t="s">
        <v>4317</v>
      </c>
      <c r="D99" s="46" t="s">
        <v>281</v>
      </c>
      <c r="E99" s="46" t="s">
        <v>4318</v>
      </c>
      <c r="F99" s="46" t="s">
        <v>4319</v>
      </c>
      <c r="G99" s="46" t="s">
        <v>4320</v>
      </c>
      <c r="H99" s="46" t="s">
        <v>4321</v>
      </c>
      <c r="I99" s="46" t="s">
        <v>4322</v>
      </c>
      <c r="J99" s="46" t="s">
        <v>4323</v>
      </c>
      <c r="K99" s="42" t="str">
        <f t="shared" si="5"/>
        <v>FixGrid</v>
      </c>
      <c r="L99" s="47" t="s">
        <v>4324</v>
      </c>
      <c r="M99" s="47" t="s">
        <v>4324</v>
      </c>
      <c r="N99" s="47" t="s">
        <v>4324</v>
      </c>
      <c r="O99" s="47" t="s">
        <v>4324</v>
      </c>
      <c r="P99" s="47" t="s">
        <v>4324</v>
      </c>
      <c r="Q99" s="47" t="s">
        <v>4324</v>
      </c>
      <c r="R99" s="47" t="s">
        <v>4324</v>
      </c>
      <c r="S99" s="47" t="s">
        <v>4324</v>
      </c>
    </row>
    <row r="100" spans="1:19" ht="48">
      <c r="A100" s="46" t="s">
        <v>302</v>
      </c>
      <c r="B100" s="42" t="str">
        <f t="shared" si="4"/>
        <v>Ballastoptimized flat roof systems</v>
      </c>
      <c r="C100" s="46" t="s">
        <v>4317</v>
      </c>
      <c r="D100" s="46" t="s">
        <v>281</v>
      </c>
      <c r="E100" s="46" t="s">
        <v>4318</v>
      </c>
      <c r="F100" s="46" t="s">
        <v>4319</v>
      </c>
      <c r="G100" s="46" t="s">
        <v>4320</v>
      </c>
      <c r="H100" s="46" t="s">
        <v>4321</v>
      </c>
      <c r="I100" s="46" t="s">
        <v>4322</v>
      </c>
      <c r="J100" s="46" t="s">
        <v>4323</v>
      </c>
      <c r="K100" s="42" t="str">
        <f t="shared" si="5"/>
        <v>FixGrid</v>
      </c>
      <c r="L100" s="47" t="s">
        <v>4324</v>
      </c>
      <c r="M100" s="47" t="s">
        <v>4324</v>
      </c>
      <c r="N100" s="47" t="s">
        <v>4324</v>
      </c>
      <c r="O100" s="47" t="s">
        <v>4324</v>
      </c>
      <c r="P100" s="47" t="s">
        <v>4324</v>
      </c>
      <c r="Q100" s="47" t="s">
        <v>4324</v>
      </c>
      <c r="R100" s="47" t="s">
        <v>4324</v>
      </c>
      <c r="S100" s="47" t="s">
        <v>4324</v>
      </c>
    </row>
    <row r="101" spans="1:19" ht="48">
      <c r="A101" s="46" t="s">
        <v>304</v>
      </c>
      <c r="B101" s="42" t="str">
        <f t="shared" si="4"/>
        <v>Ballastoptimized flat roof systems</v>
      </c>
      <c r="C101" s="46" t="s">
        <v>4317</v>
      </c>
      <c r="D101" s="46" t="s">
        <v>281</v>
      </c>
      <c r="E101" s="46" t="s">
        <v>4318</v>
      </c>
      <c r="F101" s="46" t="s">
        <v>4319</v>
      </c>
      <c r="G101" s="46" t="s">
        <v>4320</v>
      </c>
      <c r="H101" s="46" t="s">
        <v>4321</v>
      </c>
      <c r="I101" s="46" t="s">
        <v>4322</v>
      </c>
      <c r="J101" s="46" t="s">
        <v>4323</v>
      </c>
      <c r="K101" s="42" t="str">
        <f t="shared" si="5"/>
        <v>FixGrid</v>
      </c>
      <c r="L101" s="47" t="s">
        <v>4324</v>
      </c>
      <c r="M101" s="47" t="s">
        <v>4324</v>
      </c>
      <c r="N101" s="47" t="s">
        <v>4324</v>
      </c>
      <c r="O101" s="47" t="s">
        <v>4324</v>
      </c>
      <c r="P101" s="47" t="s">
        <v>4324</v>
      </c>
      <c r="Q101" s="47" t="s">
        <v>4324</v>
      </c>
      <c r="R101" s="47" t="s">
        <v>4324</v>
      </c>
      <c r="S101" s="47" t="s">
        <v>4324</v>
      </c>
    </row>
    <row r="102" spans="1:19" ht="48">
      <c r="A102" s="46" t="s">
        <v>306</v>
      </c>
      <c r="B102" s="42" t="str">
        <f t="shared" si="4"/>
        <v>Ballastoptimized flat roof systems</v>
      </c>
      <c r="C102" s="46" t="s">
        <v>4317</v>
      </c>
      <c r="D102" s="46" t="s">
        <v>281</v>
      </c>
      <c r="E102" s="46" t="s">
        <v>4318</v>
      </c>
      <c r="F102" s="46" t="s">
        <v>4319</v>
      </c>
      <c r="G102" s="46" t="s">
        <v>4320</v>
      </c>
      <c r="H102" s="46" t="s">
        <v>4321</v>
      </c>
      <c r="I102" s="46" t="s">
        <v>4322</v>
      </c>
      <c r="J102" s="46" t="s">
        <v>4323</v>
      </c>
      <c r="K102" s="42" t="str">
        <f t="shared" si="5"/>
        <v>FixGrid</v>
      </c>
      <c r="L102" s="47" t="s">
        <v>4324</v>
      </c>
      <c r="M102" s="47" t="s">
        <v>4324</v>
      </c>
      <c r="N102" s="47" t="s">
        <v>4324</v>
      </c>
      <c r="O102" s="47" t="s">
        <v>4324</v>
      </c>
      <c r="P102" s="47" t="s">
        <v>4324</v>
      </c>
      <c r="Q102" s="47" t="s">
        <v>4324</v>
      </c>
      <c r="R102" s="47" t="s">
        <v>4324</v>
      </c>
      <c r="S102" s="47" t="s">
        <v>4324</v>
      </c>
    </row>
    <row r="103" spans="1:19" ht="48">
      <c r="A103" s="46" t="s">
        <v>308</v>
      </c>
      <c r="B103" s="42" t="str">
        <f t="shared" si="4"/>
        <v>Ballastoptimized flat roof systems</v>
      </c>
      <c r="C103" s="46" t="s">
        <v>4317</v>
      </c>
      <c r="D103" s="46" t="s">
        <v>281</v>
      </c>
      <c r="E103" s="46" t="s">
        <v>4318</v>
      </c>
      <c r="F103" s="46" t="s">
        <v>4319</v>
      </c>
      <c r="G103" s="46" t="s">
        <v>4320</v>
      </c>
      <c r="H103" s="46" t="s">
        <v>4321</v>
      </c>
      <c r="I103" s="46" t="s">
        <v>4322</v>
      </c>
      <c r="J103" s="46" t="s">
        <v>4323</v>
      </c>
      <c r="K103" s="42" t="str">
        <f t="shared" si="5"/>
        <v>FixGrid</v>
      </c>
      <c r="L103" s="47" t="s">
        <v>4324</v>
      </c>
      <c r="M103" s="47" t="s">
        <v>4324</v>
      </c>
      <c r="N103" s="47" t="s">
        <v>4324</v>
      </c>
      <c r="O103" s="47" t="s">
        <v>4324</v>
      </c>
      <c r="P103" s="47" t="s">
        <v>4324</v>
      </c>
      <c r="Q103" s="47" t="s">
        <v>4324</v>
      </c>
      <c r="R103" s="47" t="s">
        <v>4324</v>
      </c>
      <c r="S103" s="47" t="s">
        <v>4324</v>
      </c>
    </row>
    <row r="104" spans="1:19" ht="48">
      <c r="A104" s="46" t="s">
        <v>310</v>
      </c>
      <c r="B104" s="42" t="str">
        <f t="shared" si="4"/>
        <v>Ballastoptimized flat roof systems</v>
      </c>
      <c r="C104" s="46" t="s">
        <v>4317</v>
      </c>
      <c r="D104" s="46" t="s">
        <v>281</v>
      </c>
      <c r="E104" s="46" t="s">
        <v>4318</v>
      </c>
      <c r="F104" s="46" t="s">
        <v>4319</v>
      </c>
      <c r="G104" s="46" t="s">
        <v>4320</v>
      </c>
      <c r="H104" s="46" t="s">
        <v>4321</v>
      </c>
      <c r="I104" s="46" t="s">
        <v>4322</v>
      </c>
      <c r="J104" s="46" t="s">
        <v>4323</v>
      </c>
      <c r="K104" s="42" t="str">
        <f t="shared" si="5"/>
        <v>FixGrid</v>
      </c>
      <c r="L104" s="47" t="s">
        <v>4324</v>
      </c>
      <c r="M104" s="47" t="s">
        <v>4324</v>
      </c>
      <c r="N104" s="47" t="s">
        <v>4324</v>
      </c>
      <c r="O104" s="47" t="s">
        <v>4324</v>
      </c>
      <c r="P104" s="47" t="s">
        <v>4324</v>
      </c>
      <c r="Q104" s="47" t="s">
        <v>4324</v>
      </c>
      <c r="R104" s="47" t="s">
        <v>4324</v>
      </c>
      <c r="S104" s="47" t="s">
        <v>4324</v>
      </c>
    </row>
    <row r="105" spans="1:19" ht="24">
      <c r="A105" s="46" t="s">
        <v>312</v>
      </c>
      <c r="B105" s="42" t="str">
        <f t="shared" si="4"/>
        <v>Screws and accessories</v>
      </c>
      <c r="C105" s="46" t="s">
        <v>4225</v>
      </c>
      <c r="D105" s="46" t="s">
        <v>82</v>
      </c>
      <c r="E105" s="46" t="s">
        <v>4226</v>
      </c>
      <c r="F105" s="46" t="s">
        <v>4227</v>
      </c>
      <c r="G105" s="46" t="s">
        <v>4228</v>
      </c>
      <c r="H105" s="46" t="s">
        <v>4229</v>
      </c>
      <c r="I105" s="46" t="s">
        <v>4230</v>
      </c>
      <c r="J105" s="46" t="s">
        <v>4231</v>
      </c>
      <c r="K105" s="42" t="str">
        <f t="shared" si="5"/>
        <v>Accessories profiles</v>
      </c>
      <c r="L105" s="47" t="s">
        <v>4325</v>
      </c>
      <c r="M105" s="47" t="s">
        <v>4326</v>
      </c>
      <c r="N105" s="47" t="s">
        <v>4327</v>
      </c>
      <c r="O105" s="47" t="s">
        <v>4328</v>
      </c>
      <c r="P105" s="39" t="s">
        <v>4329</v>
      </c>
      <c r="Q105" s="39" t="s">
        <v>4330</v>
      </c>
      <c r="R105" s="47" t="s">
        <v>4331</v>
      </c>
      <c r="S105" s="39" t="s">
        <v>4332</v>
      </c>
    </row>
    <row r="106" spans="1:19" ht="24">
      <c r="A106" s="46" t="s">
        <v>314</v>
      </c>
      <c r="B106" s="42" t="str">
        <f t="shared" si="4"/>
        <v>Screws and accessories</v>
      </c>
      <c r="C106" s="46" t="s">
        <v>4225</v>
      </c>
      <c r="D106" s="46" t="s">
        <v>82</v>
      </c>
      <c r="E106" s="46" t="s">
        <v>4226</v>
      </c>
      <c r="F106" s="46" t="s">
        <v>4227</v>
      </c>
      <c r="G106" s="46" t="s">
        <v>4228</v>
      </c>
      <c r="H106" s="46" t="s">
        <v>4229</v>
      </c>
      <c r="I106" s="46" t="s">
        <v>4230</v>
      </c>
      <c r="J106" s="46" t="s">
        <v>4231</v>
      </c>
      <c r="K106" s="42" t="str">
        <f t="shared" si="5"/>
        <v>Accessories profiles</v>
      </c>
      <c r="L106" s="47" t="s">
        <v>4325</v>
      </c>
      <c r="M106" s="47" t="s">
        <v>4326</v>
      </c>
      <c r="N106" s="47" t="s">
        <v>4327</v>
      </c>
      <c r="O106" s="47" t="s">
        <v>4328</v>
      </c>
      <c r="P106" s="39" t="s">
        <v>4329</v>
      </c>
      <c r="Q106" s="39" t="s">
        <v>4330</v>
      </c>
      <c r="R106" s="47" t="s">
        <v>4331</v>
      </c>
      <c r="S106" s="39" t="s">
        <v>4332</v>
      </c>
    </row>
    <row r="107" spans="1:19" ht="24">
      <c r="A107" s="46" t="s">
        <v>316</v>
      </c>
      <c r="B107" s="42" t="str">
        <f t="shared" si="4"/>
        <v>Screws and accessories</v>
      </c>
      <c r="C107" s="46" t="s">
        <v>4225</v>
      </c>
      <c r="D107" s="46" t="s">
        <v>82</v>
      </c>
      <c r="E107" s="46" t="s">
        <v>4226</v>
      </c>
      <c r="F107" s="46" t="s">
        <v>4227</v>
      </c>
      <c r="G107" s="46" t="s">
        <v>4228</v>
      </c>
      <c r="H107" s="46" t="s">
        <v>4229</v>
      </c>
      <c r="I107" s="46" t="s">
        <v>4230</v>
      </c>
      <c r="J107" s="46" t="s">
        <v>4231</v>
      </c>
      <c r="K107" s="42" t="str">
        <f t="shared" si="5"/>
        <v>Accessories profiles</v>
      </c>
      <c r="L107" s="47" t="s">
        <v>4325</v>
      </c>
      <c r="M107" s="47" t="s">
        <v>4326</v>
      </c>
      <c r="N107" s="47" t="s">
        <v>4327</v>
      </c>
      <c r="O107" s="47" t="s">
        <v>4328</v>
      </c>
      <c r="P107" s="39" t="s">
        <v>4329</v>
      </c>
      <c r="Q107" s="39" t="s">
        <v>4330</v>
      </c>
      <c r="R107" s="47" t="s">
        <v>4331</v>
      </c>
      <c r="S107" s="39" t="s">
        <v>4332</v>
      </c>
    </row>
    <row r="108" spans="1:19" ht="24">
      <c r="A108" s="46" t="s">
        <v>322</v>
      </c>
      <c r="B108" s="42" t="str">
        <f t="shared" si="4"/>
        <v>Screws and accessories</v>
      </c>
      <c r="C108" s="46" t="s">
        <v>4225</v>
      </c>
      <c r="D108" s="46" t="s">
        <v>82</v>
      </c>
      <c r="E108" s="46" t="s">
        <v>4226</v>
      </c>
      <c r="F108" s="46" t="s">
        <v>4227</v>
      </c>
      <c r="G108" s="46" t="s">
        <v>4228</v>
      </c>
      <c r="H108" s="46" t="s">
        <v>4229</v>
      </c>
      <c r="I108" s="46" t="s">
        <v>4230</v>
      </c>
      <c r="J108" s="46" t="s">
        <v>4231</v>
      </c>
      <c r="K108" s="42" t="str">
        <f t="shared" si="5"/>
        <v>Accessories profiles</v>
      </c>
      <c r="L108" s="47" t="s">
        <v>4325</v>
      </c>
      <c r="M108" s="47" t="s">
        <v>4326</v>
      </c>
      <c r="N108" s="47" t="s">
        <v>4327</v>
      </c>
      <c r="O108" s="47" t="s">
        <v>4328</v>
      </c>
      <c r="P108" s="39" t="s">
        <v>4329</v>
      </c>
      <c r="Q108" s="39" t="s">
        <v>4330</v>
      </c>
      <c r="R108" s="47" t="s">
        <v>4331</v>
      </c>
      <c r="S108" s="39" t="s">
        <v>4332</v>
      </c>
    </row>
    <row r="109" spans="1:19" ht="24">
      <c r="A109" s="46" t="s">
        <v>324</v>
      </c>
      <c r="B109" s="42" t="str">
        <f t="shared" si="4"/>
        <v>Screws and accessories</v>
      </c>
      <c r="C109" s="46" t="s">
        <v>4225</v>
      </c>
      <c r="D109" s="46" t="s">
        <v>82</v>
      </c>
      <c r="E109" s="46" t="s">
        <v>4226</v>
      </c>
      <c r="F109" s="46" t="s">
        <v>4227</v>
      </c>
      <c r="G109" s="46" t="s">
        <v>4228</v>
      </c>
      <c r="H109" s="46" t="s">
        <v>4229</v>
      </c>
      <c r="I109" s="46" t="s">
        <v>4230</v>
      </c>
      <c r="J109" s="46" t="s">
        <v>4231</v>
      </c>
      <c r="K109" s="42" t="str">
        <f t="shared" si="5"/>
        <v>Accessories profiles</v>
      </c>
      <c r="L109" s="47" t="s">
        <v>4325</v>
      </c>
      <c r="M109" s="47" t="s">
        <v>4326</v>
      </c>
      <c r="N109" s="47" t="s">
        <v>4327</v>
      </c>
      <c r="O109" s="47" t="s">
        <v>4328</v>
      </c>
      <c r="P109" s="39" t="s">
        <v>4329</v>
      </c>
      <c r="Q109" s="39" t="s">
        <v>4330</v>
      </c>
      <c r="R109" s="47" t="s">
        <v>4331</v>
      </c>
      <c r="S109" s="39" t="s">
        <v>4332</v>
      </c>
    </row>
    <row r="110" spans="1:19" ht="24">
      <c r="A110" s="46" t="s">
        <v>326</v>
      </c>
      <c r="B110" s="42" t="str">
        <f t="shared" si="4"/>
        <v>Screws and accessories</v>
      </c>
      <c r="C110" s="46" t="s">
        <v>4225</v>
      </c>
      <c r="D110" s="46" t="s">
        <v>82</v>
      </c>
      <c r="E110" s="46" t="s">
        <v>4226</v>
      </c>
      <c r="F110" s="46" t="s">
        <v>4227</v>
      </c>
      <c r="G110" s="46" t="s">
        <v>4228</v>
      </c>
      <c r="H110" s="46" t="s">
        <v>4229</v>
      </c>
      <c r="I110" s="46" t="s">
        <v>4230</v>
      </c>
      <c r="J110" s="46" t="s">
        <v>4231</v>
      </c>
      <c r="K110" s="42" t="str">
        <f t="shared" si="5"/>
        <v>Accessories profiles</v>
      </c>
      <c r="L110" s="47" t="s">
        <v>4325</v>
      </c>
      <c r="M110" s="47" t="s">
        <v>4326</v>
      </c>
      <c r="N110" s="47" t="s">
        <v>4327</v>
      </c>
      <c r="O110" s="47" t="s">
        <v>4328</v>
      </c>
      <c r="P110" s="39" t="s">
        <v>4329</v>
      </c>
      <c r="Q110" s="39" t="s">
        <v>4330</v>
      </c>
      <c r="R110" s="47" t="s">
        <v>4331</v>
      </c>
      <c r="S110" s="39" t="s">
        <v>4332</v>
      </c>
    </row>
    <row r="111" spans="1:19" ht="24">
      <c r="A111" s="46" t="s">
        <v>328</v>
      </c>
      <c r="B111" s="42" t="str">
        <f t="shared" si="4"/>
        <v>Screws and accessories</v>
      </c>
      <c r="C111" s="46" t="s">
        <v>4225</v>
      </c>
      <c r="D111" s="46" t="s">
        <v>82</v>
      </c>
      <c r="E111" s="46" t="s">
        <v>4226</v>
      </c>
      <c r="F111" s="46" t="s">
        <v>4227</v>
      </c>
      <c r="G111" s="46" t="s">
        <v>4228</v>
      </c>
      <c r="H111" s="46" t="s">
        <v>4229</v>
      </c>
      <c r="I111" s="46" t="s">
        <v>4230</v>
      </c>
      <c r="J111" s="46" t="s">
        <v>4231</v>
      </c>
      <c r="K111" s="42" t="str">
        <f t="shared" si="5"/>
        <v>Accessories profiles</v>
      </c>
      <c r="L111" s="47" t="s">
        <v>4325</v>
      </c>
      <c r="M111" s="47" t="s">
        <v>4326</v>
      </c>
      <c r="N111" s="47" t="s">
        <v>4327</v>
      </c>
      <c r="O111" s="47" t="s">
        <v>4328</v>
      </c>
      <c r="P111" s="39" t="s">
        <v>4329</v>
      </c>
      <c r="Q111" s="39" t="s">
        <v>4330</v>
      </c>
      <c r="R111" s="47" t="s">
        <v>4331</v>
      </c>
      <c r="S111" s="39" t="s">
        <v>4332</v>
      </c>
    </row>
    <row r="112" spans="1:19" ht="24">
      <c r="A112" s="46" t="s">
        <v>330</v>
      </c>
      <c r="B112" s="42" t="str">
        <f t="shared" si="4"/>
        <v>Screws and accessories</v>
      </c>
      <c r="C112" s="46" t="s">
        <v>4225</v>
      </c>
      <c r="D112" s="46" t="s">
        <v>82</v>
      </c>
      <c r="E112" s="46" t="s">
        <v>4226</v>
      </c>
      <c r="F112" s="46" t="s">
        <v>4227</v>
      </c>
      <c r="G112" s="46" t="s">
        <v>4228</v>
      </c>
      <c r="H112" s="46" t="s">
        <v>4229</v>
      </c>
      <c r="I112" s="46" t="s">
        <v>4230</v>
      </c>
      <c r="J112" s="46" t="s">
        <v>4231</v>
      </c>
      <c r="K112" s="42" t="str">
        <f t="shared" si="5"/>
        <v>Accessories profiles</v>
      </c>
      <c r="L112" s="47" t="s">
        <v>4325</v>
      </c>
      <c r="M112" s="47" t="s">
        <v>4326</v>
      </c>
      <c r="N112" s="47" t="s">
        <v>4327</v>
      </c>
      <c r="O112" s="47" t="s">
        <v>4328</v>
      </c>
      <c r="P112" s="39" t="s">
        <v>4329</v>
      </c>
      <c r="Q112" s="39" t="s">
        <v>4330</v>
      </c>
      <c r="R112" s="47" t="s">
        <v>4331</v>
      </c>
      <c r="S112" s="39" t="s">
        <v>4332</v>
      </c>
    </row>
    <row r="113" spans="1:19" ht="24">
      <c r="A113" s="46" t="s">
        <v>336</v>
      </c>
      <c r="B113" s="42" t="str">
        <f t="shared" si="4"/>
        <v>Screws and accessories</v>
      </c>
      <c r="C113" s="46" t="s">
        <v>4225</v>
      </c>
      <c r="D113" s="46" t="s">
        <v>82</v>
      </c>
      <c r="E113" s="46" t="s">
        <v>4226</v>
      </c>
      <c r="F113" s="46" t="s">
        <v>4227</v>
      </c>
      <c r="G113" s="46" t="s">
        <v>4228</v>
      </c>
      <c r="H113" s="46" t="s">
        <v>4229</v>
      </c>
      <c r="I113" s="46" t="s">
        <v>4230</v>
      </c>
      <c r="J113" s="46" t="s">
        <v>4231</v>
      </c>
      <c r="K113" s="42" t="str">
        <f t="shared" si="5"/>
        <v>Accessoires Supports</v>
      </c>
      <c r="L113" s="47" t="s">
        <v>4333</v>
      </c>
      <c r="M113" s="47" t="s">
        <v>4334</v>
      </c>
      <c r="N113" s="47" t="s">
        <v>4334</v>
      </c>
      <c r="O113" s="47" t="s">
        <v>4335</v>
      </c>
      <c r="P113" s="39" t="s">
        <v>4336</v>
      </c>
      <c r="Q113" s="39" t="s">
        <v>4337</v>
      </c>
      <c r="R113" s="39" t="s">
        <v>4338</v>
      </c>
      <c r="S113" s="39" t="s">
        <v>4339</v>
      </c>
    </row>
    <row r="114" spans="1:19" ht="48">
      <c r="A114" s="46" t="s">
        <v>338</v>
      </c>
      <c r="B114" s="42" t="str">
        <f t="shared" si="4"/>
        <v>Screws and accessories</v>
      </c>
      <c r="C114" s="46" t="s">
        <v>4225</v>
      </c>
      <c r="D114" s="46" t="s">
        <v>82</v>
      </c>
      <c r="E114" s="46" t="s">
        <v>4226</v>
      </c>
      <c r="F114" s="46" t="s">
        <v>4227</v>
      </c>
      <c r="G114" s="46" t="s">
        <v>4228</v>
      </c>
      <c r="H114" s="46" t="s">
        <v>4229</v>
      </c>
      <c r="I114" s="46" t="s">
        <v>4230</v>
      </c>
      <c r="J114" s="46" t="s">
        <v>4231</v>
      </c>
      <c r="K114" s="42" t="str">
        <f t="shared" si="5"/>
        <v>Accessories ballastoptimized flat roof systems</v>
      </c>
      <c r="L114" s="47" t="s">
        <v>4297</v>
      </c>
      <c r="M114" s="47" t="s">
        <v>4298</v>
      </c>
      <c r="N114" s="47" t="s">
        <v>4299</v>
      </c>
      <c r="O114" s="47" t="s">
        <v>4300</v>
      </c>
      <c r="P114" s="39" t="s">
        <v>4301</v>
      </c>
      <c r="Q114" s="39" t="s">
        <v>4302</v>
      </c>
      <c r="R114" s="39" t="s">
        <v>4340</v>
      </c>
      <c r="S114" s="39" t="s">
        <v>4304</v>
      </c>
    </row>
    <row r="115" spans="1:19" ht="36">
      <c r="A115" s="46" t="s">
        <v>343</v>
      </c>
      <c r="B115" s="42" t="str">
        <f t="shared" si="4"/>
        <v>Screws and accessories</v>
      </c>
      <c r="C115" s="46" t="s">
        <v>4225</v>
      </c>
      <c r="D115" s="46" t="s">
        <v>82</v>
      </c>
      <c r="E115" s="46" t="s">
        <v>4226</v>
      </c>
      <c r="F115" s="46" t="s">
        <v>4227</v>
      </c>
      <c r="G115" s="46" t="s">
        <v>4228</v>
      </c>
      <c r="H115" s="46" t="s">
        <v>4229</v>
      </c>
      <c r="I115" s="46" t="s">
        <v>4230</v>
      </c>
      <c r="J115" s="46" t="s">
        <v>4231</v>
      </c>
      <c r="K115" s="42" t="str">
        <f t="shared" si="5"/>
        <v>Accessories profiles</v>
      </c>
      <c r="L115" s="47" t="s">
        <v>4325</v>
      </c>
      <c r="M115" s="47" t="s">
        <v>4326</v>
      </c>
      <c r="N115" s="47" t="s">
        <v>4327</v>
      </c>
      <c r="O115" s="47" t="s">
        <v>4328</v>
      </c>
      <c r="P115" s="39" t="s">
        <v>4329</v>
      </c>
      <c r="Q115" s="39" t="s">
        <v>4330</v>
      </c>
      <c r="R115" s="39" t="s">
        <v>4303</v>
      </c>
      <c r="S115" s="39" t="s">
        <v>4332</v>
      </c>
    </row>
    <row r="116" spans="1:19" ht="24">
      <c r="A116" s="46" t="s">
        <v>351</v>
      </c>
      <c r="B116" s="42" t="str">
        <f t="shared" si="4"/>
        <v>Screws and accessories</v>
      </c>
      <c r="C116" s="46" t="s">
        <v>4225</v>
      </c>
      <c r="D116" s="46" t="s">
        <v>82</v>
      </c>
      <c r="E116" s="46" t="s">
        <v>4226</v>
      </c>
      <c r="F116" s="46" t="s">
        <v>4227</v>
      </c>
      <c r="G116" s="46" t="s">
        <v>4228</v>
      </c>
      <c r="H116" s="46" t="s">
        <v>4229</v>
      </c>
      <c r="I116" s="46" t="s">
        <v>4230</v>
      </c>
      <c r="J116" s="46" t="s">
        <v>4231</v>
      </c>
      <c r="K116" s="42" t="str">
        <f t="shared" si="5"/>
        <v>Accessories profiles</v>
      </c>
      <c r="L116" s="47" t="s">
        <v>4325</v>
      </c>
      <c r="M116" s="47" t="s">
        <v>4326</v>
      </c>
      <c r="N116" s="47" t="s">
        <v>4327</v>
      </c>
      <c r="O116" s="47" t="s">
        <v>4328</v>
      </c>
      <c r="P116" s="39" t="s">
        <v>4329</v>
      </c>
      <c r="Q116" s="39" t="s">
        <v>4330</v>
      </c>
      <c r="R116" s="39" t="s">
        <v>4331</v>
      </c>
      <c r="S116" s="39" t="s">
        <v>4332</v>
      </c>
    </row>
    <row r="117" spans="1:19" ht="24">
      <c r="A117" s="46" t="s">
        <v>353</v>
      </c>
      <c r="B117" s="42" t="str">
        <f t="shared" si="4"/>
        <v>Screws and accessories</v>
      </c>
      <c r="C117" s="46" t="s">
        <v>4225</v>
      </c>
      <c r="D117" s="46" t="s">
        <v>82</v>
      </c>
      <c r="E117" s="46" t="s">
        <v>4226</v>
      </c>
      <c r="F117" s="46" t="s">
        <v>4227</v>
      </c>
      <c r="G117" s="46" t="s">
        <v>4228</v>
      </c>
      <c r="H117" s="46" t="s">
        <v>4229</v>
      </c>
      <c r="I117" s="46" t="s">
        <v>4230</v>
      </c>
      <c r="J117" s="46" t="s">
        <v>4231</v>
      </c>
      <c r="K117" s="42" t="str">
        <f t="shared" si="5"/>
        <v>Accessories profiles</v>
      </c>
      <c r="L117" s="47" t="s">
        <v>4325</v>
      </c>
      <c r="M117" s="47" t="s">
        <v>4326</v>
      </c>
      <c r="N117" s="47" t="s">
        <v>4327</v>
      </c>
      <c r="O117" s="47" t="s">
        <v>4328</v>
      </c>
      <c r="P117" s="39" t="s">
        <v>4329</v>
      </c>
      <c r="Q117" s="39" t="s">
        <v>4330</v>
      </c>
      <c r="R117" s="39" t="s">
        <v>4331</v>
      </c>
      <c r="S117" s="39" t="s">
        <v>4332</v>
      </c>
    </row>
    <row r="118" spans="1:19" ht="24">
      <c r="A118" s="46" t="s">
        <v>355</v>
      </c>
      <c r="B118" s="42" t="str">
        <f t="shared" si="4"/>
        <v>Screws and accessories</v>
      </c>
      <c r="C118" s="46" t="s">
        <v>4225</v>
      </c>
      <c r="D118" s="46" t="s">
        <v>82</v>
      </c>
      <c r="E118" s="46" t="s">
        <v>4226</v>
      </c>
      <c r="F118" s="46" t="s">
        <v>4227</v>
      </c>
      <c r="G118" s="46" t="s">
        <v>4228</v>
      </c>
      <c r="H118" s="46" t="s">
        <v>4229</v>
      </c>
      <c r="I118" s="46" t="s">
        <v>4230</v>
      </c>
      <c r="J118" s="46" t="s">
        <v>4231</v>
      </c>
      <c r="K118" s="42" t="str">
        <f t="shared" si="5"/>
        <v>Accessories profiles</v>
      </c>
      <c r="L118" s="47" t="s">
        <v>4325</v>
      </c>
      <c r="M118" s="47" t="s">
        <v>4326</v>
      </c>
      <c r="N118" s="47" t="s">
        <v>4327</v>
      </c>
      <c r="O118" s="47" t="s">
        <v>4328</v>
      </c>
      <c r="P118" s="39" t="s">
        <v>4329</v>
      </c>
      <c r="Q118" s="39" t="s">
        <v>4330</v>
      </c>
      <c r="R118" s="39" t="s">
        <v>4331</v>
      </c>
      <c r="S118" s="39" t="s">
        <v>4332</v>
      </c>
    </row>
    <row r="119" spans="1:19" ht="24">
      <c r="A119" s="46" t="s">
        <v>361</v>
      </c>
      <c r="B119" s="42" t="str">
        <f t="shared" si="4"/>
        <v>Screws and accessories</v>
      </c>
      <c r="C119" s="46" t="s">
        <v>4225</v>
      </c>
      <c r="D119" s="46" t="s">
        <v>82</v>
      </c>
      <c r="E119" s="46" t="s">
        <v>4226</v>
      </c>
      <c r="F119" s="46" t="s">
        <v>4227</v>
      </c>
      <c r="G119" s="46" t="s">
        <v>4228</v>
      </c>
      <c r="H119" s="46" t="s">
        <v>4229</v>
      </c>
      <c r="I119" s="46" t="s">
        <v>4230</v>
      </c>
      <c r="J119" s="46" t="s">
        <v>4231</v>
      </c>
      <c r="K119" s="42" t="str">
        <f t="shared" si="5"/>
        <v>ProLine</v>
      </c>
      <c r="L119" s="47" t="s">
        <v>4223</v>
      </c>
      <c r="M119" s="47" t="s">
        <v>4223</v>
      </c>
      <c r="N119" s="47" t="s">
        <v>4223</v>
      </c>
      <c r="O119" s="47" t="s">
        <v>4223</v>
      </c>
      <c r="P119" s="47" t="s">
        <v>4223</v>
      </c>
      <c r="Q119" s="47" t="s">
        <v>4223</v>
      </c>
      <c r="R119" s="47" t="s">
        <v>4223</v>
      </c>
      <c r="S119" s="47" t="s">
        <v>4223</v>
      </c>
    </row>
    <row r="120" spans="1:19" ht="24">
      <c r="A120" s="46" t="s">
        <v>367</v>
      </c>
      <c r="B120" s="42" t="str">
        <f t="shared" si="4"/>
        <v>Screws and accessories</v>
      </c>
      <c r="C120" s="46" t="s">
        <v>4225</v>
      </c>
      <c r="D120" s="46" t="s">
        <v>82</v>
      </c>
      <c r="E120" s="46" t="s">
        <v>4226</v>
      </c>
      <c r="F120" s="46" t="s">
        <v>4227</v>
      </c>
      <c r="G120" s="46" t="s">
        <v>4228</v>
      </c>
      <c r="H120" s="46" t="s">
        <v>4229</v>
      </c>
      <c r="I120" s="46" t="s">
        <v>4230</v>
      </c>
      <c r="J120" s="46" t="s">
        <v>4231</v>
      </c>
      <c r="K120" s="42" t="str">
        <f t="shared" si="5"/>
        <v>ProLine</v>
      </c>
      <c r="L120" s="47" t="s">
        <v>4223</v>
      </c>
      <c r="M120" s="47" t="s">
        <v>4223</v>
      </c>
      <c r="N120" s="47" t="s">
        <v>4223</v>
      </c>
      <c r="O120" s="47" t="s">
        <v>4223</v>
      </c>
      <c r="P120" s="47" t="s">
        <v>4223</v>
      </c>
      <c r="Q120" s="47" t="s">
        <v>4223</v>
      </c>
      <c r="R120" s="47" t="s">
        <v>4223</v>
      </c>
      <c r="S120" s="47" t="s">
        <v>4223</v>
      </c>
    </row>
    <row r="121" spans="1:19">
      <c r="A121" s="46" t="s">
        <v>371</v>
      </c>
      <c r="B121" s="42" t="str">
        <f t="shared" si="4"/>
        <v>Special fastenings</v>
      </c>
      <c r="C121" s="46" t="s">
        <v>4255</v>
      </c>
      <c r="D121" s="46" t="s">
        <v>117</v>
      </c>
      <c r="E121" s="46" t="s">
        <v>4256</v>
      </c>
      <c r="F121" s="46" t="s">
        <v>4257</v>
      </c>
      <c r="G121" s="46" t="s">
        <v>4258</v>
      </c>
      <c r="H121" s="46" t="s">
        <v>4259</v>
      </c>
      <c r="I121" s="46" t="s">
        <v>4260</v>
      </c>
      <c r="J121" s="46" t="s">
        <v>4261</v>
      </c>
      <c r="K121" s="42" t="str">
        <f t="shared" si="5"/>
        <v>ClampFit</v>
      </c>
      <c r="L121" s="47" t="s">
        <v>372</v>
      </c>
      <c r="M121" s="47" t="s">
        <v>372</v>
      </c>
      <c r="N121" s="47" t="s">
        <v>372</v>
      </c>
      <c r="O121" s="47" t="s">
        <v>372</v>
      </c>
      <c r="P121" s="47" t="s">
        <v>372</v>
      </c>
      <c r="Q121" s="47" t="s">
        <v>372</v>
      </c>
      <c r="R121" s="47" t="s">
        <v>372</v>
      </c>
      <c r="S121" s="47" t="s">
        <v>372</v>
      </c>
    </row>
    <row r="122" spans="1:19">
      <c r="A122" s="46" t="s">
        <v>375</v>
      </c>
      <c r="B122" s="42" t="str">
        <f t="shared" si="4"/>
        <v>Module clamps</v>
      </c>
      <c r="C122" s="46" t="s">
        <v>377</v>
      </c>
      <c r="D122" s="46" t="s">
        <v>386</v>
      </c>
      <c r="E122" s="46" t="s">
        <v>4341</v>
      </c>
      <c r="F122" s="46" t="s">
        <v>4342</v>
      </c>
      <c r="G122" s="46" t="s">
        <v>4343</v>
      </c>
      <c r="H122" s="46" t="s">
        <v>4344</v>
      </c>
      <c r="I122" s="46" t="s">
        <v>4345</v>
      </c>
      <c r="J122" s="46" t="s">
        <v>4346</v>
      </c>
      <c r="K122" s="42" t="str">
        <f t="shared" si="5"/>
        <v>ProLine</v>
      </c>
      <c r="L122" s="47" t="s">
        <v>4223</v>
      </c>
      <c r="M122" s="47" t="s">
        <v>4223</v>
      </c>
      <c r="N122" s="47" t="s">
        <v>4223</v>
      </c>
      <c r="O122" s="47" t="s">
        <v>4223</v>
      </c>
      <c r="P122" s="47" t="s">
        <v>4223</v>
      </c>
      <c r="Q122" s="47" t="s">
        <v>4223</v>
      </c>
      <c r="R122" s="47" t="s">
        <v>4223</v>
      </c>
      <c r="S122" s="47" t="s">
        <v>4223</v>
      </c>
    </row>
    <row r="123" spans="1:19">
      <c r="A123" s="46" t="s">
        <v>378</v>
      </c>
      <c r="B123" s="42" t="str">
        <f t="shared" si="4"/>
        <v>Module clamps</v>
      </c>
      <c r="C123" s="46" t="s">
        <v>377</v>
      </c>
      <c r="D123" s="46" t="s">
        <v>386</v>
      </c>
      <c r="E123" s="46" t="s">
        <v>4341</v>
      </c>
      <c r="F123" s="46" t="s">
        <v>4342</v>
      </c>
      <c r="G123" s="46" t="s">
        <v>4343</v>
      </c>
      <c r="H123" s="46" t="s">
        <v>4344</v>
      </c>
      <c r="I123" s="46" t="s">
        <v>4345</v>
      </c>
      <c r="J123" s="46" t="s">
        <v>4346</v>
      </c>
      <c r="K123" s="42" t="str">
        <f t="shared" si="5"/>
        <v>ProLine</v>
      </c>
      <c r="L123" s="47" t="s">
        <v>4223</v>
      </c>
      <c r="M123" s="47" t="s">
        <v>4223</v>
      </c>
      <c r="N123" s="47" t="s">
        <v>4223</v>
      </c>
      <c r="O123" s="47" t="s">
        <v>4223</v>
      </c>
      <c r="P123" s="47" t="s">
        <v>4223</v>
      </c>
      <c r="Q123" s="47" t="s">
        <v>4223</v>
      </c>
      <c r="R123" s="47" t="s">
        <v>4223</v>
      </c>
      <c r="S123" s="47" t="s">
        <v>4223</v>
      </c>
    </row>
    <row r="124" spans="1:19">
      <c r="A124" s="46" t="s">
        <v>380</v>
      </c>
      <c r="B124" s="42" t="str">
        <f t="shared" si="4"/>
        <v>Module clamps</v>
      </c>
      <c r="C124" s="46" t="s">
        <v>377</v>
      </c>
      <c r="D124" s="46" t="s">
        <v>386</v>
      </c>
      <c r="E124" s="46" t="s">
        <v>4341</v>
      </c>
      <c r="F124" s="46" t="s">
        <v>4342</v>
      </c>
      <c r="G124" s="46" t="s">
        <v>4343</v>
      </c>
      <c r="H124" s="46" t="s">
        <v>4344</v>
      </c>
      <c r="I124" s="46" t="s">
        <v>4345</v>
      </c>
      <c r="J124" s="46" t="s">
        <v>4346</v>
      </c>
      <c r="K124" s="42" t="str">
        <f t="shared" si="5"/>
        <v>ProLine</v>
      </c>
      <c r="L124" s="47" t="s">
        <v>4223</v>
      </c>
      <c r="M124" s="47" t="s">
        <v>4223</v>
      </c>
      <c r="N124" s="47" t="s">
        <v>4223</v>
      </c>
      <c r="O124" s="47" t="s">
        <v>4223</v>
      </c>
      <c r="P124" s="47" t="s">
        <v>4223</v>
      </c>
      <c r="Q124" s="47" t="s">
        <v>4223</v>
      </c>
      <c r="R124" s="47" t="s">
        <v>4223</v>
      </c>
      <c r="S124" s="47" t="s">
        <v>4223</v>
      </c>
    </row>
    <row r="125" spans="1:19">
      <c r="A125" s="46" t="s">
        <v>382</v>
      </c>
      <c r="B125" s="42" t="str">
        <f t="shared" si="4"/>
        <v>Module clamps</v>
      </c>
      <c r="C125" s="46" t="s">
        <v>377</v>
      </c>
      <c r="D125" s="46" t="s">
        <v>386</v>
      </c>
      <c r="E125" s="46" t="s">
        <v>4341</v>
      </c>
      <c r="F125" s="46" t="s">
        <v>4342</v>
      </c>
      <c r="G125" s="46" t="s">
        <v>4343</v>
      </c>
      <c r="H125" s="46" t="s">
        <v>4344</v>
      </c>
      <c r="I125" s="46" t="s">
        <v>4345</v>
      </c>
      <c r="J125" s="46" t="s">
        <v>4346</v>
      </c>
      <c r="K125" s="42" t="str">
        <f t="shared" si="5"/>
        <v>ProLine</v>
      </c>
      <c r="L125" s="47" t="s">
        <v>4223</v>
      </c>
      <c r="M125" s="47" t="s">
        <v>4223</v>
      </c>
      <c r="N125" s="47" t="s">
        <v>4223</v>
      </c>
      <c r="O125" s="47" t="s">
        <v>4223</v>
      </c>
      <c r="P125" s="47" t="s">
        <v>4223</v>
      </c>
      <c r="Q125" s="47" t="s">
        <v>4223</v>
      </c>
      <c r="R125" s="47" t="s">
        <v>4223</v>
      </c>
      <c r="S125" s="47" t="s">
        <v>4223</v>
      </c>
    </row>
    <row r="126" spans="1:19" ht="36">
      <c r="A126" s="46" t="s">
        <v>393</v>
      </c>
      <c r="B126" s="42" t="str">
        <f t="shared" si="4"/>
        <v>Module clamps</v>
      </c>
      <c r="C126" s="46" t="s">
        <v>377</v>
      </c>
      <c r="D126" s="46" t="s">
        <v>386</v>
      </c>
      <c r="E126" s="46" t="s">
        <v>4341</v>
      </c>
      <c r="F126" s="46" t="s">
        <v>4342</v>
      </c>
      <c r="G126" s="46" t="s">
        <v>4343</v>
      </c>
      <c r="H126" s="46" t="s">
        <v>4344</v>
      </c>
      <c r="I126" s="46" t="s">
        <v>4345</v>
      </c>
      <c r="J126" s="46" t="s">
        <v>4346</v>
      </c>
      <c r="K126" s="42" t="str">
        <f t="shared" si="5"/>
        <v>Module clamps for framed modules</v>
      </c>
      <c r="L126" s="47" t="s">
        <v>4347</v>
      </c>
      <c r="M126" s="47" t="s">
        <v>4348</v>
      </c>
      <c r="N126" s="47" t="s">
        <v>4349</v>
      </c>
      <c r="O126" s="47" t="s">
        <v>4350</v>
      </c>
      <c r="P126" s="39" t="s">
        <v>4351</v>
      </c>
      <c r="Q126" s="39" t="s">
        <v>4352</v>
      </c>
      <c r="R126" s="39" t="s">
        <v>4353</v>
      </c>
      <c r="S126" s="39" t="s">
        <v>4354</v>
      </c>
    </row>
    <row r="127" spans="1:19" ht="36">
      <c r="A127" s="46" t="s">
        <v>395</v>
      </c>
      <c r="B127" s="42" t="str">
        <f t="shared" si="4"/>
        <v>Module clamps</v>
      </c>
      <c r="C127" s="46" t="s">
        <v>377</v>
      </c>
      <c r="D127" s="46" t="s">
        <v>386</v>
      </c>
      <c r="E127" s="46" t="s">
        <v>4341</v>
      </c>
      <c r="F127" s="46" t="s">
        <v>4342</v>
      </c>
      <c r="G127" s="46" t="s">
        <v>4343</v>
      </c>
      <c r="H127" s="46" t="s">
        <v>4344</v>
      </c>
      <c r="I127" s="46" t="s">
        <v>4345</v>
      </c>
      <c r="J127" s="46" t="s">
        <v>4346</v>
      </c>
      <c r="K127" s="42" t="str">
        <f t="shared" si="5"/>
        <v>Module clamps for framed modules</v>
      </c>
      <c r="L127" s="47" t="s">
        <v>4347</v>
      </c>
      <c r="M127" s="47" t="s">
        <v>4348</v>
      </c>
      <c r="N127" s="47" t="s">
        <v>4349</v>
      </c>
      <c r="O127" s="47" t="s">
        <v>4350</v>
      </c>
      <c r="P127" s="39" t="s">
        <v>4351</v>
      </c>
      <c r="Q127" s="39" t="s">
        <v>4352</v>
      </c>
      <c r="R127" s="39" t="s">
        <v>4353</v>
      </c>
      <c r="S127" s="39" t="s">
        <v>4354</v>
      </c>
    </row>
    <row r="128" spans="1:19" ht="36">
      <c r="A128" s="46" t="s">
        <v>397</v>
      </c>
      <c r="B128" s="42" t="str">
        <f t="shared" si="4"/>
        <v>Module clamps</v>
      </c>
      <c r="C128" s="46" t="s">
        <v>377</v>
      </c>
      <c r="D128" s="46" t="s">
        <v>386</v>
      </c>
      <c r="E128" s="46" t="s">
        <v>4341</v>
      </c>
      <c r="F128" s="46" t="s">
        <v>4342</v>
      </c>
      <c r="G128" s="46" t="s">
        <v>4343</v>
      </c>
      <c r="H128" s="46" t="s">
        <v>4344</v>
      </c>
      <c r="I128" s="46" t="s">
        <v>4345</v>
      </c>
      <c r="J128" s="46" t="s">
        <v>4346</v>
      </c>
      <c r="K128" s="42" t="str">
        <f t="shared" si="5"/>
        <v>Module clamps for framed modules</v>
      </c>
      <c r="L128" s="47" t="s">
        <v>4347</v>
      </c>
      <c r="M128" s="47" t="s">
        <v>4348</v>
      </c>
      <c r="N128" s="47" t="s">
        <v>4349</v>
      </c>
      <c r="O128" s="47" t="s">
        <v>4350</v>
      </c>
      <c r="P128" s="39" t="s">
        <v>4351</v>
      </c>
      <c r="Q128" s="39" t="s">
        <v>4352</v>
      </c>
      <c r="R128" s="39" t="s">
        <v>4353</v>
      </c>
      <c r="S128" s="39" t="s">
        <v>4354</v>
      </c>
    </row>
    <row r="129" spans="1:19" ht="36">
      <c r="A129" s="46" t="s">
        <v>399</v>
      </c>
      <c r="B129" s="42" t="str">
        <f t="shared" si="4"/>
        <v>Module clamps</v>
      </c>
      <c r="C129" s="46" t="s">
        <v>377</v>
      </c>
      <c r="D129" s="46" t="s">
        <v>386</v>
      </c>
      <c r="E129" s="46" t="s">
        <v>4341</v>
      </c>
      <c r="F129" s="46" t="s">
        <v>4342</v>
      </c>
      <c r="G129" s="46" t="s">
        <v>4343</v>
      </c>
      <c r="H129" s="46" t="s">
        <v>4344</v>
      </c>
      <c r="I129" s="46" t="s">
        <v>4345</v>
      </c>
      <c r="J129" s="46" t="s">
        <v>4346</v>
      </c>
      <c r="K129" s="42" t="str">
        <f t="shared" si="5"/>
        <v>Module clamps for framed modules</v>
      </c>
      <c r="L129" s="47" t="s">
        <v>4347</v>
      </c>
      <c r="M129" s="47" t="s">
        <v>4348</v>
      </c>
      <c r="N129" s="47" t="s">
        <v>4349</v>
      </c>
      <c r="O129" s="47" t="s">
        <v>4350</v>
      </c>
      <c r="P129" s="39" t="s">
        <v>4351</v>
      </c>
      <c r="Q129" s="39" t="s">
        <v>4352</v>
      </c>
      <c r="R129" s="39" t="s">
        <v>4353</v>
      </c>
      <c r="S129" s="39" t="s">
        <v>4354</v>
      </c>
    </row>
    <row r="130" spans="1:19" ht="36">
      <c r="A130" s="46" t="s">
        <v>401</v>
      </c>
      <c r="B130" s="42" t="str">
        <f t="shared" si="4"/>
        <v>Module clamps</v>
      </c>
      <c r="C130" s="46" t="s">
        <v>377</v>
      </c>
      <c r="D130" s="46" t="s">
        <v>386</v>
      </c>
      <c r="E130" s="46" t="s">
        <v>4341</v>
      </c>
      <c r="F130" s="46" t="s">
        <v>4342</v>
      </c>
      <c r="G130" s="46" t="s">
        <v>4343</v>
      </c>
      <c r="H130" s="46" t="s">
        <v>4344</v>
      </c>
      <c r="I130" s="46" t="s">
        <v>4345</v>
      </c>
      <c r="J130" s="46" t="s">
        <v>4346</v>
      </c>
      <c r="K130" s="42" t="str">
        <f t="shared" si="5"/>
        <v>Module clamps for framed modules</v>
      </c>
      <c r="L130" s="47" t="s">
        <v>4347</v>
      </c>
      <c r="M130" s="47" t="s">
        <v>4348</v>
      </c>
      <c r="N130" s="47" t="s">
        <v>4349</v>
      </c>
      <c r="O130" s="47" t="s">
        <v>4350</v>
      </c>
      <c r="P130" s="39" t="s">
        <v>4351</v>
      </c>
      <c r="Q130" s="39" t="s">
        <v>4352</v>
      </c>
      <c r="R130" s="39" t="s">
        <v>4353</v>
      </c>
      <c r="S130" s="39" t="s">
        <v>4354</v>
      </c>
    </row>
    <row r="131" spans="1:19" ht="36">
      <c r="A131" s="46" t="s">
        <v>403</v>
      </c>
      <c r="B131" s="42" t="str">
        <f t="shared" si="4"/>
        <v>Module clamps</v>
      </c>
      <c r="C131" s="46" t="s">
        <v>377</v>
      </c>
      <c r="D131" s="46" t="s">
        <v>386</v>
      </c>
      <c r="E131" s="46" t="s">
        <v>4341</v>
      </c>
      <c r="F131" s="46" t="s">
        <v>4342</v>
      </c>
      <c r="G131" s="46" t="s">
        <v>4343</v>
      </c>
      <c r="H131" s="46" t="s">
        <v>4344</v>
      </c>
      <c r="I131" s="46" t="s">
        <v>4345</v>
      </c>
      <c r="J131" s="46" t="s">
        <v>4346</v>
      </c>
      <c r="K131" s="42" t="str">
        <f t="shared" si="5"/>
        <v>Module clamps for framed modules</v>
      </c>
      <c r="L131" s="47" t="s">
        <v>4347</v>
      </c>
      <c r="M131" s="47" t="s">
        <v>4348</v>
      </c>
      <c r="N131" s="47" t="s">
        <v>4349</v>
      </c>
      <c r="O131" s="47" t="s">
        <v>4350</v>
      </c>
      <c r="P131" s="39" t="s">
        <v>4351</v>
      </c>
      <c r="Q131" s="39" t="s">
        <v>4352</v>
      </c>
      <c r="R131" s="39" t="s">
        <v>4353</v>
      </c>
      <c r="S131" s="39" t="s">
        <v>4354</v>
      </c>
    </row>
    <row r="132" spans="1:19" ht="36">
      <c r="A132" s="46" t="s">
        <v>405</v>
      </c>
      <c r="B132" s="42" t="str">
        <f t="shared" si="4"/>
        <v>Module clamps</v>
      </c>
      <c r="C132" s="46" t="s">
        <v>377</v>
      </c>
      <c r="D132" s="46" t="s">
        <v>386</v>
      </c>
      <c r="E132" s="46" t="s">
        <v>4341</v>
      </c>
      <c r="F132" s="46" t="s">
        <v>4342</v>
      </c>
      <c r="G132" s="46" t="s">
        <v>4343</v>
      </c>
      <c r="H132" s="46" t="s">
        <v>4344</v>
      </c>
      <c r="I132" s="46" t="s">
        <v>4345</v>
      </c>
      <c r="J132" s="46" t="s">
        <v>4346</v>
      </c>
      <c r="K132" s="42" t="str">
        <f t="shared" si="5"/>
        <v>Module clamps for framed modules</v>
      </c>
      <c r="L132" s="47" t="s">
        <v>4347</v>
      </c>
      <c r="M132" s="47" t="s">
        <v>4348</v>
      </c>
      <c r="N132" s="47" t="s">
        <v>4349</v>
      </c>
      <c r="O132" s="47" t="s">
        <v>4350</v>
      </c>
      <c r="P132" s="39" t="s">
        <v>4351</v>
      </c>
      <c r="Q132" s="39" t="s">
        <v>4352</v>
      </c>
      <c r="R132" s="39" t="s">
        <v>4353</v>
      </c>
      <c r="S132" s="39" t="s">
        <v>4354</v>
      </c>
    </row>
    <row r="133" spans="1:19" ht="36">
      <c r="A133" s="46" t="s">
        <v>407</v>
      </c>
      <c r="B133" s="42" t="str">
        <f t="shared" si="4"/>
        <v>Module clamps</v>
      </c>
      <c r="C133" s="46" t="s">
        <v>377</v>
      </c>
      <c r="D133" s="46" t="s">
        <v>386</v>
      </c>
      <c r="E133" s="46" t="s">
        <v>4341</v>
      </c>
      <c r="F133" s="46" t="s">
        <v>4342</v>
      </c>
      <c r="G133" s="46" t="s">
        <v>4343</v>
      </c>
      <c r="H133" s="46" t="s">
        <v>4344</v>
      </c>
      <c r="I133" s="46" t="s">
        <v>4345</v>
      </c>
      <c r="J133" s="46" t="s">
        <v>4346</v>
      </c>
      <c r="K133" s="42" t="str">
        <f t="shared" si="5"/>
        <v>Module clamps for framed modules</v>
      </c>
      <c r="L133" s="47" t="s">
        <v>4347</v>
      </c>
      <c r="M133" s="47" t="s">
        <v>4348</v>
      </c>
      <c r="N133" s="47" t="s">
        <v>4349</v>
      </c>
      <c r="O133" s="47" t="s">
        <v>4350</v>
      </c>
      <c r="P133" s="39" t="s">
        <v>4351</v>
      </c>
      <c r="Q133" s="39" t="s">
        <v>4352</v>
      </c>
      <c r="R133" s="39" t="s">
        <v>4353</v>
      </c>
      <c r="S133" s="39" t="s">
        <v>4354</v>
      </c>
    </row>
    <row r="134" spans="1:19" ht="36">
      <c r="A134" s="46" t="s">
        <v>409</v>
      </c>
      <c r="B134" s="42" t="str">
        <f t="shared" si="4"/>
        <v>Module clamps</v>
      </c>
      <c r="C134" s="46" t="s">
        <v>377</v>
      </c>
      <c r="D134" s="46" t="s">
        <v>386</v>
      </c>
      <c r="E134" s="46" t="s">
        <v>4341</v>
      </c>
      <c r="F134" s="46" t="s">
        <v>4342</v>
      </c>
      <c r="G134" s="46" t="s">
        <v>4343</v>
      </c>
      <c r="H134" s="46" t="s">
        <v>4344</v>
      </c>
      <c r="I134" s="46" t="s">
        <v>4345</v>
      </c>
      <c r="J134" s="46" t="s">
        <v>4346</v>
      </c>
      <c r="K134" s="42" t="str">
        <f t="shared" si="5"/>
        <v>Module clamps for framed modules</v>
      </c>
      <c r="L134" s="47" t="s">
        <v>4347</v>
      </c>
      <c r="M134" s="47" t="s">
        <v>4348</v>
      </c>
      <c r="N134" s="47" t="s">
        <v>4349</v>
      </c>
      <c r="O134" s="47" t="s">
        <v>4350</v>
      </c>
      <c r="P134" s="39" t="s">
        <v>4351</v>
      </c>
      <c r="Q134" s="39" t="s">
        <v>4352</v>
      </c>
      <c r="R134" s="39" t="s">
        <v>4353</v>
      </c>
      <c r="S134" s="39" t="s">
        <v>4354</v>
      </c>
    </row>
    <row r="135" spans="1:19" ht="36">
      <c r="A135" s="46" t="s">
        <v>411</v>
      </c>
      <c r="B135" s="42" t="str">
        <f t="shared" ref="B135:B199" si="9">IF(INDEX(C135:J135,1,Sprache)&lt;&gt;0,INDEX(C135:J135,1,Sprache),IF(INDEX(C135:J135,1,1)=0," ",INDEX(C135:J135,1,1)))</f>
        <v>Module clamps</v>
      </c>
      <c r="C135" s="46" t="s">
        <v>377</v>
      </c>
      <c r="D135" s="46" t="s">
        <v>386</v>
      </c>
      <c r="E135" s="46" t="s">
        <v>4341</v>
      </c>
      <c r="F135" s="46" t="s">
        <v>4342</v>
      </c>
      <c r="G135" s="46" t="s">
        <v>4343</v>
      </c>
      <c r="H135" s="46" t="s">
        <v>4344</v>
      </c>
      <c r="I135" s="46" t="s">
        <v>4345</v>
      </c>
      <c r="J135" s="46" t="s">
        <v>4346</v>
      </c>
      <c r="K135" s="42" t="str">
        <f t="shared" ref="K135:K199" si="10">IF(INDEX(L135:S135,1,Sprache)&lt;&gt;0,INDEX(L135:S135,1,Sprache),IF(INDEX(L135:S135,1,1)=0," ",INDEX(L135:S135,1,1)))</f>
        <v>Module clamps for framed modules</v>
      </c>
      <c r="L135" s="47" t="s">
        <v>4347</v>
      </c>
      <c r="M135" s="47" t="s">
        <v>4348</v>
      </c>
      <c r="N135" s="47" t="s">
        <v>4349</v>
      </c>
      <c r="O135" s="47" t="s">
        <v>4350</v>
      </c>
      <c r="P135" s="39" t="s">
        <v>4351</v>
      </c>
      <c r="Q135" s="39" t="s">
        <v>4352</v>
      </c>
      <c r="R135" s="39" t="s">
        <v>4353</v>
      </c>
      <c r="S135" s="39" t="s">
        <v>4354</v>
      </c>
    </row>
    <row r="136" spans="1:19" ht="36">
      <c r="A136" s="46" t="s">
        <v>413</v>
      </c>
      <c r="B136" s="42" t="str">
        <f t="shared" si="9"/>
        <v>Module clamps</v>
      </c>
      <c r="C136" s="46" t="s">
        <v>377</v>
      </c>
      <c r="D136" s="46" t="s">
        <v>386</v>
      </c>
      <c r="E136" s="46" t="s">
        <v>4341</v>
      </c>
      <c r="F136" s="46" t="s">
        <v>4342</v>
      </c>
      <c r="G136" s="46" t="s">
        <v>4343</v>
      </c>
      <c r="H136" s="46" t="s">
        <v>4344</v>
      </c>
      <c r="I136" s="46" t="s">
        <v>4345</v>
      </c>
      <c r="J136" s="46" t="s">
        <v>4346</v>
      </c>
      <c r="K136" s="42" t="str">
        <f t="shared" si="10"/>
        <v>Module clamps for framed modules</v>
      </c>
      <c r="L136" s="47" t="s">
        <v>4347</v>
      </c>
      <c r="M136" s="47" t="s">
        <v>4348</v>
      </c>
      <c r="N136" s="47" t="s">
        <v>4349</v>
      </c>
      <c r="O136" s="47" t="s">
        <v>4350</v>
      </c>
      <c r="P136" s="39" t="s">
        <v>4351</v>
      </c>
      <c r="Q136" s="39" t="s">
        <v>4352</v>
      </c>
      <c r="R136" s="39" t="s">
        <v>4353</v>
      </c>
      <c r="S136" s="39" t="s">
        <v>4354</v>
      </c>
    </row>
    <row r="137" spans="1:19" ht="36">
      <c r="A137" s="46" t="s">
        <v>415</v>
      </c>
      <c r="B137" s="42" t="str">
        <f t="shared" si="9"/>
        <v>Module clamps</v>
      </c>
      <c r="C137" s="46" t="s">
        <v>377</v>
      </c>
      <c r="D137" s="46" t="s">
        <v>386</v>
      </c>
      <c r="E137" s="46" t="s">
        <v>4341</v>
      </c>
      <c r="F137" s="46" t="s">
        <v>4342</v>
      </c>
      <c r="G137" s="46" t="s">
        <v>4343</v>
      </c>
      <c r="H137" s="46" t="s">
        <v>4344</v>
      </c>
      <c r="I137" s="46" t="s">
        <v>4345</v>
      </c>
      <c r="J137" s="46" t="s">
        <v>4346</v>
      </c>
      <c r="K137" s="42" t="str">
        <f t="shared" si="10"/>
        <v>Module clamps for framed modules</v>
      </c>
      <c r="L137" s="47" t="s">
        <v>4347</v>
      </c>
      <c r="M137" s="47" t="s">
        <v>4348</v>
      </c>
      <c r="N137" s="47" t="s">
        <v>4349</v>
      </c>
      <c r="O137" s="47" t="s">
        <v>4350</v>
      </c>
      <c r="P137" s="39" t="s">
        <v>4351</v>
      </c>
      <c r="Q137" s="39" t="s">
        <v>4352</v>
      </c>
      <c r="R137" s="39" t="s">
        <v>4353</v>
      </c>
      <c r="S137" s="39" t="s">
        <v>4354</v>
      </c>
    </row>
    <row r="138" spans="1:19" ht="24">
      <c r="A138" s="46" t="s">
        <v>417</v>
      </c>
      <c r="B138" s="42" t="str">
        <f t="shared" si="9"/>
        <v>Module clamps</v>
      </c>
      <c r="C138" s="46" t="s">
        <v>377</v>
      </c>
      <c r="D138" s="46" t="s">
        <v>386</v>
      </c>
      <c r="E138" s="46" t="s">
        <v>4341</v>
      </c>
      <c r="F138" s="46" t="s">
        <v>4342</v>
      </c>
      <c r="G138" s="46" t="s">
        <v>4343</v>
      </c>
      <c r="H138" s="46" t="s">
        <v>4344</v>
      </c>
      <c r="I138" s="46" t="s">
        <v>4345</v>
      </c>
      <c r="J138" s="46" t="s">
        <v>4346</v>
      </c>
      <c r="K138" s="42" t="str">
        <f t="shared" si="10"/>
        <v>Clamps for laminates</v>
      </c>
      <c r="L138" s="47" t="s">
        <v>4355</v>
      </c>
      <c r="M138" s="47" t="s">
        <v>4356</v>
      </c>
      <c r="N138" s="47" t="s">
        <v>4357</v>
      </c>
      <c r="O138" s="47" t="s">
        <v>4358</v>
      </c>
      <c r="P138" s="39" t="s">
        <v>4359</v>
      </c>
      <c r="Q138" s="39" t="s">
        <v>4360</v>
      </c>
      <c r="R138" s="39" t="s">
        <v>4361</v>
      </c>
      <c r="S138" s="39" t="s">
        <v>4362</v>
      </c>
    </row>
    <row r="139" spans="1:19" ht="24">
      <c r="A139" s="46" t="s">
        <v>421</v>
      </c>
      <c r="B139" s="42" t="str">
        <f t="shared" si="9"/>
        <v>Module clamps</v>
      </c>
      <c r="C139" s="46" t="s">
        <v>377</v>
      </c>
      <c r="D139" s="46" t="s">
        <v>386</v>
      </c>
      <c r="E139" s="46" t="s">
        <v>4341</v>
      </c>
      <c r="F139" s="46" t="s">
        <v>4342</v>
      </c>
      <c r="G139" s="46" t="s">
        <v>4343</v>
      </c>
      <c r="H139" s="46" t="s">
        <v>4344</v>
      </c>
      <c r="I139" s="46" t="s">
        <v>4345</v>
      </c>
      <c r="J139" s="46" t="s">
        <v>4346</v>
      </c>
      <c r="K139" s="42" t="str">
        <f t="shared" si="10"/>
        <v>Clamps for laminates</v>
      </c>
      <c r="L139" s="47" t="s">
        <v>4355</v>
      </c>
      <c r="M139" s="47" t="s">
        <v>4356</v>
      </c>
      <c r="N139" s="47" t="s">
        <v>4357</v>
      </c>
      <c r="O139" s="47" t="s">
        <v>4358</v>
      </c>
      <c r="P139" s="39" t="s">
        <v>4359</v>
      </c>
      <c r="Q139" s="39" t="s">
        <v>4360</v>
      </c>
      <c r="R139" s="39" t="s">
        <v>4361</v>
      </c>
      <c r="S139" s="39" t="s">
        <v>4362</v>
      </c>
    </row>
    <row r="140" spans="1:19" ht="24">
      <c r="A140" s="46" t="s">
        <v>425</v>
      </c>
      <c r="B140" s="42" t="str">
        <f t="shared" si="9"/>
        <v>Module clamps</v>
      </c>
      <c r="C140" s="46" t="s">
        <v>377</v>
      </c>
      <c r="D140" s="46" t="s">
        <v>386</v>
      </c>
      <c r="E140" s="46" t="s">
        <v>4341</v>
      </c>
      <c r="F140" s="46" t="s">
        <v>4342</v>
      </c>
      <c r="G140" s="46" t="s">
        <v>4343</v>
      </c>
      <c r="H140" s="46" t="s">
        <v>4344</v>
      </c>
      <c r="I140" s="46" t="s">
        <v>4345</v>
      </c>
      <c r="J140" s="46" t="s">
        <v>4346</v>
      </c>
      <c r="K140" s="42" t="str">
        <f t="shared" si="10"/>
        <v>Clamps for laminates</v>
      </c>
      <c r="L140" s="47" t="s">
        <v>4355</v>
      </c>
      <c r="M140" s="47" t="s">
        <v>4356</v>
      </c>
      <c r="N140" s="47" t="s">
        <v>4357</v>
      </c>
      <c r="O140" s="47" t="s">
        <v>4358</v>
      </c>
      <c r="P140" s="39" t="s">
        <v>4359</v>
      </c>
      <c r="Q140" s="39" t="s">
        <v>4360</v>
      </c>
      <c r="R140" s="39" t="s">
        <v>4361</v>
      </c>
      <c r="S140" s="39" t="s">
        <v>4362</v>
      </c>
    </row>
    <row r="141" spans="1:19" ht="24">
      <c r="A141" s="46" t="s">
        <v>429</v>
      </c>
      <c r="B141" s="42" t="str">
        <f t="shared" si="9"/>
        <v>Module clamps</v>
      </c>
      <c r="C141" s="46" t="s">
        <v>377</v>
      </c>
      <c r="D141" s="46" t="s">
        <v>386</v>
      </c>
      <c r="E141" s="46" t="s">
        <v>4341</v>
      </c>
      <c r="F141" s="46" t="s">
        <v>4342</v>
      </c>
      <c r="G141" s="46" t="s">
        <v>4343</v>
      </c>
      <c r="H141" s="46" t="s">
        <v>4344</v>
      </c>
      <c r="I141" s="46" t="s">
        <v>4345</v>
      </c>
      <c r="J141" s="46" t="s">
        <v>4346</v>
      </c>
      <c r="K141" s="42" t="str">
        <f t="shared" si="10"/>
        <v>Clamps for laminates</v>
      </c>
      <c r="L141" s="47" t="s">
        <v>4355</v>
      </c>
      <c r="M141" s="47" t="s">
        <v>4356</v>
      </c>
      <c r="N141" s="47" t="s">
        <v>4357</v>
      </c>
      <c r="O141" s="47" t="s">
        <v>4358</v>
      </c>
      <c r="P141" s="39" t="s">
        <v>4359</v>
      </c>
      <c r="Q141" s="39" t="s">
        <v>4360</v>
      </c>
      <c r="R141" s="39" t="s">
        <v>4361</v>
      </c>
      <c r="S141" s="39" t="s">
        <v>4362</v>
      </c>
    </row>
    <row r="142" spans="1:19" ht="24">
      <c r="A142" s="46" t="s">
        <v>433</v>
      </c>
      <c r="B142" s="42" t="str">
        <f t="shared" si="9"/>
        <v>Module clamps</v>
      </c>
      <c r="C142" s="46" t="s">
        <v>377</v>
      </c>
      <c r="D142" s="46" t="s">
        <v>386</v>
      </c>
      <c r="E142" s="46" t="s">
        <v>4341</v>
      </c>
      <c r="F142" s="46" t="s">
        <v>4342</v>
      </c>
      <c r="G142" s="46" t="s">
        <v>4343</v>
      </c>
      <c r="H142" s="46" t="s">
        <v>4344</v>
      </c>
      <c r="I142" s="46" t="s">
        <v>4345</v>
      </c>
      <c r="J142" s="46" t="s">
        <v>4346</v>
      </c>
      <c r="K142" s="42" t="str">
        <f t="shared" si="10"/>
        <v>Clamps for laminates</v>
      </c>
      <c r="L142" s="47" t="s">
        <v>4355</v>
      </c>
      <c r="M142" s="47" t="s">
        <v>4356</v>
      </c>
      <c r="N142" s="47" t="s">
        <v>4357</v>
      </c>
      <c r="O142" s="47" t="s">
        <v>4358</v>
      </c>
      <c r="P142" s="39" t="s">
        <v>4359</v>
      </c>
      <c r="Q142" s="39" t="s">
        <v>4360</v>
      </c>
      <c r="R142" s="39" t="s">
        <v>4361</v>
      </c>
      <c r="S142" s="39" t="s">
        <v>4362</v>
      </c>
    </row>
    <row r="143" spans="1:19" ht="24">
      <c r="A143" s="46" t="s">
        <v>437</v>
      </c>
      <c r="B143" s="42" t="str">
        <f t="shared" si="9"/>
        <v>Module clamps</v>
      </c>
      <c r="C143" s="46" t="s">
        <v>377</v>
      </c>
      <c r="D143" s="46" t="s">
        <v>386</v>
      </c>
      <c r="E143" s="46" t="s">
        <v>4341</v>
      </c>
      <c r="F143" s="46" t="s">
        <v>4342</v>
      </c>
      <c r="G143" s="46" t="s">
        <v>4343</v>
      </c>
      <c r="H143" s="46" t="s">
        <v>4344</v>
      </c>
      <c r="I143" s="46" t="s">
        <v>4345</v>
      </c>
      <c r="J143" s="46" t="s">
        <v>4346</v>
      </c>
      <c r="K143" s="42" t="str">
        <f t="shared" si="10"/>
        <v>Clamps for laminates</v>
      </c>
      <c r="L143" s="47" t="s">
        <v>4355</v>
      </c>
      <c r="M143" s="47" t="s">
        <v>4356</v>
      </c>
      <c r="N143" s="47" t="s">
        <v>4357</v>
      </c>
      <c r="O143" s="47" t="s">
        <v>4358</v>
      </c>
      <c r="P143" s="39" t="s">
        <v>4359</v>
      </c>
      <c r="Q143" s="39" t="s">
        <v>4360</v>
      </c>
      <c r="R143" s="39" t="s">
        <v>4361</v>
      </c>
      <c r="S143" s="39" t="s">
        <v>4362</v>
      </c>
    </row>
    <row r="144" spans="1:19" ht="48">
      <c r="A144" s="46" t="s">
        <v>441</v>
      </c>
      <c r="B144" s="42" t="str">
        <f t="shared" si="9"/>
        <v>Module clamps</v>
      </c>
      <c r="C144" s="46" t="s">
        <v>377</v>
      </c>
      <c r="D144" s="46" t="s">
        <v>386</v>
      </c>
      <c r="E144" s="46" t="s">
        <v>4341</v>
      </c>
      <c r="F144" s="46" t="s">
        <v>4342</v>
      </c>
      <c r="G144" s="46" t="s">
        <v>4343</v>
      </c>
      <c r="H144" s="46" t="s">
        <v>4344</v>
      </c>
      <c r="I144" s="46" t="s">
        <v>4345</v>
      </c>
      <c r="J144" s="46" t="s">
        <v>4346</v>
      </c>
      <c r="K144" s="42" t="str">
        <f t="shared" si="10"/>
        <v>Lightning protection and potential equalisation</v>
      </c>
      <c r="L144" s="47" t="s">
        <v>4363</v>
      </c>
      <c r="M144" s="47" t="s">
        <v>4364</v>
      </c>
      <c r="N144" s="47" t="s">
        <v>4365</v>
      </c>
      <c r="O144" s="47" t="s">
        <v>4366</v>
      </c>
      <c r="P144" s="39" t="s">
        <v>4367</v>
      </c>
      <c r="Q144" s="39" t="s">
        <v>4368</v>
      </c>
      <c r="R144" s="39" t="s">
        <v>4369</v>
      </c>
      <c r="S144" s="39" t="s">
        <v>4370</v>
      </c>
    </row>
    <row r="145" spans="1:19" ht="48">
      <c r="A145" s="46" t="s">
        <v>443</v>
      </c>
      <c r="B145" s="42" t="str">
        <f t="shared" si="9"/>
        <v>Module clamps</v>
      </c>
      <c r="C145" s="46" t="s">
        <v>377</v>
      </c>
      <c r="D145" s="46" t="s">
        <v>386</v>
      </c>
      <c r="E145" s="46" t="s">
        <v>4341</v>
      </c>
      <c r="F145" s="46" t="s">
        <v>4342</v>
      </c>
      <c r="G145" s="46" t="s">
        <v>4343</v>
      </c>
      <c r="H145" s="46" t="s">
        <v>4344</v>
      </c>
      <c r="I145" s="46" t="s">
        <v>4345</v>
      </c>
      <c r="J145" s="46" t="s">
        <v>4346</v>
      </c>
      <c r="K145" s="42" t="str">
        <f t="shared" si="10"/>
        <v>Lightning protection and potential equalisation</v>
      </c>
      <c r="L145" s="47" t="s">
        <v>4363</v>
      </c>
      <c r="M145" s="47" t="s">
        <v>4364</v>
      </c>
      <c r="N145" s="47" t="s">
        <v>4365</v>
      </c>
      <c r="O145" s="47" t="s">
        <v>4366</v>
      </c>
      <c r="P145" s="39" t="s">
        <v>4367</v>
      </c>
      <c r="Q145" s="39" t="s">
        <v>4368</v>
      </c>
      <c r="R145" s="39" t="s">
        <v>4369</v>
      </c>
      <c r="S145" s="39" t="s">
        <v>4370</v>
      </c>
    </row>
    <row r="146" spans="1:19" ht="48">
      <c r="A146" s="46" t="s">
        <v>447</v>
      </c>
      <c r="B146" s="42" t="str">
        <f t="shared" si="9"/>
        <v>Module clamps</v>
      </c>
      <c r="C146" s="46" t="s">
        <v>377</v>
      </c>
      <c r="D146" s="46" t="s">
        <v>386</v>
      </c>
      <c r="E146" s="46" t="s">
        <v>4341</v>
      </c>
      <c r="F146" s="46" t="s">
        <v>4342</v>
      </c>
      <c r="G146" s="46" t="s">
        <v>4343</v>
      </c>
      <c r="H146" s="46" t="s">
        <v>4344</v>
      </c>
      <c r="I146" s="46" t="s">
        <v>4345</v>
      </c>
      <c r="J146" s="46" t="s">
        <v>4346</v>
      </c>
      <c r="K146" s="42" t="str">
        <f t="shared" si="10"/>
        <v>Lightning protection and potential equalisation</v>
      </c>
      <c r="L146" s="47" t="s">
        <v>4363</v>
      </c>
      <c r="M146" s="47" t="s">
        <v>4364</v>
      </c>
      <c r="N146" s="47" t="s">
        <v>4365</v>
      </c>
      <c r="O146" s="47" t="s">
        <v>4366</v>
      </c>
      <c r="P146" s="39" t="s">
        <v>4367</v>
      </c>
      <c r="Q146" s="39" t="s">
        <v>4368</v>
      </c>
      <c r="R146" s="39" t="s">
        <v>4369</v>
      </c>
      <c r="S146" s="39" t="s">
        <v>4370</v>
      </c>
    </row>
    <row r="147" spans="1:19" ht="48">
      <c r="A147" s="46" t="s">
        <v>449</v>
      </c>
      <c r="B147" s="42" t="str">
        <f t="shared" ref="B147" si="11">IF(INDEX(C147:J147,1,Sprache)&lt;&gt;0,INDEX(C147:J147,1,Sprache),IF(INDEX(C147:J147,1,1)=0," ",INDEX(C147:J147,1,1)))</f>
        <v>Module clamps</v>
      </c>
      <c r="C147" s="46" t="s">
        <v>377</v>
      </c>
      <c r="D147" s="46" t="s">
        <v>386</v>
      </c>
      <c r="E147" s="46" t="s">
        <v>4341</v>
      </c>
      <c r="F147" s="46" t="s">
        <v>4342</v>
      </c>
      <c r="G147" s="46" t="s">
        <v>4343</v>
      </c>
      <c r="H147" s="46" t="s">
        <v>4344</v>
      </c>
      <c r="I147" s="46" t="s">
        <v>4345</v>
      </c>
      <c r="J147" s="46" t="s">
        <v>4346</v>
      </c>
      <c r="K147" s="42" t="str">
        <f t="shared" ref="K147" si="12">IF(INDEX(L147:S147,1,Sprache)&lt;&gt;0,INDEX(L147:S147,1,Sprache),IF(INDEX(L147:S147,1,1)=0," ",INDEX(L147:S147,1,1)))</f>
        <v>Lightning protection and potential equalisation</v>
      </c>
      <c r="L147" s="47" t="s">
        <v>4363</v>
      </c>
      <c r="M147" s="47" t="s">
        <v>4364</v>
      </c>
      <c r="N147" s="47" t="s">
        <v>4365</v>
      </c>
      <c r="O147" s="47" t="s">
        <v>4366</v>
      </c>
      <c r="P147" s="39" t="s">
        <v>4367</v>
      </c>
      <c r="Q147" s="39" t="s">
        <v>4368</v>
      </c>
      <c r="R147" s="39" t="s">
        <v>4369</v>
      </c>
      <c r="S147" s="39" t="s">
        <v>4370</v>
      </c>
    </row>
    <row r="148" spans="1:19" ht="24">
      <c r="A148" s="46" t="s">
        <v>451</v>
      </c>
      <c r="B148" s="42" t="str">
        <f t="shared" si="9"/>
        <v>Module clamps</v>
      </c>
      <c r="C148" s="46" t="s">
        <v>377</v>
      </c>
      <c r="D148" s="46" t="s">
        <v>386</v>
      </c>
      <c r="E148" s="46" t="s">
        <v>4341</v>
      </c>
      <c r="F148" s="46" t="s">
        <v>4342</v>
      </c>
      <c r="G148" s="46" t="s">
        <v>4343</v>
      </c>
      <c r="H148" s="46" t="s">
        <v>4344</v>
      </c>
      <c r="I148" s="46" t="s">
        <v>4345</v>
      </c>
      <c r="J148" s="46" t="s">
        <v>4346</v>
      </c>
      <c r="K148" s="42" t="str">
        <f t="shared" si="10"/>
        <v>Clamps for laminates</v>
      </c>
      <c r="L148" s="47" t="s">
        <v>4355</v>
      </c>
      <c r="M148" s="47" t="s">
        <v>4356</v>
      </c>
      <c r="N148" s="47" t="s">
        <v>4357</v>
      </c>
      <c r="O148" s="47" t="s">
        <v>4358</v>
      </c>
      <c r="P148" s="39" t="s">
        <v>4359</v>
      </c>
      <c r="Q148" s="39" t="s">
        <v>4360</v>
      </c>
      <c r="R148" s="39" t="s">
        <v>4361</v>
      </c>
      <c r="S148" s="39" t="s">
        <v>4362</v>
      </c>
    </row>
    <row r="149" spans="1:19" ht="24">
      <c r="A149" s="46" t="s">
        <v>453</v>
      </c>
      <c r="B149" s="42" t="str">
        <f t="shared" si="9"/>
        <v>Module clamps</v>
      </c>
      <c r="C149" s="46" t="s">
        <v>377</v>
      </c>
      <c r="D149" s="46" t="s">
        <v>386</v>
      </c>
      <c r="E149" s="46" t="s">
        <v>4341</v>
      </c>
      <c r="F149" s="46" t="s">
        <v>4342</v>
      </c>
      <c r="G149" s="46" t="s">
        <v>4343</v>
      </c>
      <c r="H149" s="46" t="s">
        <v>4344</v>
      </c>
      <c r="I149" s="46" t="s">
        <v>4345</v>
      </c>
      <c r="J149" s="46" t="s">
        <v>4346</v>
      </c>
      <c r="K149" s="42" t="str">
        <f t="shared" si="10"/>
        <v>Clamps for laminates</v>
      </c>
      <c r="L149" s="47" t="s">
        <v>4355</v>
      </c>
      <c r="M149" s="47" t="s">
        <v>4356</v>
      </c>
      <c r="N149" s="47" t="s">
        <v>4357</v>
      </c>
      <c r="O149" s="47" t="s">
        <v>4358</v>
      </c>
      <c r="P149" s="39" t="s">
        <v>4359</v>
      </c>
      <c r="Q149" s="39" t="s">
        <v>4360</v>
      </c>
      <c r="R149" s="39" t="s">
        <v>4361</v>
      </c>
      <c r="S149" s="39" t="s">
        <v>4362</v>
      </c>
    </row>
    <row r="150" spans="1:19" ht="24">
      <c r="A150" s="46" t="s">
        <v>455</v>
      </c>
      <c r="B150" s="42" t="str">
        <f t="shared" si="9"/>
        <v>Screws and accessories</v>
      </c>
      <c r="C150" s="46" t="s">
        <v>4225</v>
      </c>
      <c r="D150" s="46" t="s">
        <v>82</v>
      </c>
      <c r="E150" s="46" t="s">
        <v>4226</v>
      </c>
      <c r="F150" s="46" t="s">
        <v>4227</v>
      </c>
      <c r="G150" s="46" t="s">
        <v>4228</v>
      </c>
      <c r="H150" s="46" t="s">
        <v>4229</v>
      </c>
      <c r="I150" s="46" t="s">
        <v>4230</v>
      </c>
      <c r="J150" s="46" t="s">
        <v>4231</v>
      </c>
      <c r="K150" s="42" t="str">
        <f t="shared" si="10"/>
        <v>Accessories profiles</v>
      </c>
      <c r="L150" s="47" t="s">
        <v>4325</v>
      </c>
      <c r="M150" s="47" t="s">
        <v>4326</v>
      </c>
      <c r="N150" s="47" t="s">
        <v>4327</v>
      </c>
      <c r="O150" s="47" t="s">
        <v>4328</v>
      </c>
      <c r="P150" s="39" t="s">
        <v>4329</v>
      </c>
      <c r="Q150" s="39" t="s">
        <v>4330</v>
      </c>
      <c r="R150" s="39" t="s">
        <v>4331</v>
      </c>
      <c r="S150" s="39" t="s">
        <v>4332</v>
      </c>
    </row>
    <row r="151" spans="1:19" ht="24">
      <c r="A151" s="46" t="s">
        <v>457</v>
      </c>
      <c r="B151" s="42" t="str">
        <f t="shared" si="9"/>
        <v>Screws and accessories</v>
      </c>
      <c r="C151" s="46" t="s">
        <v>4225</v>
      </c>
      <c r="D151" s="46" t="s">
        <v>82</v>
      </c>
      <c r="E151" s="46" t="s">
        <v>4226</v>
      </c>
      <c r="F151" s="46" t="s">
        <v>4227</v>
      </c>
      <c r="G151" s="46" t="s">
        <v>4228</v>
      </c>
      <c r="H151" s="46" t="s">
        <v>4229</v>
      </c>
      <c r="I151" s="46" t="s">
        <v>4230</v>
      </c>
      <c r="J151" s="46" t="s">
        <v>4231</v>
      </c>
      <c r="K151" s="42" t="str">
        <f t="shared" si="10"/>
        <v>Accessories profiles</v>
      </c>
      <c r="L151" s="47" t="s">
        <v>4325</v>
      </c>
      <c r="M151" s="47" t="s">
        <v>4326</v>
      </c>
      <c r="N151" s="47" t="s">
        <v>4327</v>
      </c>
      <c r="O151" s="47" t="s">
        <v>4328</v>
      </c>
      <c r="P151" s="39" t="s">
        <v>4329</v>
      </c>
      <c r="Q151" s="39" t="s">
        <v>4330</v>
      </c>
      <c r="R151" s="39" t="s">
        <v>4331</v>
      </c>
      <c r="S151" s="39" t="s">
        <v>4332</v>
      </c>
    </row>
    <row r="152" spans="1:19" ht="24">
      <c r="A152" s="46" t="s">
        <v>459</v>
      </c>
      <c r="B152" s="42" t="str">
        <f t="shared" si="9"/>
        <v>Supports</v>
      </c>
      <c r="C152" s="46" t="s">
        <v>4371</v>
      </c>
      <c r="D152" s="46" t="s">
        <v>461</v>
      </c>
      <c r="E152" s="46" t="s">
        <v>461</v>
      </c>
      <c r="F152" s="46" t="s">
        <v>4372</v>
      </c>
      <c r="G152" s="46" t="s">
        <v>4373</v>
      </c>
      <c r="H152" s="46" t="s">
        <v>4374</v>
      </c>
      <c r="I152" s="46" t="s">
        <v>4338</v>
      </c>
      <c r="J152" s="46" t="s">
        <v>4375</v>
      </c>
      <c r="K152" s="42" t="str">
        <f t="shared" si="10"/>
        <v>Flat roof system supports</v>
      </c>
      <c r="L152" s="47" t="s">
        <v>4376</v>
      </c>
      <c r="M152" s="47" t="s">
        <v>4377</v>
      </c>
      <c r="N152" s="47" t="s">
        <v>4378</v>
      </c>
      <c r="O152" s="47" t="s">
        <v>4379</v>
      </c>
      <c r="P152" s="39" t="s">
        <v>4380</v>
      </c>
      <c r="Q152" s="39" t="s">
        <v>4381</v>
      </c>
      <c r="R152" s="39" t="s">
        <v>4382</v>
      </c>
      <c r="S152" s="39" t="s">
        <v>4383</v>
      </c>
    </row>
    <row r="153" spans="1:19" ht="24">
      <c r="A153" s="46" t="s">
        <v>462</v>
      </c>
      <c r="B153" s="42" t="str">
        <f t="shared" si="9"/>
        <v>Supports</v>
      </c>
      <c r="C153" s="46" t="s">
        <v>4371</v>
      </c>
      <c r="D153" s="46" t="s">
        <v>461</v>
      </c>
      <c r="E153" s="46" t="s">
        <v>461</v>
      </c>
      <c r="F153" s="46" t="s">
        <v>4372</v>
      </c>
      <c r="G153" s="46" t="s">
        <v>4373</v>
      </c>
      <c r="H153" s="46" t="s">
        <v>4374</v>
      </c>
      <c r="I153" s="46" t="s">
        <v>4338</v>
      </c>
      <c r="J153" s="46" t="s">
        <v>4375</v>
      </c>
      <c r="K153" s="42" t="str">
        <f t="shared" si="10"/>
        <v>Flat roof system supports</v>
      </c>
      <c r="L153" s="47" t="s">
        <v>4376</v>
      </c>
      <c r="M153" s="47" t="s">
        <v>4377</v>
      </c>
      <c r="N153" s="47" t="s">
        <v>4378</v>
      </c>
      <c r="O153" s="47" t="s">
        <v>4379</v>
      </c>
      <c r="P153" s="39" t="s">
        <v>4380</v>
      </c>
      <c r="Q153" s="39" t="s">
        <v>4381</v>
      </c>
      <c r="R153" s="39" t="s">
        <v>4382</v>
      </c>
      <c r="S153" s="39" t="s">
        <v>4383</v>
      </c>
    </row>
    <row r="154" spans="1:19" ht="24">
      <c r="A154" s="46" t="s">
        <v>466</v>
      </c>
      <c r="B154" s="42" t="str">
        <f t="shared" si="9"/>
        <v>Supports</v>
      </c>
      <c r="C154" s="46" t="s">
        <v>4371</v>
      </c>
      <c r="D154" s="46" t="s">
        <v>461</v>
      </c>
      <c r="E154" s="46" t="s">
        <v>461</v>
      </c>
      <c r="F154" s="46" t="s">
        <v>4372</v>
      </c>
      <c r="G154" s="46" t="s">
        <v>4373</v>
      </c>
      <c r="H154" s="46" t="s">
        <v>4374</v>
      </c>
      <c r="I154" s="46" t="s">
        <v>4338</v>
      </c>
      <c r="J154" s="46" t="s">
        <v>4375</v>
      </c>
      <c r="K154" s="42" t="str">
        <f t="shared" si="10"/>
        <v>Flat roof system supports</v>
      </c>
      <c r="L154" s="47" t="s">
        <v>4376</v>
      </c>
      <c r="M154" s="47" t="s">
        <v>4377</v>
      </c>
      <c r="N154" s="47" t="s">
        <v>4378</v>
      </c>
      <c r="O154" s="47" t="s">
        <v>4379</v>
      </c>
      <c r="P154" s="39" t="s">
        <v>4380</v>
      </c>
      <c r="Q154" s="39" t="s">
        <v>4381</v>
      </c>
      <c r="R154" s="39" t="s">
        <v>4382</v>
      </c>
      <c r="S154" s="39" t="s">
        <v>4383</v>
      </c>
    </row>
    <row r="155" spans="1:19" ht="24">
      <c r="A155" s="46" t="s">
        <v>468</v>
      </c>
      <c r="B155" s="42" t="str">
        <f t="shared" si="9"/>
        <v>Supports</v>
      </c>
      <c r="C155" s="46" t="s">
        <v>4371</v>
      </c>
      <c r="D155" s="46" t="s">
        <v>461</v>
      </c>
      <c r="E155" s="46" t="s">
        <v>461</v>
      </c>
      <c r="F155" s="46" t="s">
        <v>4372</v>
      </c>
      <c r="G155" s="46" t="s">
        <v>4373</v>
      </c>
      <c r="H155" s="46" t="s">
        <v>4374</v>
      </c>
      <c r="I155" s="46" t="s">
        <v>4338</v>
      </c>
      <c r="J155" s="46" t="s">
        <v>4375</v>
      </c>
      <c r="K155" s="42" t="str">
        <f t="shared" si="10"/>
        <v>Flat roof system supports</v>
      </c>
      <c r="L155" s="47" t="s">
        <v>4376</v>
      </c>
      <c r="M155" s="47" t="s">
        <v>4377</v>
      </c>
      <c r="N155" s="47" t="s">
        <v>4378</v>
      </c>
      <c r="O155" s="47" t="s">
        <v>4379</v>
      </c>
      <c r="P155" s="39" t="s">
        <v>4380</v>
      </c>
      <c r="Q155" s="39" t="s">
        <v>4381</v>
      </c>
      <c r="R155" s="39" t="s">
        <v>4382</v>
      </c>
      <c r="S155" s="39" t="s">
        <v>4383</v>
      </c>
    </row>
    <row r="156" spans="1:19" ht="24">
      <c r="A156" s="46" t="s">
        <v>470</v>
      </c>
      <c r="B156" s="42" t="str">
        <f t="shared" si="9"/>
        <v>Screws and accessories</v>
      </c>
      <c r="C156" s="46" t="s">
        <v>4225</v>
      </c>
      <c r="D156" s="46" t="s">
        <v>82</v>
      </c>
      <c r="E156" s="46" t="s">
        <v>4226</v>
      </c>
      <c r="F156" s="46" t="s">
        <v>4227</v>
      </c>
      <c r="G156" s="46" t="s">
        <v>4228</v>
      </c>
      <c r="H156" s="46" t="s">
        <v>4229</v>
      </c>
      <c r="I156" s="46" t="s">
        <v>4230</v>
      </c>
      <c r="J156" s="46" t="s">
        <v>4231</v>
      </c>
      <c r="K156" s="42" t="str">
        <f t="shared" si="10"/>
        <v>Accessoires Supports</v>
      </c>
      <c r="L156" s="47" t="s">
        <v>4333</v>
      </c>
      <c r="M156" s="47" t="s">
        <v>4334</v>
      </c>
      <c r="N156" s="47" t="s">
        <v>4334</v>
      </c>
      <c r="O156" s="47" t="s">
        <v>4335</v>
      </c>
      <c r="P156" s="39" t="s">
        <v>4336</v>
      </c>
      <c r="Q156" s="39" t="s">
        <v>4337</v>
      </c>
      <c r="R156" s="39" t="s">
        <v>4340</v>
      </c>
      <c r="S156" s="39" t="s">
        <v>4339</v>
      </c>
    </row>
    <row r="157" spans="1:19" ht="24">
      <c r="A157" s="46" t="s">
        <v>472</v>
      </c>
      <c r="B157" s="42" t="str">
        <f t="shared" si="9"/>
        <v>Supports</v>
      </c>
      <c r="C157" s="46" t="s">
        <v>4371</v>
      </c>
      <c r="D157" s="46" t="s">
        <v>461</v>
      </c>
      <c r="E157" s="46" t="s">
        <v>461</v>
      </c>
      <c r="F157" s="46" t="s">
        <v>4372</v>
      </c>
      <c r="G157" s="46" t="s">
        <v>4373</v>
      </c>
      <c r="H157" s="46" t="s">
        <v>4374</v>
      </c>
      <c r="I157" s="46" t="s">
        <v>4338</v>
      </c>
      <c r="J157" s="46" t="s">
        <v>4375</v>
      </c>
      <c r="K157" s="42" t="str">
        <f t="shared" si="10"/>
        <v>Flat roof system supports</v>
      </c>
      <c r="L157" s="47" t="s">
        <v>4376</v>
      </c>
      <c r="M157" s="47" t="s">
        <v>4377</v>
      </c>
      <c r="N157" s="47" t="s">
        <v>4378</v>
      </c>
      <c r="O157" s="47" t="s">
        <v>4379</v>
      </c>
      <c r="Q157" s="39" t="s">
        <v>4381</v>
      </c>
      <c r="R157" s="39" t="s">
        <v>4382</v>
      </c>
      <c r="S157" s="39" t="s">
        <v>4383</v>
      </c>
    </row>
    <row r="158" spans="1:19" ht="24">
      <c r="A158" s="46" t="s">
        <v>474</v>
      </c>
      <c r="B158" s="42" t="str">
        <f t="shared" si="9"/>
        <v>Supports</v>
      </c>
      <c r="C158" s="46" t="s">
        <v>4371</v>
      </c>
      <c r="D158" s="46" t="s">
        <v>461</v>
      </c>
      <c r="E158" s="46" t="s">
        <v>461</v>
      </c>
      <c r="F158" s="46" t="s">
        <v>4372</v>
      </c>
      <c r="G158" s="46" t="s">
        <v>4373</v>
      </c>
      <c r="H158" s="46" t="s">
        <v>4374</v>
      </c>
      <c r="I158" s="46" t="s">
        <v>4338</v>
      </c>
      <c r="J158" s="46" t="s">
        <v>4375</v>
      </c>
      <c r="K158" s="42" t="str">
        <f t="shared" si="10"/>
        <v>Flat roof system supports</v>
      </c>
      <c r="L158" s="47" t="s">
        <v>4376</v>
      </c>
      <c r="M158" s="47" t="s">
        <v>4377</v>
      </c>
      <c r="N158" s="47" t="s">
        <v>4378</v>
      </c>
      <c r="O158" s="47" t="s">
        <v>4379</v>
      </c>
      <c r="P158" s="39" t="s">
        <v>4380</v>
      </c>
      <c r="Q158" s="39" t="s">
        <v>4381</v>
      </c>
      <c r="R158" s="39" t="s">
        <v>4382</v>
      </c>
      <c r="S158" s="39" t="s">
        <v>4383</v>
      </c>
    </row>
    <row r="159" spans="1:19" ht="24">
      <c r="A159" s="46" t="s">
        <v>476</v>
      </c>
      <c r="B159" s="42" t="str">
        <f t="shared" si="9"/>
        <v>Supports</v>
      </c>
      <c r="C159" s="46" t="s">
        <v>4371</v>
      </c>
      <c r="D159" s="46" t="s">
        <v>461</v>
      </c>
      <c r="E159" s="46" t="s">
        <v>461</v>
      </c>
      <c r="F159" s="46" t="s">
        <v>4372</v>
      </c>
      <c r="G159" s="46" t="s">
        <v>4373</v>
      </c>
      <c r="H159" s="46" t="s">
        <v>4374</v>
      </c>
      <c r="I159" s="46" t="s">
        <v>4338</v>
      </c>
      <c r="J159" s="46" t="s">
        <v>4375</v>
      </c>
      <c r="K159" s="42" t="str">
        <f t="shared" si="10"/>
        <v>Flat roof system supports</v>
      </c>
      <c r="L159" s="47" t="s">
        <v>4376</v>
      </c>
      <c r="M159" s="47" t="s">
        <v>4377</v>
      </c>
      <c r="N159" s="47" t="s">
        <v>4378</v>
      </c>
      <c r="O159" s="47" t="s">
        <v>4379</v>
      </c>
      <c r="P159" s="39" t="s">
        <v>4380</v>
      </c>
      <c r="Q159" s="39" t="s">
        <v>4381</v>
      </c>
      <c r="R159" s="39" t="s">
        <v>4382</v>
      </c>
      <c r="S159" s="39" t="s">
        <v>4383</v>
      </c>
    </row>
    <row r="160" spans="1:19" ht="24">
      <c r="A160" s="46" t="s">
        <v>478</v>
      </c>
      <c r="B160" s="42" t="str">
        <f t="shared" si="9"/>
        <v>Supports</v>
      </c>
      <c r="C160" s="46" t="s">
        <v>4371</v>
      </c>
      <c r="D160" s="46" t="s">
        <v>461</v>
      </c>
      <c r="E160" s="46" t="s">
        <v>461</v>
      </c>
      <c r="F160" s="46" t="s">
        <v>4372</v>
      </c>
      <c r="G160" s="46" t="s">
        <v>4373</v>
      </c>
      <c r="H160" s="46" t="s">
        <v>4374</v>
      </c>
      <c r="I160" s="46" t="s">
        <v>4338</v>
      </c>
      <c r="J160" s="46" t="s">
        <v>4375</v>
      </c>
      <c r="K160" s="42" t="str">
        <f t="shared" si="10"/>
        <v>Flat roof system supports</v>
      </c>
      <c r="L160" s="47" t="s">
        <v>4376</v>
      </c>
      <c r="M160" s="47" t="s">
        <v>4377</v>
      </c>
      <c r="N160" s="47" t="s">
        <v>4378</v>
      </c>
      <c r="O160" s="47" t="s">
        <v>4379</v>
      </c>
      <c r="P160" s="39" t="s">
        <v>4380</v>
      </c>
      <c r="Q160" s="39" t="s">
        <v>4381</v>
      </c>
      <c r="R160" s="39" t="s">
        <v>4382</v>
      </c>
      <c r="S160" s="39" t="s">
        <v>4383</v>
      </c>
    </row>
    <row r="161" spans="1:19" ht="24">
      <c r="A161" s="46" t="s">
        <v>480</v>
      </c>
      <c r="B161" s="42" t="str">
        <f t="shared" si="9"/>
        <v>Supports</v>
      </c>
      <c r="C161" s="46" t="s">
        <v>4371</v>
      </c>
      <c r="D161" s="46" t="s">
        <v>461</v>
      </c>
      <c r="E161" s="46" t="s">
        <v>461</v>
      </c>
      <c r="F161" s="46" t="s">
        <v>4372</v>
      </c>
      <c r="G161" s="46" t="s">
        <v>4373</v>
      </c>
      <c r="H161" s="46" t="s">
        <v>4374</v>
      </c>
      <c r="I161" s="46" t="s">
        <v>4338</v>
      </c>
      <c r="J161" s="46" t="s">
        <v>4375</v>
      </c>
      <c r="K161" s="42" t="str">
        <f t="shared" si="10"/>
        <v>Flat roof system supports</v>
      </c>
      <c r="L161" s="47" t="s">
        <v>4376</v>
      </c>
      <c r="M161" s="47" t="s">
        <v>4377</v>
      </c>
      <c r="N161" s="47" t="s">
        <v>4378</v>
      </c>
      <c r="O161" s="47" t="s">
        <v>4379</v>
      </c>
      <c r="P161" s="39" t="s">
        <v>4380</v>
      </c>
      <c r="Q161" s="39" t="s">
        <v>4381</v>
      </c>
      <c r="R161" s="39" t="s">
        <v>4382</v>
      </c>
      <c r="S161" s="39" t="s">
        <v>4383</v>
      </c>
    </row>
    <row r="162" spans="1:19" ht="24">
      <c r="A162" s="46" t="s">
        <v>482</v>
      </c>
      <c r="B162" s="42" t="str">
        <f t="shared" si="9"/>
        <v>Supports</v>
      </c>
      <c r="C162" s="46" t="s">
        <v>4371</v>
      </c>
      <c r="D162" s="46" t="s">
        <v>461</v>
      </c>
      <c r="E162" s="46" t="s">
        <v>461</v>
      </c>
      <c r="F162" s="46" t="s">
        <v>4372</v>
      </c>
      <c r="G162" s="46" t="s">
        <v>4373</v>
      </c>
      <c r="H162" s="46" t="s">
        <v>4374</v>
      </c>
      <c r="I162" s="46" t="s">
        <v>4338</v>
      </c>
      <c r="J162" s="46" t="s">
        <v>4375</v>
      </c>
      <c r="K162" s="42" t="str">
        <f t="shared" si="10"/>
        <v>Flat roof system supports</v>
      </c>
      <c r="L162" s="47" t="s">
        <v>4376</v>
      </c>
      <c r="M162" s="47" t="s">
        <v>4377</v>
      </c>
      <c r="N162" s="47" t="s">
        <v>4378</v>
      </c>
      <c r="O162" s="47" t="s">
        <v>4379</v>
      </c>
      <c r="P162" s="39" t="s">
        <v>4380</v>
      </c>
      <c r="Q162" s="39" t="s">
        <v>4381</v>
      </c>
      <c r="R162" s="39" t="s">
        <v>4382</v>
      </c>
      <c r="S162" s="39" t="s">
        <v>4383</v>
      </c>
    </row>
    <row r="163" spans="1:19" ht="24">
      <c r="A163" s="46" t="s">
        <v>484</v>
      </c>
      <c r="B163" s="42" t="str">
        <f t="shared" si="9"/>
        <v>Supports</v>
      </c>
      <c r="C163" s="46" t="s">
        <v>4371</v>
      </c>
      <c r="D163" s="46" t="s">
        <v>461</v>
      </c>
      <c r="E163" s="46" t="s">
        <v>461</v>
      </c>
      <c r="F163" s="46" t="s">
        <v>4372</v>
      </c>
      <c r="G163" s="46" t="s">
        <v>4373</v>
      </c>
      <c r="H163" s="46" t="s">
        <v>4374</v>
      </c>
      <c r="I163" s="46" t="s">
        <v>4338</v>
      </c>
      <c r="J163" s="46" t="s">
        <v>4375</v>
      </c>
      <c r="K163" s="42" t="str">
        <f t="shared" si="10"/>
        <v>Flat roof system supports</v>
      </c>
      <c r="L163" s="47" t="s">
        <v>4376</v>
      </c>
      <c r="M163" s="47" t="s">
        <v>4377</v>
      </c>
      <c r="N163" s="47" t="s">
        <v>4378</v>
      </c>
      <c r="O163" s="47" t="s">
        <v>4379</v>
      </c>
      <c r="P163" s="39" t="s">
        <v>4380</v>
      </c>
      <c r="Q163" s="39" t="s">
        <v>4381</v>
      </c>
      <c r="R163" s="39" t="s">
        <v>4382</v>
      </c>
      <c r="S163" s="39" t="s">
        <v>4383</v>
      </c>
    </row>
    <row r="164" spans="1:19" ht="24">
      <c r="A164" s="46" t="s">
        <v>486</v>
      </c>
      <c r="B164" s="42" t="str">
        <f t="shared" si="9"/>
        <v>Screws and accessories</v>
      </c>
      <c r="C164" s="46" t="s">
        <v>4225</v>
      </c>
      <c r="D164" s="46" t="s">
        <v>82</v>
      </c>
      <c r="E164" s="46" t="s">
        <v>4226</v>
      </c>
      <c r="F164" s="46" t="s">
        <v>4227</v>
      </c>
      <c r="G164" s="46" t="s">
        <v>4228</v>
      </c>
      <c r="H164" s="46" t="s">
        <v>4229</v>
      </c>
      <c r="I164" s="46" t="s">
        <v>4230</v>
      </c>
      <c r="J164" s="46" t="s">
        <v>4231</v>
      </c>
      <c r="K164" s="42" t="str">
        <f t="shared" si="10"/>
        <v>Accessoires Supports</v>
      </c>
      <c r="L164" s="47" t="s">
        <v>4333</v>
      </c>
      <c r="M164" s="47" t="s">
        <v>4334</v>
      </c>
      <c r="N164" s="47" t="s">
        <v>4334</v>
      </c>
      <c r="O164" s="47" t="s">
        <v>4335</v>
      </c>
      <c r="P164" s="39" t="s">
        <v>4336</v>
      </c>
      <c r="Q164" s="39" t="s">
        <v>4337</v>
      </c>
      <c r="R164" s="39" t="s">
        <v>4340</v>
      </c>
      <c r="S164" s="39" t="s">
        <v>4339</v>
      </c>
    </row>
    <row r="165" spans="1:19" ht="48">
      <c r="A165" s="46" t="s">
        <v>3098</v>
      </c>
      <c r="B165" s="42" t="str">
        <f t="shared" si="9"/>
        <v>Ballastoptimized flat roof systems</v>
      </c>
      <c r="C165" s="46" t="s">
        <v>4317</v>
      </c>
      <c r="D165" s="46" t="s">
        <v>281</v>
      </c>
      <c r="E165" s="46" t="s">
        <v>4318</v>
      </c>
      <c r="F165" s="46" t="s">
        <v>4319</v>
      </c>
      <c r="G165" s="46" t="s">
        <v>4320</v>
      </c>
      <c r="H165" s="46" t="s">
        <v>4321</v>
      </c>
      <c r="I165" s="46" t="s">
        <v>4322</v>
      </c>
      <c r="J165" s="46" t="s">
        <v>4323</v>
      </c>
      <c r="K165" s="42" t="str">
        <f t="shared" si="10"/>
        <v>FixGrid</v>
      </c>
      <c r="L165" s="47" t="s">
        <v>4324</v>
      </c>
      <c r="M165" s="47" t="s">
        <v>4324</v>
      </c>
      <c r="N165" s="47" t="s">
        <v>4324</v>
      </c>
      <c r="O165" s="47" t="s">
        <v>4324</v>
      </c>
      <c r="P165" s="47" t="s">
        <v>4324</v>
      </c>
      <c r="Q165" s="47" t="s">
        <v>4324</v>
      </c>
      <c r="R165" s="47" t="s">
        <v>4324</v>
      </c>
      <c r="S165" s="47" t="s">
        <v>4324</v>
      </c>
    </row>
    <row r="166" spans="1:19" ht="48">
      <c r="A166" s="46" t="s">
        <v>3114</v>
      </c>
      <c r="B166" s="42" t="str">
        <f t="shared" si="9"/>
        <v>Ballastoptimized flat roof systems</v>
      </c>
      <c r="C166" s="46" t="s">
        <v>4317</v>
      </c>
      <c r="D166" s="46" t="s">
        <v>281</v>
      </c>
      <c r="E166" s="46" t="s">
        <v>4318</v>
      </c>
      <c r="F166" s="46" t="s">
        <v>4319</v>
      </c>
      <c r="G166" s="46" t="s">
        <v>4320</v>
      </c>
      <c r="H166" s="46" t="s">
        <v>4321</v>
      </c>
      <c r="I166" s="46" t="s">
        <v>4322</v>
      </c>
      <c r="J166" s="46" t="s">
        <v>4323</v>
      </c>
      <c r="K166" s="42" t="str">
        <f t="shared" si="10"/>
        <v>FixGrid</v>
      </c>
      <c r="L166" s="47" t="s">
        <v>4324</v>
      </c>
      <c r="M166" s="47" t="s">
        <v>4324</v>
      </c>
      <c r="N166" s="47" t="s">
        <v>4324</v>
      </c>
      <c r="O166" s="47" t="s">
        <v>4324</v>
      </c>
      <c r="P166" s="47" t="s">
        <v>4324</v>
      </c>
      <c r="Q166" s="47" t="s">
        <v>4324</v>
      </c>
      <c r="R166" s="47" t="s">
        <v>4324</v>
      </c>
      <c r="S166" s="47" t="s">
        <v>4324</v>
      </c>
    </row>
    <row r="167" spans="1:19" ht="48">
      <c r="A167" s="46" t="s">
        <v>3122</v>
      </c>
      <c r="B167" s="42" t="str">
        <f t="shared" si="9"/>
        <v>Ballastoptimized flat roof systems</v>
      </c>
      <c r="C167" s="46" t="s">
        <v>4317</v>
      </c>
      <c r="D167" s="46" t="s">
        <v>281</v>
      </c>
      <c r="E167" s="46" t="s">
        <v>4318</v>
      </c>
      <c r="F167" s="46" t="s">
        <v>4319</v>
      </c>
      <c r="G167" s="46" t="s">
        <v>4320</v>
      </c>
      <c r="H167" s="46" t="s">
        <v>4321</v>
      </c>
      <c r="I167" s="46" t="s">
        <v>4322</v>
      </c>
      <c r="J167" s="46" t="s">
        <v>4323</v>
      </c>
      <c r="K167" s="42" t="str">
        <f t="shared" si="10"/>
        <v>FixGrid</v>
      </c>
      <c r="L167" s="47" t="s">
        <v>4324</v>
      </c>
      <c r="M167" s="47" t="s">
        <v>4324</v>
      </c>
      <c r="N167" s="47" t="s">
        <v>4324</v>
      </c>
      <c r="O167" s="47" t="s">
        <v>4324</v>
      </c>
      <c r="P167" s="47" t="s">
        <v>4324</v>
      </c>
      <c r="Q167" s="47" t="s">
        <v>4324</v>
      </c>
      <c r="R167" s="47" t="s">
        <v>4324</v>
      </c>
      <c r="S167" s="47" t="s">
        <v>4324</v>
      </c>
    </row>
    <row r="168" spans="1:19" ht="48">
      <c r="A168" s="46" t="s">
        <v>3130</v>
      </c>
      <c r="B168" s="42" t="str">
        <f t="shared" si="9"/>
        <v>Ballastoptimized flat roof systems</v>
      </c>
      <c r="C168" s="46" t="s">
        <v>4317</v>
      </c>
      <c r="D168" s="46" t="s">
        <v>281</v>
      </c>
      <c r="E168" s="46" t="s">
        <v>4318</v>
      </c>
      <c r="F168" s="46" t="s">
        <v>4319</v>
      </c>
      <c r="G168" s="46" t="s">
        <v>4320</v>
      </c>
      <c r="H168" s="46" t="s">
        <v>4321</v>
      </c>
      <c r="I168" s="46" t="s">
        <v>4322</v>
      </c>
      <c r="J168" s="46" t="s">
        <v>4323</v>
      </c>
      <c r="K168" s="42" t="str">
        <f t="shared" si="10"/>
        <v>FixGrid</v>
      </c>
      <c r="L168" s="47" t="s">
        <v>4324</v>
      </c>
      <c r="M168" s="47" t="s">
        <v>4324</v>
      </c>
      <c r="N168" s="47" t="s">
        <v>4324</v>
      </c>
      <c r="O168" s="47" t="s">
        <v>4324</v>
      </c>
      <c r="P168" s="47" t="s">
        <v>4324</v>
      </c>
      <c r="Q168" s="47" t="s">
        <v>4324</v>
      </c>
      <c r="R168" s="47" t="s">
        <v>4324</v>
      </c>
      <c r="S168" s="47" t="s">
        <v>4324</v>
      </c>
    </row>
    <row r="169" spans="1:19" ht="48">
      <c r="A169" s="46" t="s">
        <v>490</v>
      </c>
      <c r="B169" s="42" t="str">
        <f t="shared" si="9"/>
        <v>Ballastoptimized flat roof systems</v>
      </c>
      <c r="C169" s="46" t="s">
        <v>4317</v>
      </c>
      <c r="D169" s="46" t="s">
        <v>281</v>
      </c>
      <c r="E169" s="46" t="s">
        <v>4318</v>
      </c>
      <c r="F169" s="46" t="s">
        <v>4319</v>
      </c>
      <c r="G169" s="46" t="s">
        <v>4320</v>
      </c>
      <c r="H169" s="46" t="s">
        <v>4321</v>
      </c>
      <c r="I169" s="46" t="s">
        <v>4322</v>
      </c>
      <c r="J169" s="46" t="s">
        <v>4323</v>
      </c>
      <c r="K169" s="42" t="str">
        <f t="shared" si="10"/>
        <v>FixGrid</v>
      </c>
      <c r="L169" s="47" t="s">
        <v>4324</v>
      </c>
      <c r="M169" s="47" t="s">
        <v>4324</v>
      </c>
      <c r="N169" s="47" t="s">
        <v>4324</v>
      </c>
      <c r="O169" s="47" t="s">
        <v>4324</v>
      </c>
      <c r="P169" s="47" t="s">
        <v>4324</v>
      </c>
      <c r="Q169" s="47" t="s">
        <v>4324</v>
      </c>
      <c r="R169" s="47" t="s">
        <v>4324</v>
      </c>
      <c r="S169" s="47" t="s">
        <v>4324</v>
      </c>
    </row>
    <row r="170" spans="1:19" ht="48">
      <c r="A170" s="46" t="s">
        <v>492</v>
      </c>
      <c r="B170" s="42" t="str">
        <f t="shared" si="9"/>
        <v>Ballastoptimized flat roof systems</v>
      </c>
      <c r="C170" s="46" t="s">
        <v>4317</v>
      </c>
      <c r="D170" s="46" t="s">
        <v>281</v>
      </c>
      <c r="E170" s="46" t="s">
        <v>4318</v>
      </c>
      <c r="F170" s="46" t="s">
        <v>4319</v>
      </c>
      <c r="G170" s="46" t="s">
        <v>4320</v>
      </c>
      <c r="H170" s="46" t="s">
        <v>4321</v>
      </c>
      <c r="I170" s="46" t="s">
        <v>4322</v>
      </c>
      <c r="J170" s="46" t="s">
        <v>4323</v>
      </c>
      <c r="K170" s="42" t="str">
        <f t="shared" si="10"/>
        <v>FixGrid</v>
      </c>
      <c r="L170" s="47" t="s">
        <v>4324</v>
      </c>
      <c r="M170" s="47" t="s">
        <v>4324</v>
      </c>
      <c r="N170" s="47" t="s">
        <v>4324</v>
      </c>
      <c r="O170" s="47" t="s">
        <v>4324</v>
      </c>
      <c r="P170" s="47" t="s">
        <v>4324</v>
      </c>
      <c r="Q170" s="47" t="s">
        <v>4324</v>
      </c>
      <c r="R170" s="47" t="s">
        <v>4324</v>
      </c>
      <c r="S170" s="47" t="s">
        <v>4324</v>
      </c>
    </row>
    <row r="171" spans="1:19" ht="48">
      <c r="A171" s="46" t="s">
        <v>494</v>
      </c>
      <c r="B171" s="42" t="str">
        <f t="shared" si="9"/>
        <v>Ballastoptimized flat roof systems</v>
      </c>
      <c r="C171" s="46" t="s">
        <v>4317</v>
      </c>
      <c r="D171" s="46" t="s">
        <v>281</v>
      </c>
      <c r="E171" s="46" t="s">
        <v>4318</v>
      </c>
      <c r="F171" s="46" t="s">
        <v>4319</v>
      </c>
      <c r="G171" s="46" t="s">
        <v>4320</v>
      </c>
      <c r="H171" s="46" t="s">
        <v>4321</v>
      </c>
      <c r="I171" s="46" t="s">
        <v>4322</v>
      </c>
      <c r="J171" s="46" t="s">
        <v>4323</v>
      </c>
      <c r="K171" s="42" t="str">
        <f t="shared" si="10"/>
        <v>FixGrid</v>
      </c>
      <c r="L171" s="47" t="s">
        <v>4324</v>
      </c>
      <c r="M171" s="47" t="s">
        <v>4324</v>
      </c>
      <c r="N171" s="47" t="s">
        <v>4324</v>
      </c>
      <c r="O171" s="47" t="s">
        <v>4324</v>
      </c>
      <c r="P171" s="47" t="s">
        <v>4324</v>
      </c>
      <c r="Q171" s="47" t="s">
        <v>4324</v>
      </c>
      <c r="R171" s="47" t="s">
        <v>4324</v>
      </c>
      <c r="S171" s="47" t="s">
        <v>4324</v>
      </c>
    </row>
    <row r="172" spans="1:19" ht="48">
      <c r="A172" s="46" t="s">
        <v>496</v>
      </c>
      <c r="B172" s="42" t="str">
        <f t="shared" si="9"/>
        <v>Ballastoptimized flat roof systems</v>
      </c>
      <c r="C172" s="46" t="s">
        <v>4317</v>
      </c>
      <c r="D172" s="46" t="s">
        <v>281</v>
      </c>
      <c r="E172" s="46" t="s">
        <v>4318</v>
      </c>
      <c r="F172" s="46" t="s">
        <v>4319</v>
      </c>
      <c r="G172" s="46" t="s">
        <v>4320</v>
      </c>
      <c r="H172" s="46" t="s">
        <v>4321</v>
      </c>
      <c r="I172" s="46" t="s">
        <v>4322</v>
      </c>
      <c r="J172" s="46" t="s">
        <v>4323</v>
      </c>
      <c r="K172" s="42" t="str">
        <f t="shared" si="10"/>
        <v>FixGrid</v>
      </c>
      <c r="L172" s="47" t="s">
        <v>4324</v>
      </c>
      <c r="M172" s="47" t="s">
        <v>4324</v>
      </c>
      <c r="N172" s="47" t="s">
        <v>4324</v>
      </c>
      <c r="O172" s="47" t="s">
        <v>4324</v>
      </c>
      <c r="P172" s="47" t="s">
        <v>4324</v>
      </c>
      <c r="Q172" s="47" t="s">
        <v>4324</v>
      </c>
      <c r="R172" s="47" t="s">
        <v>4324</v>
      </c>
      <c r="S172" s="47" t="s">
        <v>4324</v>
      </c>
    </row>
    <row r="173" spans="1:19" ht="48">
      <c r="A173" s="46" t="s">
        <v>498</v>
      </c>
      <c r="B173" s="42" t="str">
        <f t="shared" si="9"/>
        <v>Ballastoptimized flat roof systems</v>
      </c>
      <c r="C173" s="46" t="s">
        <v>4317</v>
      </c>
      <c r="D173" s="46" t="s">
        <v>281</v>
      </c>
      <c r="E173" s="46" t="s">
        <v>4318</v>
      </c>
      <c r="F173" s="46" t="s">
        <v>4319</v>
      </c>
      <c r="G173" s="46" t="s">
        <v>4320</v>
      </c>
      <c r="H173" s="46" t="s">
        <v>4321</v>
      </c>
      <c r="I173" s="46" t="s">
        <v>4322</v>
      </c>
      <c r="J173" s="46" t="s">
        <v>4323</v>
      </c>
      <c r="K173" s="42" t="str">
        <f t="shared" si="10"/>
        <v>FixGrid</v>
      </c>
      <c r="L173" s="47" t="s">
        <v>4324</v>
      </c>
      <c r="M173" s="47" t="s">
        <v>4324</v>
      </c>
      <c r="N173" s="47" t="s">
        <v>4324</v>
      </c>
      <c r="O173" s="47" t="s">
        <v>4324</v>
      </c>
      <c r="P173" s="47" t="s">
        <v>4324</v>
      </c>
      <c r="Q173" s="47" t="s">
        <v>4324</v>
      </c>
      <c r="R173" s="47" t="s">
        <v>4324</v>
      </c>
      <c r="S173" s="47" t="s">
        <v>4324</v>
      </c>
    </row>
    <row r="174" spans="1:19" ht="48">
      <c r="A174" s="46" t="s">
        <v>500</v>
      </c>
      <c r="B174" s="42" t="str">
        <f t="shared" si="9"/>
        <v>Ballastoptimized flat roof systems</v>
      </c>
      <c r="C174" s="46" t="s">
        <v>4317</v>
      </c>
      <c r="D174" s="46" t="s">
        <v>281</v>
      </c>
      <c r="E174" s="46" t="s">
        <v>4318</v>
      </c>
      <c r="F174" s="46" t="s">
        <v>4319</v>
      </c>
      <c r="G174" s="46" t="s">
        <v>4320</v>
      </c>
      <c r="H174" s="46" t="s">
        <v>4321</v>
      </c>
      <c r="I174" s="46" t="s">
        <v>4322</v>
      </c>
      <c r="J174" s="46" t="s">
        <v>4323</v>
      </c>
      <c r="K174" s="42" t="str">
        <f t="shared" si="10"/>
        <v>FixGrid</v>
      </c>
      <c r="L174" s="47" t="s">
        <v>4324</v>
      </c>
      <c r="M174" s="47" t="s">
        <v>4324</v>
      </c>
      <c r="N174" s="47" t="s">
        <v>4324</v>
      </c>
      <c r="O174" s="47" t="s">
        <v>4324</v>
      </c>
      <c r="P174" s="47" t="s">
        <v>4324</v>
      </c>
      <c r="Q174" s="47" t="s">
        <v>4324</v>
      </c>
      <c r="R174" s="47" t="s">
        <v>4324</v>
      </c>
      <c r="S174" s="47" t="s">
        <v>4324</v>
      </c>
    </row>
    <row r="175" spans="1:19" ht="48">
      <c r="A175" s="46" t="s">
        <v>502</v>
      </c>
      <c r="B175" s="42" t="str">
        <f t="shared" si="9"/>
        <v>Ballastoptimized flat roof systems</v>
      </c>
      <c r="C175" s="46" t="s">
        <v>4317</v>
      </c>
      <c r="D175" s="46" t="s">
        <v>281</v>
      </c>
      <c r="E175" s="46" t="s">
        <v>4318</v>
      </c>
      <c r="F175" s="46" t="s">
        <v>4319</v>
      </c>
      <c r="G175" s="46" t="s">
        <v>4320</v>
      </c>
      <c r="H175" s="46" t="s">
        <v>4321</v>
      </c>
      <c r="I175" s="46" t="s">
        <v>4322</v>
      </c>
      <c r="J175" s="46" t="s">
        <v>4323</v>
      </c>
      <c r="K175" s="42" t="str">
        <f t="shared" si="10"/>
        <v>FixGrid</v>
      </c>
      <c r="L175" s="47" t="s">
        <v>4324</v>
      </c>
      <c r="M175" s="47" t="s">
        <v>4324</v>
      </c>
      <c r="N175" s="47" t="s">
        <v>4324</v>
      </c>
      <c r="O175" s="47" t="s">
        <v>4324</v>
      </c>
      <c r="P175" s="47" t="s">
        <v>4324</v>
      </c>
      <c r="Q175" s="47" t="s">
        <v>4324</v>
      </c>
      <c r="R175" s="47" t="s">
        <v>4324</v>
      </c>
      <c r="S175" s="47" t="s">
        <v>4324</v>
      </c>
    </row>
    <row r="176" spans="1:19" ht="48">
      <c r="A176" s="46" t="s">
        <v>504</v>
      </c>
      <c r="B176" s="42" t="str">
        <f t="shared" si="9"/>
        <v>Ballastoptimized flat roof systems</v>
      </c>
      <c r="C176" s="46" t="s">
        <v>4317</v>
      </c>
      <c r="D176" s="46" t="s">
        <v>281</v>
      </c>
      <c r="E176" s="46" t="s">
        <v>4318</v>
      </c>
      <c r="F176" s="46" t="s">
        <v>4319</v>
      </c>
      <c r="G176" s="46" t="s">
        <v>4320</v>
      </c>
      <c r="H176" s="46" t="s">
        <v>4321</v>
      </c>
      <c r="I176" s="46" t="s">
        <v>4322</v>
      </c>
      <c r="J176" s="46" t="s">
        <v>4323</v>
      </c>
      <c r="K176" s="42" t="str">
        <f t="shared" si="10"/>
        <v>FixGrid</v>
      </c>
      <c r="L176" s="47" t="s">
        <v>4324</v>
      </c>
      <c r="M176" s="47" t="s">
        <v>4324</v>
      </c>
      <c r="N176" s="47" t="s">
        <v>4324</v>
      </c>
      <c r="O176" s="47" t="s">
        <v>4324</v>
      </c>
      <c r="P176" s="47" t="s">
        <v>4324</v>
      </c>
      <c r="Q176" s="47" t="s">
        <v>4324</v>
      </c>
      <c r="R176" s="47" t="s">
        <v>4324</v>
      </c>
      <c r="S176" s="47" t="s">
        <v>4324</v>
      </c>
    </row>
    <row r="177" spans="1:19" ht="24">
      <c r="A177" s="46" t="s">
        <v>506</v>
      </c>
      <c r="B177" s="42" t="str">
        <f t="shared" si="9"/>
        <v>Screws and accessories</v>
      </c>
      <c r="C177" s="46" t="s">
        <v>4225</v>
      </c>
      <c r="D177" s="46" t="s">
        <v>82</v>
      </c>
      <c r="E177" s="46" t="s">
        <v>4226</v>
      </c>
      <c r="F177" s="46" t="s">
        <v>4227</v>
      </c>
      <c r="G177" s="46" t="s">
        <v>4228</v>
      </c>
      <c r="H177" s="46" t="s">
        <v>4229</v>
      </c>
      <c r="I177" s="46" t="s">
        <v>4230</v>
      </c>
      <c r="J177" s="46" t="s">
        <v>4231</v>
      </c>
      <c r="K177" s="42" t="str">
        <f t="shared" si="10"/>
        <v>Accessoires Supports</v>
      </c>
      <c r="L177" s="47" t="s">
        <v>4333</v>
      </c>
      <c r="M177" s="47" t="s">
        <v>4334</v>
      </c>
      <c r="N177" s="47" t="s">
        <v>4334</v>
      </c>
      <c r="O177" s="47" t="s">
        <v>4335</v>
      </c>
      <c r="P177" s="47" t="s">
        <v>4336</v>
      </c>
      <c r="Q177" s="39" t="s">
        <v>4337</v>
      </c>
      <c r="R177" s="39" t="s">
        <v>4338</v>
      </c>
      <c r="S177" s="39" t="s">
        <v>4339</v>
      </c>
    </row>
    <row r="178" spans="1:19" ht="24">
      <c r="A178" s="46" t="s">
        <v>508</v>
      </c>
      <c r="B178" s="42" t="str">
        <f t="shared" si="9"/>
        <v>Screws and accessories</v>
      </c>
      <c r="C178" s="46" t="s">
        <v>4225</v>
      </c>
      <c r="D178" s="46" t="s">
        <v>82</v>
      </c>
      <c r="E178" s="46" t="s">
        <v>4226</v>
      </c>
      <c r="F178" s="46" t="s">
        <v>4227</v>
      </c>
      <c r="G178" s="46" t="s">
        <v>4228</v>
      </c>
      <c r="H178" s="46" t="s">
        <v>4229</v>
      </c>
      <c r="I178" s="46" t="s">
        <v>4230</v>
      </c>
      <c r="J178" s="46" t="s">
        <v>4231</v>
      </c>
      <c r="K178" s="42" t="str">
        <f t="shared" si="10"/>
        <v>Accessoires Supports</v>
      </c>
      <c r="L178" s="47" t="s">
        <v>4333</v>
      </c>
      <c r="M178" s="47" t="s">
        <v>4334</v>
      </c>
      <c r="N178" s="47" t="s">
        <v>4334</v>
      </c>
      <c r="O178" s="47" t="s">
        <v>4335</v>
      </c>
      <c r="P178" s="47" t="s">
        <v>4336</v>
      </c>
      <c r="Q178" s="39" t="s">
        <v>4337</v>
      </c>
      <c r="R178" s="39" t="s">
        <v>4338</v>
      </c>
      <c r="S178" s="39" t="s">
        <v>4339</v>
      </c>
    </row>
    <row r="179" spans="1:19" ht="48">
      <c r="A179" s="46" t="s">
        <v>544</v>
      </c>
      <c r="B179" s="42" t="str">
        <f t="shared" si="9"/>
        <v>Screws and accessories</v>
      </c>
      <c r="C179" s="46" t="s">
        <v>4225</v>
      </c>
      <c r="D179" s="46" t="s">
        <v>82</v>
      </c>
      <c r="E179" s="46" t="s">
        <v>4226</v>
      </c>
      <c r="F179" s="46" t="s">
        <v>4227</v>
      </c>
      <c r="G179" s="46" t="s">
        <v>4228</v>
      </c>
      <c r="H179" s="46" t="s">
        <v>4229</v>
      </c>
      <c r="I179" s="46" t="s">
        <v>4230</v>
      </c>
      <c r="J179" s="46" t="s">
        <v>4231</v>
      </c>
      <c r="K179" s="42" t="str">
        <f t="shared" si="10"/>
        <v>Accessories ballastoptimized flat roof systems</v>
      </c>
      <c r="L179" s="47" t="s">
        <v>4297</v>
      </c>
      <c r="M179" s="47" t="s">
        <v>4298</v>
      </c>
      <c r="N179" s="47" t="s">
        <v>4299</v>
      </c>
      <c r="O179" s="47" t="s">
        <v>4300</v>
      </c>
      <c r="P179" s="39" t="s">
        <v>4301</v>
      </c>
      <c r="Q179" s="39" t="s">
        <v>4302</v>
      </c>
      <c r="R179" s="39" t="s">
        <v>4303</v>
      </c>
      <c r="S179" s="39" t="s">
        <v>4304</v>
      </c>
    </row>
    <row r="180" spans="1:19" ht="48">
      <c r="A180" s="46" t="s">
        <v>546</v>
      </c>
      <c r="B180" s="42" t="str">
        <f t="shared" si="9"/>
        <v>Screws and accessories</v>
      </c>
      <c r="C180" s="46" t="s">
        <v>4225</v>
      </c>
      <c r="D180" s="46" t="s">
        <v>82</v>
      </c>
      <c r="E180" s="46" t="s">
        <v>4226</v>
      </c>
      <c r="F180" s="46" t="s">
        <v>4227</v>
      </c>
      <c r="G180" s="46" t="s">
        <v>4228</v>
      </c>
      <c r="H180" s="46" t="s">
        <v>4229</v>
      </c>
      <c r="I180" s="46" t="s">
        <v>4230</v>
      </c>
      <c r="J180" s="46" t="s">
        <v>4231</v>
      </c>
      <c r="K180" s="42" t="str">
        <f t="shared" si="10"/>
        <v>Accessories ballastoptimized flat roof systems</v>
      </c>
      <c r="L180" s="47" t="s">
        <v>4297</v>
      </c>
      <c r="M180" s="47" t="s">
        <v>4298</v>
      </c>
      <c r="N180" s="47" t="s">
        <v>4299</v>
      </c>
      <c r="O180" s="47" t="s">
        <v>4300</v>
      </c>
      <c r="P180" s="39" t="s">
        <v>4301</v>
      </c>
      <c r="Q180" s="39" t="s">
        <v>4302</v>
      </c>
      <c r="R180" s="39" t="s">
        <v>4303</v>
      </c>
      <c r="S180" s="39" t="s">
        <v>4304</v>
      </c>
    </row>
    <row r="181" spans="1:19" ht="48">
      <c r="A181" s="46" t="s">
        <v>548</v>
      </c>
      <c r="B181" s="42" t="str">
        <f t="shared" si="9"/>
        <v>Screws and accessories</v>
      </c>
      <c r="C181" s="46" t="s">
        <v>4225</v>
      </c>
      <c r="D181" s="46" t="s">
        <v>82</v>
      </c>
      <c r="E181" s="46" t="s">
        <v>4226</v>
      </c>
      <c r="F181" s="46" t="s">
        <v>4227</v>
      </c>
      <c r="G181" s="46" t="s">
        <v>4228</v>
      </c>
      <c r="H181" s="46" t="s">
        <v>4229</v>
      </c>
      <c r="I181" s="46" t="s">
        <v>4230</v>
      </c>
      <c r="J181" s="46" t="s">
        <v>4231</v>
      </c>
      <c r="K181" s="42" t="str">
        <f t="shared" si="10"/>
        <v>Accessories ballastoptimized flat roof systems</v>
      </c>
      <c r="L181" s="47" t="s">
        <v>4297</v>
      </c>
      <c r="M181" s="47" t="s">
        <v>4298</v>
      </c>
      <c r="N181" s="47" t="s">
        <v>4299</v>
      </c>
      <c r="O181" s="47" t="s">
        <v>4300</v>
      </c>
      <c r="P181" s="39" t="s">
        <v>4301</v>
      </c>
      <c r="Q181" s="39" t="s">
        <v>4302</v>
      </c>
      <c r="R181" s="39" t="s">
        <v>4303</v>
      </c>
      <c r="S181" s="39" t="s">
        <v>4304</v>
      </c>
    </row>
    <row r="182" spans="1:19" ht="48">
      <c r="A182" s="46" t="s">
        <v>552</v>
      </c>
      <c r="B182" s="42" t="str">
        <f t="shared" si="9"/>
        <v>Screws and accessories</v>
      </c>
      <c r="C182" s="46" t="s">
        <v>4225</v>
      </c>
      <c r="D182" s="46" t="s">
        <v>82</v>
      </c>
      <c r="E182" s="46" t="s">
        <v>4226</v>
      </c>
      <c r="F182" s="46" t="s">
        <v>4227</v>
      </c>
      <c r="G182" s="46" t="s">
        <v>4228</v>
      </c>
      <c r="H182" s="46" t="s">
        <v>4229</v>
      </c>
      <c r="I182" s="46" t="s">
        <v>4230</v>
      </c>
      <c r="J182" s="46" t="s">
        <v>4231</v>
      </c>
      <c r="K182" s="42" t="str">
        <f t="shared" si="10"/>
        <v>Accessories ballastoptimized flat roof systems</v>
      </c>
      <c r="L182" s="47" t="s">
        <v>4297</v>
      </c>
      <c r="M182" s="47" t="s">
        <v>4298</v>
      </c>
      <c r="N182" s="47" t="s">
        <v>4299</v>
      </c>
      <c r="O182" s="47" t="s">
        <v>4300</v>
      </c>
      <c r="P182" s="39" t="s">
        <v>4301</v>
      </c>
      <c r="Q182" s="39" t="s">
        <v>4302</v>
      </c>
      <c r="R182" s="39" t="s">
        <v>4303</v>
      </c>
      <c r="S182" s="39" t="s">
        <v>4304</v>
      </c>
    </row>
    <row r="183" spans="1:19" ht="48">
      <c r="A183" s="46" t="s">
        <v>554</v>
      </c>
      <c r="B183" s="42" t="str">
        <f t="shared" si="9"/>
        <v>Ballastoptimized flat roof systems</v>
      </c>
      <c r="C183" s="46" t="s">
        <v>4317</v>
      </c>
      <c r="D183" s="46" t="s">
        <v>281</v>
      </c>
      <c r="E183" s="46" t="s">
        <v>4318</v>
      </c>
      <c r="F183" s="46" t="s">
        <v>4319</v>
      </c>
      <c r="G183" s="46" t="s">
        <v>4320</v>
      </c>
      <c r="H183" s="46" t="s">
        <v>4321</v>
      </c>
      <c r="I183" s="46" t="s">
        <v>4322</v>
      </c>
      <c r="J183" s="46" t="s">
        <v>4323</v>
      </c>
      <c r="K183" s="42" t="str">
        <f t="shared" si="10"/>
        <v>FixGrid</v>
      </c>
      <c r="L183" s="47" t="s">
        <v>4324</v>
      </c>
      <c r="M183" s="47" t="s">
        <v>4324</v>
      </c>
      <c r="N183" s="47" t="s">
        <v>4324</v>
      </c>
      <c r="O183" s="47" t="s">
        <v>4324</v>
      </c>
      <c r="P183" s="47" t="s">
        <v>4324</v>
      </c>
      <c r="Q183" s="47" t="s">
        <v>4324</v>
      </c>
      <c r="R183" s="47" t="s">
        <v>4324</v>
      </c>
      <c r="S183" s="47" t="s">
        <v>4324</v>
      </c>
    </row>
    <row r="184" spans="1:19" ht="48">
      <c r="A184" s="46" t="s">
        <v>556</v>
      </c>
      <c r="B184" s="42" t="str">
        <f t="shared" si="9"/>
        <v>Ballastoptimized flat roof systems</v>
      </c>
      <c r="C184" s="46" t="s">
        <v>4317</v>
      </c>
      <c r="D184" s="46" t="s">
        <v>281</v>
      </c>
      <c r="E184" s="46" t="s">
        <v>4318</v>
      </c>
      <c r="F184" s="46" t="s">
        <v>4319</v>
      </c>
      <c r="G184" s="46" t="s">
        <v>4320</v>
      </c>
      <c r="H184" s="46" t="s">
        <v>4321</v>
      </c>
      <c r="I184" s="46" t="s">
        <v>4322</v>
      </c>
      <c r="J184" s="46" t="s">
        <v>4323</v>
      </c>
      <c r="K184" s="42" t="str">
        <f t="shared" si="10"/>
        <v>FixGrid</v>
      </c>
      <c r="L184" s="47" t="s">
        <v>4324</v>
      </c>
      <c r="M184" s="47" t="s">
        <v>4324</v>
      </c>
      <c r="N184" s="47" t="s">
        <v>4324</v>
      </c>
      <c r="O184" s="47" t="s">
        <v>4324</v>
      </c>
      <c r="P184" s="47" t="s">
        <v>4324</v>
      </c>
      <c r="Q184" s="47" t="s">
        <v>4324</v>
      </c>
      <c r="R184" s="47" t="s">
        <v>4324</v>
      </c>
      <c r="S184" s="47" t="s">
        <v>4324</v>
      </c>
    </row>
    <row r="185" spans="1:19" ht="48">
      <c r="A185" s="46" t="s">
        <v>558</v>
      </c>
      <c r="B185" s="42" t="str">
        <f t="shared" si="9"/>
        <v>Ballastoptimized flat roof systems</v>
      </c>
      <c r="C185" s="46" t="s">
        <v>4317</v>
      </c>
      <c r="D185" s="46" t="s">
        <v>281</v>
      </c>
      <c r="E185" s="46" t="s">
        <v>4318</v>
      </c>
      <c r="F185" s="46" t="s">
        <v>4319</v>
      </c>
      <c r="G185" s="46" t="s">
        <v>4320</v>
      </c>
      <c r="H185" s="46" t="s">
        <v>4321</v>
      </c>
      <c r="I185" s="46" t="s">
        <v>4322</v>
      </c>
      <c r="J185" s="46" t="s">
        <v>4323</v>
      </c>
      <c r="K185" s="42" t="str">
        <f t="shared" si="10"/>
        <v>FixGrid</v>
      </c>
      <c r="L185" s="47" t="s">
        <v>4324</v>
      </c>
      <c r="M185" s="47" t="s">
        <v>4324</v>
      </c>
      <c r="N185" s="47" t="s">
        <v>4324</v>
      </c>
      <c r="O185" s="47" t="s">
        <v>4324</v>
      </c>
      <c r="P185" s="47" t="s">
        <v>4324</v>
      </c>
      <c r="Q185" s="47" t="s">
        <v>4324</v>
      </c>
      <c r="R185" s="47" t="s">
        <v>4324</v>
      </c>
      <c r="S185" s="47" t="s">
        <v>4324</v>
      </c>
    </row>
    <row r="186" spans="1:19" ht="48">
      <c r="A186" s="46" t="s">
        <v>560</v>
      </c>
      <c r="B186" s="42" t="str">
        <f t="shared" si="9"/>
        <v>Ballastoptimized flat roof systems</v>
      </c>
      <c r="C186" s="46" t="s">
        <v>4317</v>
      </c>
      <c r="D186" s="46" t="s">
        <v>281</v>
      </c>
      <c r="E186" s="46" t="s">
        <v>4318</v>
      </c>
      <c r="F186" s="46" t="s">
        <v>4319</v>
      </c>
      <c r="G186" s="46" t="s">
        <v>4320</v>
      </c>
      <c r="H186" s="46" t="s">
        <v>4321</v>
      </c>
      <c r="I186" s="46" t="s">
        <v>4322</v>
      </c>
      <c r="J186" s="46" t="s">
        <v>4323</v>
      </c>
      <c r="K186" s="42" t="str">
        <f t="shared" si="10"/>
        <v>FixGrid</v>
      </c>
      <c r="L186" s="47" t="s">
        <v>4324</v>
      </c>
      <c r="M186" s="47" t="s">
        <v>4324</v>
      </c>
      <c r="N186" s="47" t="s">
        <v>4324</v>
      </c>
      <c r="O186" s="47" t="s">
        <v>4324</v>
      </c>
      <c r="P186" s="47" t="s">
        <v>4324</v>
      </c>
      <c r="Q186" s="47" t="s">
        <v>4324</v>
      </c>
      <c r="R186" s="47" t="s">
        <v>4324</v>
      </c>
      <c r="S186" s="47" t="s">
        <v>4324</v>
      </c>
    </row>
    <row r="187" spans="1:19" ht="48">
      <c r="A187" s="46" t="s">
        <v>562</v>
      </c>
      <c r="B187" s="42" t="str">
        <f t="shared" si="9"/>
        <v>Ballastoptimized flat roof systems</v>
      </c>
      <c r="C187" s="46" t="s">
        <v>4317</v>
      </c>
      <c r="D187" s="46" t="s">
        <v>281</v>
      </c>
      <c r="E187" s="46" t="s">
        <v>4318</v>
      </c>
      <c r="F187" s="46" t="s">
        <v>4319</v>
      </c>
      <c r="G187" s="46" t="s">
        <v>4320</v>
      </c>
      <c r="H187" s="46" t="s">
        <v>4321</v>
      </c>
      <c r="I187" s="46" t="s">
        <v>4322</v>
      </c>
      <c r="J187" s="46" t="s">
        <v>4323</v>
      </c>
      <c r="K187" s="42" t="str">
        <f t="shared" si="10"/>
        <v>FixGrid</v>
      </c>
      <c r="L187" s="47" t="s">
        <v>4324</v>
      </c>
      <c r="M187" s="47" t="s">
        <v>4324</v>
      </c>
      <c r="N187" s="47" t="s">
        <v>4324</v>
      </c>
      <c r="O187" s="47" t="s">
        <v>4324</v>
      </c>
      <c r="P187" s="47" t="s">
        <v>4324</v>
      </c>
      <c r="Q187" s="47" t="s">
        <v>4324</v>
      </c>
      <c r="R187" s="47" t="s">
        <v>4324</v>
      </c>
      <c r="S187" s="47" t="s">
        <v>4324</v>
      </c>
    </row>
    <row r="188" spans="1:19" ht="48">
      <c r="A188" s="46" t="s">
        <v>564</v>
      </c>
      <c r="B188" s="42" t="str">
        <f t="shared" si="9"/>
        <v>Ballastoptimized flat roof systems</v>
      </c>
      <c r="C188" s="46" t="s">
        <v>4317</v>
      </c>
      <c r="D188" s="46" t="s">
        <v>281</v>
      </c>
      <c r="E188" s="46" t="s">
        <v>4318</v>
      </c>
      <c r="F188" s="46" t="s">
        <v>4319</v>
      </c>
      <c r="G188" s="46" t="s">
        <v>4320</v>
      </c>
      <c r="H188" s="46" t="s">
        <v>4321</v>
      </c>
      <c r="I188" s="46" t="s">
        <v>4322</v>
      </c>
      <c r="J188" s="46" t="s">
        <v>4323</v>
      </c>
      <c r="K188" s="42" t="str">
        <f t="shared" si="10"/>
        <v>FixGrid</v>
      </c>
      <c r="L188" s="47" t="s">
        <v>4324</v>
      </c>
      <c r="M188" s="47" t="s">
        <v>4324</v>
      </c>
      <c r="N188" s="47" t="s">
        <v>4324</v>
      </c>
      <c r="O188" s="47" t="s">
        <v>4324</v>
      </c>
      <c r="P188" s="47" t="s">
        <v>4324</v>
      </c>
      <c r="Q188" s="47" t="s">
        <v>4324</v>
      </c>
      <c r="R188" s="47" t="s">
        <v>4324</v>
      </c>
      <c r="S188" s="47" t="s">
        <v>4324</v>
      </c>
    </row>
    <row r="189" spans="1:19" ht="48">
      <c r="A189" s="46" t="s">
        <v>566</v>
      </c>
      <c r="B189" s="42" t="str">
        <f t="shared" si="9"/>
        <v>Ballastoptimized flat roof systems</v>
      </c>
      <c r="C189" s="46" t="s">
        <v>4317</v>
      </c>
      <c r="D189" s="46" t="s">
        <v>281</v>
      </c>
      <c r="E189" s="46" t="s">
        <v>4318</v>
      </c>
      <c r="F189" s="46" t="s">
        <v>4319</v>
      </c>
      <c r="G189" s="46" t="s">
        <v>4320</v>
      </c>
      <c r="H189" s="46" t="s">
        <v>4321</v>
      </c>
      <c r="I189" s="46" t="s">
        <v>4322</v>
      </c>
      <c r="J189" s="46" t="s">
        <v>4323</v>
      </c>
      <c r="K189" s="42" t="str">
        <f t="shared" si="10"/>
        <v>FixGrid</v>
      </c>
      <c r="L189" s="47" t="s">
        <v>4324</v>
      </c>
      <c r="M189" s="47" t="s">
        <v>4324</v>
      </c>
      <c r="N189" s="47" t="s">
        <v>4324</v>
      </c>
      <c r="O189" s="47" t="s">
        <v>4324</v>
      </c>
      <c r="P189" s="47" t="s">
        <v>4324</v>
      </c>
      <c r="Q189" s="47" t="s">
        <v>4324</v>
      </c>
      <c r="R189" s="47" t="s">
        <v>4324</v>
      </c>
      <c r="S189" s="47" t="s">
        <v>4324</v>
      </c>
    </row>
    <row r="190" spans="1:19" ht="48">
      <c r="A190" s="46" t="s">
        <v>568</v>
      </c>
      <c r="B190" s="42" t="str">
        <f t="shared" si="9"/>
        <v>Ballastoptimized flat roof systems</v>
      </c>
      <c r="C190" s="46" t="s">
        <v>4317</v>
      </c>
      <c r="D190" s="46" t="s">
        <v>281</v>
      </c>
      <c r="E190" s="46" t="s">
        <v>4318</v>
      </c>
      <c r="F190" s="46" t="s">
        <v>4319</v>
      </c>
      <c r="G190" s="46" t="s">
        <v>4320</v>
      </c>
      <c r="H190" s="46" t="s">
        <v>4321</v>
      </c>
      <c r="I190" s="46" t="s">
        <v>4322</v>
      </c>
      <c r="J190" s="46" t="s">
        <v>4323</v>
      </c>
      <c r="K190" s="42" t="str">
        <f t="shared" si="10"/>
        <v>FixGrid</v>
      </c>
      <c r="L190" s="47" t="s">
        <v>4324</v>
      </c>
      <c r="M190" s="47" t="s">
        <v>4324</v>
      </c>
      <c r="N190" s="47" t="s">
        <v>4324</v>
      </c>
      <c r="O190" s="47" t="s">
        <v>4324</v>
      </c>
      <c r="P190" s="47" t="s">
        <v>4324</v>
      </c>
      <c r="Q190" s="47" t="s">
        <v>4324</v>
      </c>
      <c r="R190" s="47" t="s">
        <v>4324</v>
      </c>
      <c r="S190" s="47" t="s">
        <v>4324</v>
      </c>
    </row>
    <row r="191" spans="1:19" ht="48">
      <c r="A191" s="46" t="s">
        <v>576</v>
      </c>
      <c r="B191" s="42" t="str">
        <f t="shared" si="9"/>
        <v>Ballastoptimized flat roof systems</v>
      </c>
      <c r="C191" s="46" t="s">
        <v>4317</v>
      </c>
      <c r="D191" s="46" t="s">
        <v>281</v>
      </c>
      <c r="E191" s="46" t="s">
        <v>4318</v>
      </c>
      <c r="F191" s="46" t="s">
        <v>4319</v>
      </c>
      <c r="G191" s="46" t="s">
        <v>4320</v>
      </c>
      <c r="H191" s="46" t="s">
        <v>4321</v>
      </c>
      <c r="I191" s="46" t="s">
        <v>4322</v>
      </c>
      <c r="J191" s="46" t="s">
        <v>4323</v>
      </c>
      <c r="K191" s="42" t="str">
        <f t="shared" si="10"/>
        <v>FixGrid</v>
      </c>
      <c r="L191" s="47" t="s">
        <v>4324</v>
      </c>
      <c r="M191" s="47" t="s">
        <v>4324</v>
      </c>
      <c r="N191" s="47" t="s">
        <v>4324</v>
      </c>
      <c r="O191" s="47" t="s">
        <v>4324</v>
      </c>
      <c r="P191" s="47" t="s">
        <v>4324</v>
      </c>
      <c r="Q191" s="47" t="s">
        <v>4324</v>
      </c>
      <c r="R191" s="47" t="s">
        <v>4324</v>
      </c>
      <c r="S191" s="47" t="s">
        <v>4324</v>
      </c>
    </row>
    <row r="192" spans="1:19" ht="48">
      <c r="A192" s="46" t="s">
        <v>578</v>
      </c>
      <c r="B192" s="42" t="str">
        <f t="shared" si="9"/>
        <v>Ballastoptimized flat roof systems</v>
      </c>
      <c r="C192" s="46" t="s">
        <v>4317</v>
      </c>
      <c r="D192" s="46" t="s">
        <v>281</v>
      </c>
      <c r="E192" s="46" t="s">
        <v>4318</v>
      </c>
      <c r="F192" s="46" t="s">
        <v>4319</v>
      </c>
      <c r="G192" s="46" t="s">
        <v>4320</v>
      </c>
      <c r="H192" s="46" t="s">
        <v>4321</v>
      </c>
      <c r="I192" s="46" t="s">
        <v>4322</v>
      </c>
      <c r="J192" s="46" t="s">
        <v>4323</v>
      </c>
      <c r="K192" s="42" t="str">
        <f t="shared" si="10"/>
        <v>FixGrid</v>
      </c>
      <c r="L192" s="47" t="s">
        <v>4324</v>
      </c>
      <c r="M192" s="47" t="s">
        <v>4324</v>
      </c>
      <c r="N192" s="47" t="s">
        <v>4324</v>
      </c>
      <c r="O192" s="47" t="s">
        <v>4324</v>
      </c>
      <c r="P192" s="47" t="s">
        <v>4324</v>
      </c>
      <c r="Q192" s="47" t="s">
        <v>4324</v>
      </c>
      <c r="R192" s="47" t="s">
        <v>4324</v>
      </c>
      <c r="S192" s="47" t="s">
        <v>4324</v>
      </c>
    </row>
    <row r="193" spans="1:19" ht="24">
      <c r="A193" s="46" t="s">
        <v>3692</v>
      </c>
      <c r="B193" s="42" t="str">
        <f t="shared" si="9"/>
        <v>Screws and accessories</v>
      </c>
      <c r="C193" s="46" t="s">
        <v>4225</v>
      </c>
      <c r="D193" s="46" t="s">
        <v>82</v>
      </c>
      <c r="E193" s="46" t="s">
        <v>4226</v>
      </c>
      <c r="F193" s="46" t="s">
        <v>4227</v>
      </c>
      <c r="G193" s="46" t="s">
        <v>4228</v>
      </c>
      <c r="H193" s="46" t="s">
        <v>4229</v>
      </c>
      <c r="I193" s="46" t="s">
        <v>4230</v>
      </c>
      <c r="J193" s="46" t="s">
        <v>4231</v>
      </c>
      <c r="K193" s="42" t="str">
        <f t="shared" si="10"/>
        <v>Accessories special fastenings</v>
      </c>
      <c r="L193" s="47" t="s">
        <v>4240</v>
      </c>
      <c r="M193" s="47" t="s">
        <v>4241</v>
      </c>
      <c r="N193" s="47" t="s">
        <v>4242</v>
      </c>
      <c r="O193" s="47" t="s">
        <v>4243</v>
      </c>
      <c r="P193" s="39" t="s">
        <v>4244</v>
      </c>
      <c r="Q193" s="39" t="s">
        <v>4245</v>
      </c>
      <c r="R193" s="39" t="s">
        <v>4246</v>
      </c>
      <c r="S193" s="39" t="s">
        <v>4288</v>
      </c>
    </row>
    <row r="194" spans="1:19" ht="24">
      <c r="A194" s="46" t="s">
        <v>628</v>
      </c>
      <c r="B194" s="42" t="str">
        <f t="shared" si="9"/>
        <v>Screws and accessories</v>
      </c>
      <c r="C194" s="46" t="s">
        <v>4225</v>
      </c>
      <c r="D194" s="46" t="s">
        <v>82</v>
      </c>
      <c r="E194" s="46" t="s">
        <v>4226</v>
      </c>
      <c r="F194" s="46" t="s">
        <v>4227</v>
      </c>
      <c r="G194" s="46" t="s">
        <v>4228</v>
      </c>
      <c r="H194" s="46" t="s">
        <v>4229</v>
      </c>
      <c r="I194" s="46" t="s">
        <v>4230</v>
      </c>
      <c r="J194" s="46" t="s">
        <v>4231</v>
      </c>
      <c r="K194" s="42" t="str">
        <f t="shared" si="10"/>
        <v>Accessories roof hooks</v>
      </c>
      <c r="L194" s="47" t="s">
        <v>4232</v>
      </c>
      <c r="M194" s="47" t="s">
        <v>4233</v>
      </c>
      <c r="N194" s="47" t="s">
        <v>4234</v>
      </c>
      <c r="O194" s="47" t="s">
        <v>4235</v>
      </c>
      <c r="P194" s="39" t="s">
        <v>4236</v>
      </c>
      <c r="Q194" s="39" t="s">
        <v>4237</v>
      </c>
      <c r="R194" s="39" t="s">
        <v>4238</v>
      </c>
      <c r="S194" s="39" t="s">
        <v>4239</v>
      </c>
    </row>
    <row r="195" spans="1:19" ht="24">
      <c r="A195" s="46" t="s">
        <v>632</v>
      </c>
      <c r="B195" s="42" t="str">
        <f t="shared" si="9"/>
        <v>Screws and accessories</v>
      </c>
      <c r="C195" s="46" t="s">
        <v>4225</v>
      </c>
      <c r="D195" s="46" t="s">
        <v>82</v>
      </c>
      <c r="E195" s="46" t="s">
        <v>4226</v>
      </c>
      <c r="F195" s="46" t="s">
        <v>4227</v>
      </c>
      <c r="G195" s="46" t="s">
        <v>4228</v>
      </c>
      <c r="H195" s="46" t="s">
        <v>4229</v>
      </c>
      <c r="I195" s="46" t="s">
        <v>4230</v>
      </c>
      <c r="J195" s="46" t="s">
        <v>4231</v>
      </c>
      <c r="K195" s="42" t="str">
        <f t="shared" si="10"/>
        <v>Screws and small parts</v>
      </c>
      <c r="L195" s="47" t="s">
        <v>4291</v>
      </c>
      <c r="M195" s="47" t="s">
        <v>4292</v>
      </c>
      <c r="N195" s="47" t="s">
        <v>4293</v>
      </c>
      <c r="O195" s="47" t="s">
        <v>4294</v>
      </c>
      <c r="P195" s="39" t="s">
        <v>4295</v>
      </c>
      <c r="Q195" s="39" t="s">
        <v>4296</v>
      </c>
      <c r="R195" s="39" t="s">
        <v>4230</v>
      </c>
      <c r="S195" s="39" t="s">
        <v>4384</v>
      </c>
    </row>
    <row r="196" spans="1:19" ht="24">
      <c r="A196" s="46" t="s">
        <v>634</v>
      </c>
      <c r="B196" s="42" t="str">
        <f t="shared" si="9"/>
        <v>Screws and accessories</v>
      </c>
      <c r="C196" s="46" t="s">
        <v>4225</v>
      </c>
      <c r="D196" s="46" t="s">
        <v>82</v>
      </c>
      <c r="E196" s="46" t="s">
        <v>4226</v>
      </c>
      <c r="F196" s="46" t="s">
        <v>4227</v>
      </c>
      <c r="G196" s="46" t="s">
        <v>4228</v>
      </c>
      <c r="H196" s="46" t="s">
        <v>4229</v>
      </c>
      <c r="I196" s="46" t="s">
        <v>4230</v>
      </c>
      <c r="J196" s="46" t="s">
        <v>4231</v>
      </c>
      <c r="K196" s="42" t="str">
        <f t="shared" si="10"/>
        <v>Screws and small parts</v>
      </c>
      <c r="L196" s="47" t="s">
        <v>4291</v>
      </c>
      <c r="M196" s="47" t="s">
        <v>4292</v>
      </c>
      <c r="N196" s="47" t="s">
        <v>4293</v>
      </c>
      <c r="O196" s="47" t="s">
        <v>4294</v>
      </c>
      <c r="P196" s="39" t="s">
        <v>4295</v>
      </c>
      <c r="Q196" s="39" t="s">
        <v>4296</v>
      </c>
      <c r="R196" s="39" t="s">
        <v>4230</v>
      </c>
      <c r="S196" s="39" t="s">
        <v>4384</v>
      </c>
    </row>
    <row r="197" spans="1:19" ht="24">
      <c r="A197" s="46" t="s">
        <v>636</v>
      </c>
      <c r="B197" s="42" t="str">
        <f t="shared" si="9"/>
        <v>Screws and accessories</v>
      </c>
      <c r="C197" s="46" t="s">
        <v>4225</v>
      </c>
      <c r="D197" s="46" t="s">
        <v>82</v>
      </c>
      <c r="E197" s="46" t="s">
        <v>4226</v>
      </c>
      <c r="F197" s="46" t="s">
        <v>4227</v>
      </c>
      <c r="G197" s="46" t="s">
        <v>4228</v>
      </c>
      <c r="H197" s="46" t="s">
        <v>4229</v>
      </c>
      <c r="I197" s="46" t="s">
        <v>4230</v>
      </c>
      <c r="J197" s="46" t="s">
        <v>4231</v>
      </c>
      <c r="K197" s="42" t="str">
        <f t="shared" si="10"/>
        <v>Screws and small parts</v>
      </c>
      <c r="L197" s="47" t="s">
        <v>4291</v>
      </c>
      <c r="M197" s="47" t="s">
        <v>4292</v>
      </c>
      <c r="N197" s="47" t="s">
        <v>4293</v>
      </c>
      <c r="O197" s="47" t="s">
        <v>4294</v>
      </c>
      <c r="P197" s="39" t="s">
        <v>4295</v>
      </c>
      <c r="Q197" s="39" t="s">
        <v>4296</v>
      </c>
      <c r="R197" s="39" t="s">
        <v>4230</v>
      </c>
      <c r="S197" s="39" t="s">
        <v>4384</v>
      </c>
    </row>
    <row r="198" spans="1:19" ht="24">
      <c r="A198" s="46" t="s">
        <v>656</v>
      </c>
      <c r="B198" s="42" t="str">
        <f t="shared" si="9"/>
        <v>Screws and accessories</v>
      </c>
      <c r="C198" s="46" t="s">
        <v>4225</v>
      </c>
      <c r="D198" s="46" t="s">
        <v>82</v>
      </c>
      <c r="E198" s="46" t="s">
        <v>4226</v>
      </c>
      <c r="F198" s="46" t="s">
        <v>4227</v>
      </c>
      <c r="G198" s="46" t="s">
        <v>4228</v>
      </c>
      <c r="H198" s="46" t="s">
        <v>4229</v>
      </c>
      <c r="I198" s="46" t="s">
        <v>4230</v>
      </c>
      <c r="J198" s="46" t="s">
        <v>4231</v>
      </c>
      <c r="K198" s="42" t="str">
        <f t="shared" si="10"/>
        <v>Screws and small parts</v>
      </c>
      <c r="L198" s="47" t="s">
        <v>4291</v>
      </c>
      <c r="M198" s="47" t="s">
        <v>4292</v>
      </c>
      <c r="N198" s="47" t="s">
        <v>4293</v>
      </c>
      <c r="O198" s="47" t="s">
        <v>4294</v>
      </c>
      <c r="P198" s="39" t="s">
        <v>4295</v>
      </c>
      <c r="Q198" s="39" t="s">
        <v>4296</v>
      </c>
      <c r="R198" s="39" t="s">
        <v>4230</v>
      </c>
      <c r="S198" s="39" t="s">
        <v>4384</v>
      </c>
    </row>
    <row r="199" spans="1:19" ht="24">
      <c r="A199" s="46" t="s">
        <v>658</v>
      </c>
      <c r="B199" s="42" t="str">
        <f t="shared" si="9"/>
        <v>Screws and accessories</v>
      </c>
      <c r="C199" s="46" t="s">
        <v>4225</v>
      </c>
      <c r="D199" s="46" t="s">
        <v>82</v>
      </c>
      <c r="E199" s="46" t="s">
        <v>4226</v>
      </c>
      <c r="F199" s="46" t="s">
        <v>4227</v>
      </c>
      <c r="G199" s="46" t="s">
        <v>4228</v>
      </c>
      <c r="H199" s="46" t="s">
        <v>4229</v>
      </c>
      <c r="I199" s="46" t="s">
        <v>4230</v>
      </c>
      <c r="J199" s="46" t="s">
        <v>4231</v>
      </c>
      <c r="K199" s="42" t="str">
        <f t="shared" si="10"/>
        <v>Screws and small parts</v>
      </c>
      <c r="L199" s="47" t="s">
        <v>4291</v>
      </c>
      <c r="M199" s="47" t="s">
        <v>4292</v>
      </c>
      <c r="N199" s="47" t="s">
        <v>4293</v>
      </c>
      <c r="O199" s="47" t="s">
        <v>4294</v>
      </c>
      <c r="P199" s="39" t="s">
        <v>4295</v>
      </c>
      <c r="Q199" s="39" t="s">
        <v>4296</v>
      </c>
      <c r="R199" s="39" t="s">
        <v>4230</v>
      </c>
      <c r="S199" s="39" t="s">
        <v>4384</v>
      </c>
    </row>
    <row r="200" spans="1:19" ht="24">
      <c r="A200" s="46" t="s">
        <v>668</v>
      </c>
      <c r="B200" s="42" t="str">
        <f t="shared" ref="B200:B268" si="13">IF(INDEX(C200:J200,1,Sprache)&lt;&gt;0,INDEX(C200:J200,1,Sprache),IF(INDEX(C200:J200,1,1)=0," ",INDEX(C200:J200,1,1)))</f>
        <v>Screws and accessories</v>
      </c>
      <c r="C200" s="46" t="s">
        <v>4225</v>
      </c>
      <c r="D200" s="46" t="s">
        <v>82</v>
      </c>
      <c r="E200" s="46" t="s">
        <v>4226</v>
      </c>
      <c r="F200" s="46" t="s">
        <v>4227</v>
      </c>
      <c r="G200" s="46" t="s">
        <v>4228</v>
      </c>
      <c r="H200" s="46" t="s">
        <v>4229</v>
      </c>
      <c r="I200" s="46" t="s">
        <v>4230</v>
      </c>
      <c r="J200" s="46" t="s">
        <v>4231</v>
      </c>
      <c r="K200" s="42" t="str">
        <f t="shared" ref="K200:K268" si="14">IF(INDEX(L200:S200,1,Sprache)&lt;&gt;0,INDEX(L200:S200,1,Sprache),IF(INDEX(L200:S200,1,1)=0," ",INDEX(L200:S200,1,1)))</f>
        <v>Screws and small parts</v>
      </c>
      <c r="L200" s="47" t="s">
        <v>4291</v>
      </c>
      <c r="M200" s="47" t="s">
        <v>4292</v>
      </c>
      <c r="N200" s="47" t="s">
        <v>4293</v>
      </c>
      <c r="O200" s="47" t="s">
        <v>4294</v>
      </c>
      <c r="P200" s="39" t="s">
        <v>4295</v>
      </c>
      <c r="Q200" s="39" t="s">
        <v>4296</v>
      </c>
      <c r="R200" s="39" t="s">
        <v>4230</v>
      </c>
      <c r="S200" s="39" t="s">
        <v>4384</v>
      </c>
    </row>
    <row r="201" spans="1:19" ht="24">
      <c r="A201" s="46" t="s">
        <v>670</v>
      </c>
      <c r="B201" s="42" t="str">
        <f t="shared" si="13"/>
        <v>Screws and accessories</v>
      </c>
      <c r="C201" s="46" t="s">
        <v>4225</v>
      </c>
      <c r="D201" s="46" t="s">
        <v>82</v>
      </c>
      <c r="E201" s="46" t="s">
        <v>4226</v>
      </c>
      <c r="F201" s="46" t="s">
        <v>4227</v>
      </c>
      <c r="G201" s="46" t="s">
        <v>4228</v>
      </c>
      <c r="H201" s="46" t="s">
        <v>4229</v>
      </c>
      <c r="I201" s="46" t="s">
        <v>4230</v>
      </c>
      <c r="J201" s="46" t="s">
        <v>4231</v>
      </c>
      <c r="K201" s="42" t="str">
        <f t="shared" si="14"/>
        <v>Screws and small parts</v>
      </c>
      <c r="L201" s="47" t="s">
        <v>4291</v>
      </c>
      <c r="M201" s="47" t="s">
        <v>4292</v>
      </c>
      <c r="N201" s="47" t="s">
        <v>4293</v>
      </c>
      <c r="O201" s="47" t="s">
        <v>4294</v>
      </c>
      <c r="P201" s="39" t="s">
        <v>4295</v>
      </c>
      <c r="Q201" s="39" t="s">
        <v>4296</v>
      </c>
      <c r="R201" s="39" t="s">
        <v>4230</v>
      </c>
      <c r="S201" s="39" t="s">
        <v>4384</v>
      </c>
    </row>
    <row r="202" spans="1:19" ht="24">
      <c r="A202" s="46" t="s">
        <v>672</v>
      </c>
      <c r="B202" s="42" t="str">
        <f t="shared" si="13"/>
        <v>Screws and accessories</v>
      </c>
      <c r="C202" s="46" t="s">
        <v>4225</v>
      </c>
      <c r="D202" s="46" t="s">
        <v>82</v>
      </c>
      <c r="E202" s="46" t="s">
        <v>4226</v>
      </c>
      <c r="F202" s="46" t="s">
        <v>4227</v>
      </c>
      <c r="G202" s="46" t="s">
        <v>4228</v>
      </c>
      <c r="H202" s="46" t="s">
        <v>4229</v>
      </c>
      <c r="I202" s="46" t="s">
        <v>4230</v>
      </c>
      <c r="J202" s="46" t="s">
        <v>4231</v>
      </c>
      <c r="K202" s="42" t="str">
        <f t="shared" si="14"/>
        <v>Screws and small parts</v>
      </c>
      <c r="L202" s="47" t="s">
        <v>4291</v>
      </c>
      <c r="M202" s="47" t="s">
        <v>4292</v>
      </c>
      <c r="N202" s="47" t="s">
        <v>4293</v>
      </c>
      <c r="O202" s="47" t="s">
        <v>4294</v>
      </c>
      <c r="P202" s="39" t="s">
        <v>4295</v>
      </c>
      <c r="Q202" s="39" t="s">
        <v>4296</v>
      </c>
      <c r="R202" s="39" t="s">
        <v>4230</v>
      </c>
      <c r="S202" s="39" t="s">
        <v>4384</v>
      </c>
    </row>
    <row r="203" spans="1:19" ht="24">
      <c r="A203" s="46" t="s">
        <v>674</v>
      </c>
      <c r="B203" s="42" t="str">
        <f t="shared" si="13"/>
        <v>Screws and accessories</v>
      </c>
      <c r="C203" s="46" t="s">
        <v>4225</v>
      </c>
      <c r="D203" s="46" t="s">
        <v>82</v>
      </c>
      <c r="E203" s="46" t="s">
        <v>4226</v>
      </c>
      <c r="F203" s="46" t="s">
        <v>4227</v>
      </c>
      <c r="G203" s="46" t="s">
        <v>4228</v>
      </c>
      <c r="H203" s="46" t="s">
        <v>4229</v>
      </c>
      <c r="I203" s="46" t="s">
        <v>4230</v>
      </c>
      <c r="J203" s="46" t="s">
        <v>4231</v>
      </c>
      <c r="K203" s="42" t="str">
        <f t="shared" ref="K203:K205" si="15">IF(INDEX(L203:S203,1,Sprache)&lt;&gt;0,INDEX(L203:S203,1,Sprache),IF(INDEX(L203:S203,1,1)=0," ",INDEX(L203:S203,1,1)))</f>
        <v>Screws and small parts</v>
      </c>
      <c r="L203" s="47" t="s">
        <v>4291</v>
      </c>
      <c r="M203" s="47" t="s">
        <v>4292</v>
      </c>
      <c r="N203" s="47" t="s">
        <v>4293</v>
      </c>
      <c r="O203" s="47" t="s">
        <v>4294</v>
      </c>
      <c r="P203" s="39" t="s">
        <v>4295</v>
      </c>
      <c r="Q203" s="39" t="s">
        <v>4296</v>
      </c>
      <c r="R203" s="39" t="s">
        <v>4230</v>
      </c>
      <c r="S203" s="39" t="s">
        <v>4384</v>
      </c>
    </row>
    <row r="204" spans="1:19" ht="24">
      <c r="A204" s="46" t="s">
        <v>676</v>
      </c>
      <c r="B204" s="42" t="str">
        <f t="shared" si="13"/>
        <v>Screws and accessories</v>
      </c>
      <c r="C204" s="46" t="s">
        <v>4225</v>
      </c>
      <c r="D204" s="46" t="s">
        <v>82</v>
      </c>
      <c r="E204" s="46" t="s">
        <v>4226</v>
      </c>
      <c r="F204" s="46" t="s">
        <v>4227</v>
      </c>
      <c r="G204" s="46" t="s">
        <v>4228</v>
      </c>
      <c r="H204" s="46" t="s">
        <v>4229</v>
      </c>
      <c r="I204" s="46" t="s">
        <v>4230</v>
      </c>
      <c r="J204" s="46" t="s">
        <v>4231</v>
      </c>
      <c r="K204" s="42" t="str">
        <f t="shared" si="15"/>
        <v>Screws and small parts</v>
      </c>
      <c r="L204" s="47" t="s">
        <v>4291</v>
      </c>
      <c r="M204" s="47" t="s">
        <v>4292</v>
      </c>
      <c r="N204" s="47" t="s">
        <v>4293</v>
      </c>
      <c r="O204" s="47" t="s">
        <v>4294</v>
      </c>
      <c r="P204" s="39" t="s">
        <v>4295</v>
      </c>
      <c r="Q204" s="39" t="s">
        <v>4296</v>
      </c>
      <c r="R204" s="39" t="s">
        <v>4230</v>
      </c>
      <c r="S204" s="39" t="s">
        <v>4384</v>
      </c>
    </row>
    <row r="205" spans="1:19" ht="24">
      <c r="A205" s="46" t="s">
        <v>678</v>
      </c>
      <c r="B205" s="42" t="str">
        <f t="shared" si="13"/>
        <v>Screws and accessories</v>
      </c>
      <c r="C205" s="46" t="s">
        <v>4225</v>
      </c>
      <c r="D205" s="46" t="s">
        <v>82</v>
      </c>
      <c r="E205" s="46" t="s">
        <v>4226</v>
      </c>
      <c r="F205" s="46" t="s">
        <v>4227</v>
      </c>
      <c r="G205" s="46" t="s">
        <v>4228</v>
      </c>
      <c r="H205" s="46" t="s">
        <v>4229</v>
      </c>
      <c r="I205" s="46" t="s">
        <v>4230</v>
      </c>
      <c r="J205" s="46" t="s">
        <v>4231</v>
      </c>
      <c r="K205" s="42" t="str">
        <f t="shared" si="15"/>
        <v>Screws and small parts</v>
      </c>
      <c r="L205" s="47" t="s">
        <v>4291</v>
      </c>
      <c r="M205" s="47" t="s">
        <v>4292</v>
      </c>
      <c r="N205" s="47" t="s">
        <v>4293</v>
      </c>
      <c r="O205" s="47" t="s">
        <v>4294</v>
      </c>
      <c r="P205" s="39" t="s">
        <v>4295</v>
      </c>
      <c r="Q205" s="39" t="s">
        <v>4296</v>
      </c>
      <c r="R205" s="39" t="s">
        <v>4230</v>
      </c>
      <c r="S205" s="39" t="s">
        <v>4384</v>
      </c>
    </row>
    <row r="206" spans="1:19" ht="24">
      <c r="A206" s="46" t="s">
        <v>3885</v>
      </c>
      <c r="B206" s="42" t="str">
        <f t="shared" si="13"/>
        <v>Screws and accessories</v>
      </c>
      <c r="C206" s="46" t="s">
        <v>4225</v>
      </c>
      <c r="D206" s="46" t="s">
        <v>82</v>
      </c>
      <c r="E206" s="46" t="s">
        <v>4226</v>
      </c>
      <c r="F206" s="46" t="s">
        <v>4227</v>
      </c>
      <c r="G206" s="46" t="s">
        <v>4228</v>
      </c>
      <c r="H206" s="46" t="s">
        <v>4229</v>
      </c>
      <c r="I206" s="46" t="s">
        <v>4230</v>
      </c>
      <c r="J206" s="46" t="s">
        <v>4231</v>
      </c>
      <c r="K206" s="42" t="str">
        <f t="shared" si="14"/>
        <v>Screws and small parts</v>
      </c>
      <c r="L206" s="47" t="s">
        <v>4291</v>
      </c>
      <c r="M206" s="47" t="s">
        <v>4292</v>
      </c>
      <c r="N206" s="47" t="s">
        <v>4293</v>
      </c>
      <c r="O206" s="47" t="s">
        <v>4294</v>
      </c>
      <c r="P206" s="39" t="s">
        <v>4295</v>
      </c>
      <c r="Q206" s="39" t="s">
        <v>4296</v>
      </c>
      <c r="R206" s="39" t="s">
        <v>4230</v>
      </c>
      <c r="S206" s="39" t="s">
        <v>4384</v>
      </c>
    </row>
    <row r="207" spans="1:19" ht="24">
      <c r="A207" s="46" t="s">
        <v>3895</v>
      </c>
      <c r="B207" s="42" t="str">
        <f t="shared" si="13"/>
        <v>Screws and accessories</v>
      </c>
      <c r="C207" s="46" t="s">
        <v>4225</v>
      </c>
      <c r="D207" s="46" t="s">
        <v>82</v>
      </c>
      <c r="E207" s="46" t="s">
        <v>4226</v>
      </c>
      <c r="F207" s="46" t="s">
        <v>4227</v>
      </c>
      <c r="G207" s="46" t="s">
        <v>4228</v>
      </c>
      <c r="H207" s="46" t="s">
        <v>4229</v>
      </c>
      <c r="I207" s="46" t="s">
        <v>4230</v>
      </c>
      <c r="J207" s="46" t="s">
        <v>4231</v>
      </c>
      <c r="K207" s="42" t="str">
        <f t="shared" si="14"/>
        <v>Screws and small parts</v>
      </c>
      <c r="L207" s="47" t="s">
        <v>4291</v>
      </c>
      <c r="M207" s="47" t="s">
        <v>4292</v>
      </c>
      <c r="N207" s="47" t="s">
        <v>4293</v>
      </c>
      <c r="O207" s="47" t="s">
        <v>4294</v>
      </c>
      <c r="P207" s="39" t="s">
        <v>4295</v>
      </c>
      <c r="Q207" s="39" t="s">
        <v>4296</v>
      </c>
      <c r="R207" s="39" t="s">
        <v>4230</v>
      </c>
      <c r="S207" s="39" t="s">
        <v>4384</v>
      </c>
    </row>
    <row r="208" spans="1:19" ht="24">
      <c r="A208" s="46" t="s">
        <v>680</v>
      </c>
      <c r="B208" s="42" t="str">
        <f t="shared" si="13"/>
        <v>Screws and accessories</v>
      </c>
      <c r="C208" s="46" t="s">
        <v>4225</v>
      </c>
      <c r="D208" s="46" t="s">
        <v>82</v>
      </c>
      <c r="E208" s="46" t="s">
        <v>4226</v>
      </c>
      <c r="F208" s="46" t="s">
        <v>4227</v>
      </c>
      <c r="G208" s="46" t="s">
        <v>4228</v>
      </c>
      <c r="H208" s="46" t="s">
        <v>4229</v>
      </c>
      <c r="I208" s="46" t="s">
        <v>4230</v>
      </c>
      <c r="J208" s="46" t="s">
        <v>4231</v>
      </c>
      <c r="K208" s="42" t="str">
        <f t="shared" si="14"/>
        <v>Screws and small parts</v>
      </c>
      <c r="L208" s="47" t="s">
        <v>4291</v>
      </c>
      <c r="M208" s="47" t="s">
        <v>4292</v>
      </c>
      <c r="N208" s="47" t="s">
        <v>4293</v>
      </c>
      <c r="O208" s="47" t="s">
        <v>4294</v>
      </c>
      <c r="P208" s="39" t="s">
        <v>4295</v>
      </c>
      <c r="Q208" s="39" t="s">
        <v>4296</v>
      </c>
      <c r="R208" s="39" t="s">
        <v>4230</v>
      </c>
      <c r="S208" s="39" t="s">
        <v>4384</v>
      </c>
    </row>
    <row r="209" spans="1:19" ht="24">
      <c r="A209" s="46" t="s">
        <v>682</v>
      </c>
      <c r="B209" s="42" t="str">
        <f t="shared" si="13"/>
        <v>Screws and accessories</v>
      </c>
      <c r="C209" s="46" t="s">
        <v>4225</v>
      </c>
      <c r="D209" s="46" t="s">
        <v>82</v>
      </c>
      <c r="E209" s="46" t="s">
        <v>4226</v>
      </c>
      <c r="F209" s="46" t="s">
        <v>4227</v>
      </c>
      <c r="G209" s="46" t="s">
        <v>4228</v>
      </c>
      <c r="H209" s="46" t="s">
        <v>4229</v>
      </c>
      <c r="I209" s="46" t="s">
        <v>4230</v>
      </c>
      <c r="J209" s="46" t="s">
        <v>4231</v>
      </c>
      <c r="K209" s="42" t="str">
        <f t="shared" si="14"/>
        <v>Screws and small parts</v>
      </c>
      <c r="L209" s="47" t="s">
        <v>4291</v>
      </c>
      <c r="M209" s="47" t="s">
        <v>4292</v>
      </c>
      <c r="N209" s="47" t="s">
        <v>4293</v>
      </c>
      <c r="O209" s="47" t="s">
        <v>4294</v>
      </c>
      <c r="P209" s="39" t="s">
        <v>4295</v>
      </c>
      <c r="Q209" s="39" t="s">
        <v>4296</v>
      </c>
      <c r="R209" s="39" t="s">
        <v>4230</v>
      </c>
      <c r="S209" s="39" t="s">
        <v>4384</v>
      </c>
    </row>
    <row r="210" spans="1:19" ht="24">
      <c r="A210" s="46" t="s">
        <v>3927</v>
      </c>
      <c r="B210" s="42" t="str">
        <f t="shared" si="13"/>
        <v>Screws and accessories</v>
      </c>
      <c r="C210" s="46" t="s">
        <v>4225</v>
      </c>
      <c r="D210" s="46" t="s">
        <v>82</v>
      </c>
      <c r="E210" s="46" t="s">
        <v>4226</v>
      </c>
      <c r="F210" s="46" t="s">
        <v>4227</v>
      </c>
      <c r="G210" s="46" t="s">
        <v>4228</v>
      </c>
      <c r="H210" s="46" t="s">
        <v>4229</v>
      </c>
      <c r="I210" s="46" t="s">
        <v>4230</v>
      </c>
      <c r="J210" s="46" t="s">
        <v>4231</v>
      </c>
      <c r="K210" s="42" t="str">
        <f t="shared" si="14"/>
        <v>Screws and small parts</v>
      </c>
      <c r="L210" s="47" t="s">
        <v>4291</v>
      </c>
      <c r="M210" s="47" t="s">
        <v>4292</v>
      </c>
      <c r="N210" s="47" t="s">
        <v>4293</v>
      </c>
      <c r="O210" s="47" t="s">
        <v>4294</v>
      </c>
      <c r="P210" s="39" t="s">
        <v>4295</v>
      </c>
      <c r="Q210" s="39" t="s">
        <v>4296</v>
      </c>
      <c r="R210" s="39" t="s">
        <v>4230</v>
      </c>
      <c r="S210" s="39" t="s">
        <v>4384</v>
      </c>
    </row>
    <row r="211" spans="1:19" ht="24">
      <c r="A211" s="46" t="s">
        <v>3936</v>
      </c>
      <c r="B211" s="42" t="str">
        <f t="shared" si="13"/>
        <v>Screws and accessories</v>
      </c>
      <c r="C211" s="46" t="s">
        <v>4225</v>
      </c>
      <c r="D211" s="46" t="s">
        <v>82</v>
      </c>
      <c r="E211" s="46" t="s">
        <v>4226</v>
      </c>
      <c r="F211" s="46" t="s">
        <v>4227</v>
      </c>
      <c r="G211" s="46" t="s">
        <v>4228</v>
      </c>
      <c r="H211" s="46" t="s">
        <v>4229</v>
      </c>
      <c r="I211" s="46" t="s">
        <v>4230</v>
      </c>
      <c r="J211" s="46" t="s">
        <v>4231</v>
      </c>
      <c r="K211" s="42" t="str">
        <f t="shared" si="14"/>
        <v>Screws and small parts</v>
      </c>
      <c r="L211" s="47" t="s">
        <v>4291</v>
      </c>
      <c r="M211" s="47" t="s">
        <v>4292</v>
      </c>
      <c r="N211" s="47" t="s">
        <v>4293</v>
      </c>
      <c r="O211" s="47" t="s">
        <v>4294</v>
      </c>
      <c r="P211" s="39" t="s">
        <v>4295</v>
      </c>
      <c r="Q211" s="39" t="s">
        <v>4296</v>
      </c>
      <c r="R211" s="39" t="s">
        <v>4230</v>
      </c>
      <c r="S211" s="39" t="s">
        <v>4384</v>
      </c>
    </row>
    <row r="212" spans="1:19" ht="24">
      <c r="A212" s="46" t="s">
        <v>684</v>
      </c>
      <c r="B212" s="42" t="str">
        <f t="shared" si="13"/>
        <v>Screws and accessories</v>
      </c>
      <c r="C212" s="46" t="s">
        <v>4225</v>
      </c>
      <c r="D212" s="46" t="s">
        <v>82</v>
      </c>
      <c r="E212" s="46" t="s">
        <v>4226</v>
      </c>
      <c r="F212" s="46" t="s">
        <v>4227</v>
      </c>
      <c r="G212" s="46" t="s">
        <v>4228</v>
      </c>
      <c r="H212" s="46" t="s">
        <v>4229</v>
      </c>
      <c r="I212" s="46" t="s">
        <v>4230</v>
      </c>
      <c r="J212" s="46" t="s">
        <v>4231</v>
      </c>
      <c r="K212" s="42" t="str">
        <f t="shared" si="14"/>
        <v>Screws and small parts</v>
      </c>
      <c r="L212" s="47" t="s">
        <v>4291</v>
      </c>
      <c r="M212" s="47" t="s">
        <v>4292</v>
      </c>
      <c r="N212" s="47" t="s">
        <v>4293</v>
      </c>
      <c r="O212" s="47" t="s">
        <v>4294</v>
      </c>
      <c r="P212" s="39" t="s">
        <v>4295</v>
      </c>
      <c r="Q212" s="39" t="s">
        <v>4296</v>
      </c>
      <c r="R212" s="39" t="s">
        <v>4230</v>
      </c>
      <c r="S212" s="39" t="s">
        <v>4384</v>
      </c>
    </row>
    <row r="213" spans="1:19" ht="24">
      <c r="A213" s="46" t="s">
        <v>686</v>
      </c>
      <c r="B213" s="42" t="str">
        <f t="shared" si="13"/>
        <v>Screws and accessories</v>
      </c>
      <c r="C213" s="46" t="s">
        <v>4225</v>
      </c>
      <c r="D213" s="46" t="s">
        <v>82</v>
      </c>
      <c r="E213" s="46" t="s">
        <v>4226</v>
      </c>
      <c r="F213" s="46" t="s">
        <v>4227</v>
      </c>
      <c r="G213" s="46" t="s">
        <v>4228</v>
      </c>
      <c r="H213" s="46" t="s">
        <v>4229</v>
      </c>
      <c r="I213" s="46" t="s">
        <v>4230</v>
      </c>
      <c r="J213" s="46" t="s">
        <v>4231</v>
      </c>
      <c r="K213" s="42" t="str">
        <f t="shared" si="14"/>
        <v>Screws and small parts</v>
      </c>
      <c r="L213" s="47" t="s">
        <v>4291</v>
      </c>
      <c r="M213" s="47" t="s">
        <v>4292</v>
      </c>
      <c r="N213" s="47" t="s">
        <v>4293</v>
      </c>
      <c r="O213" s="47" t="s">
        <v>4294</v>
      </c>
      <c r="P213" s="39" t="s">
        <v>4295</v>
      </c>
      <c r="Q213" s="39" t="s">
        <v>4296</v>
      </c>
      <c r="R213" s="39" t="s">
        <v>4230</v>
      </c>
      <c r="S213" s="39" t="s">
        <v>4384</v>
      </c>
    </row>
    <row r="214" spans="1:19" ht="24">
      <c r="A214" s="46" t="s">
        <v>688</v>
      </c>
      <c r="B214" s="42" t="str">
        <f t="shared" si="13"/>
        <v>Screws and accessories</v>
      </c>
      <c r="C214" s="46" t="s">
        <v>4225</v>
      </c>
      <c r="D214" s="46" t="s">
        <v>82</v>
      </c>
      <c r="E214" s="46" t="s">
        <v>4226</v>
      </c>
      <c r="F214" s="46" t="s">
        <v>4227</v>
      </c>
      <c r="G214" s="46" t="s">
        <v>4228</v>
      </c>
      <c r="H214" s="46" t="s">
        <v>4229</v>
      </c>
      <c r="I214" s="46" t="s">
        <v>4230</v>
      </c>
      <c r="J214" s="46" t="s">
        <v>4231</v>
      </c>
      <c r="K214" s="42" t="str">
        <f t="shared" si="14"/>
        <v>Screws and small parts</v>
      </c>
      <c r="L214" s="47" t="s">
        <v>4291</v>
      </c>
      <c r="M214" s="47" t="s">
        <v>4292</v>
      </c>
      <c r="N214" s="47" t="s">
        <v>4293</v>
      </c>
      <c r="O214" s="47" t="s">
        <v>4294</v>
      </c>
      <c r="P214" s="39" t="s">
        <v>4295</v>
      </c>
      <c r="Q214" s="39" t="s">
        <v>4296</v>
      </c>
      <c r="R214" s="39" t="s">
        <v>4230</v>
      </c>
      <c r="S214" s="39" t="s">
        <v>4384</v>
      </c>
    </row>
    <row r="215" spans="1:19" ht="24">
      <c r="A215" s="46" t="s">
        <v>690</v>
      </c>
      <c r="B215" s="42" t="str">
        <f t="shared" si="13"/>
        <v>Screws and accessories</v>
      </c>
      <c r="C215" s="46" t="s">
        <v>4225</v>
      </c>
      <c r="D215" s="46" t="s">
        <v>82</v>
      </c>
      <c r="E215" s="46" t="s">
        <v>4226</v>
      </c>
      <c r="F215" s="46" t="s">
        <v>4227</v>
      </c>
      <c r="G215" s="46" t="s">
        <v>4228</v>
      </c>
      <c r="H215" s="46" t="s">
        <v>4229</v>
      </c>
      <c r="I215" s="46" t="s">
        <v>4230</v>
      </c>
      <c r="J215" s="46" t="s">
        <v>4231</v>
      </c>
      <c r="K215" s="42" t="str">
        <f t="shared" si="14"/>
        <v>Screws and small parts</v>
      </c>
      <c r="L215" s="47" t="s">
        <v>4291</v>
      </c>
      <c r="M215" s="47" t="s">
        <v>4292</v>
      </c>
      <c r="N215" s="47" t="s">
        <v>4293</v>
      </c>
      <c r="O215" s="47" t="s">
        <v>4294</v>
      </c>
      <c r="P215" s="39" t="s">
        <v>4295</v>
      </c>
      <c r="Q215" s="39" t="s">
        <v>4296</v>
      </c>
      <c r="R215" s="39" t="s">
        <v>4230</v>
      </c>
      <c r="S215" s="39" t="s">
        <v>4384</v>
      </c>
    </row>
    <row r="216" spans="1:19" ht="24">
      <c r="A216" s="46" t="s">
        <v>692</v>
      </c>
      <c r="B216" s="42" t="str">
        <f t="shared" si="13"/>
        <v>Screws and accessories</v>
      </c>
      <c r="C216" s="46" t="s">
        <v>4225</v>
      </c>
      <c r="D216" s="46" t="s">
        <v>82</v>
      </c>
      <c r="E216" s="46" t="s">
        <v>4226</v>
      </c>
      <c r="F216" s="46" t="s">
        <v>4227</v>
      </c>
      <c r="G216" s="46" t="s">
        <v>4228</v>
      </c>
      <c r="H216" s="46" t="s">
        <v>4229</v>
      </c>
      <c r="I216" s="46" t="s">
        <v>4230</v>
      </c>
      <c r="J216" s="46" t="s">
        <v>4231</v>
      </c>
      <c r="K216" s="42" t="str">
        <f t="shared" si="14"/>
        <v>Screws and small parts</v>
      </c>
      <c r="L216" s="47" t="s">
        <v>4291</v>
      </c>
      <c r="M216" s="47" t="s">
        <v>4292</v>
      </c>
      <c r="N216" s="47" t="s">
        <v>4293</v>
      </c>
      <c r="O216" s="47" t="s">
        <v>4294</v>
      </c>
      <c r="P216" s="39" t="s">
        <v>4295</v>
      </c>
      <c r="Q216" s="39" t="s">
        <v>4296</v>
      </c>
      <c r="R216" s="39" t="s">
        <v>4230</v>
      </c>
      <c r="S216" s="39" t="s">
        <v>4384</v>
      </c>
    </row>
    <row r="217" spans="1:19" ht="24">
      <c r="A217" s="46" t="s">
        <v>694</v>
      </c>
      <c r="B217" s="42" t="str">
        <f t="shared" si="13"/>
        <v>Screws and accessories</v>
      </c>
      <c r="C217" s="46" t="s">
        <v>4225</v>
      </c>
      <c r="D217" s="46" t="s">
        <v>82</v>
      </c>
      <c r="E217" s="46" t="s">
        <v>4226</v>
      </c>
      <c r="F217" s="46" t="s">
        <v>4227</v>
      </c>
      <c r="G217" s="46" t="s">
        <v>4228</v>
      </c>
      <c r="H217" s="46" t="s">
        <v>4229</v>
      </c>
      <c r="I217" s="46" t="s">
        <v>4230</v>
      </c>
      <c r="J217" s="46" t="s">
        <v>4231</v>
      </c>
      <c r="K217" s="42" t="str">
        <f t="shared" si="14"/>
        <v>Screws and small parts</v>
      </c>
      <c r="L217" s="47" t="s">
        <v>4291</v>
      </c>
      <c r="M217" s="47" t="s">
        <v>4292</v>
      </c>
      <c r="N217" s="47" t="s">
        <v>4293</v>
      </c>
      <c r="O217" s="47" t="s">
        <v>4294</v>
      </c>
      <c r="P217" s="39" t="s">
        <v>4295</v>
      </c>
      <c r="Q217" s="39" t="s">
        <v>4296</v>
      </c>
      <c r="R217" s="39" t="s">
        <v>4230</v>
      </c>
      <c r="S217" s="39" t="s">
        <v>4384</v>
      </c>
    </row>
    <row r="218" spans="1:19" ht="24">
      <c r="A218" s="46" t="s">
        <v>3992</v>
      </c>
      <c r="B218" s="42" t="str">
        <f t="shared" si="13"/>
        <v>Screws and accessories</v>
      </c>
      <c r="C218" s="46" t="s">
        <v>4225</v>
      </c>
      <c r="D218" s="46" t="s">
        <v>82</v>
      </c>
      <c r="E218" s="46" t="s">
        <v>4226</v>
      </c>
      <c r="F218" s="46" t="s">
        <v>4227</v>
      </c>
      <c r="G218" s="46" t="s">
        <v>4228</v>
      </c>
      <c r="H218" s="46" t="s">
        <v>4229</v>
      </c>
      <c r="I218" s="46" t="s">
        <v>4230</v>
      </c>
      <c r="J218" s="46" t="s">
        <v>4231</v>
      </c>
      <c r="K218" s="42" t="str">
        <f t="shared" si="14"/>
        <v>Screws and small parts</v>
      </c>
      <c r="L218" s="47" t="s">
        <v>4291</v>
      </c>
      <c r="M218" s="47" t="s">
        <v>4292</v>
      </c>
      <c r="N218" s="47" t="s">
        <v>4293</v>
      </c>
      <c r="O218" s="47" t="s">
        <v>4294</v>
      </c>
      <c r="P218" s="39" t="s">
        <v>4295</v>
      </c>
      <c r="Q218" s="39" t="s">
        <v>4296</v>
      </c>
      <c r="R218" s="39" t="s">
        <v>4230</v>
      </c>
      <c r="S218" s="39" t="s">
        <v>4384</v>
      </c>
    </row>
    <row r="219" spans="1:19" ht="24">
      <c r="A219" s="46" t="s">
        <v>696</v>
      </c>
      <c r="B219" s="42" t="str">
        <f t="shared" si="13"/>
        <v>Screws and accessories</v>
      </c>
      <c r="C219" s="46" t="s">
        <v>4225</v>
      </c>
      <c r="D219" s="46" t="s">
        <v>82</v>
      </c>
      <c r="E219" s="46" t="s">
        <v>4226</v>
      </c>
      <c r="F219" s="46" t="s">
        <v>4227</v>
      </c>
      <c r="G219" s="46" t="s">
        <v>4228</v>
      </c>
      <c r="H219" s="46" t="s">
        <v>4229</v>
      </c>
      <c r="I219" s="46" t="s">
        <v>4230</v>
      </c>
      <c r="J219" s="46" t="s">
        <v>4231</v>
      </c>
      <c r="K219" s="42" t="str">
        <f t="shared" si="14"/>
        <v>Screws and small parts</v>
      </c>
      <c r="L219" s="47" t="s">
        <v>4291</v>
      </c>
      <c r="M219" s="47" t="s">
        <v>4292</v>
      </c>
      <c r="N219" s="47" t="s">
        <v>4293</v>
      </c>
      <c r="O219" s="47" t="s">
        <v>4294</v>
      </c>
      <c r="P219" s="39" t="s">
        <v>4295</v>
      </c>
      <c r="Q219" s="39" t="s">
        <v>4296</v>
      </c>
      <c r="R219" s="39" t="s">
        <v>4230</v>
      </c>
      <c r="S219" s="39" t="s">
        <v>4384</v>
      </c>
    </row>
    <row r="220" spans="1:19" ht="24">
      <c r="A220" s="46" t="s">
        <v>4025</v>
      </c>
      <c r="B220" s="42" t="str">
        <f t="shared" si="13"/>
        <v>Screws and accessories</v>
      </c>
      <c r="C220" s="46" t="s">
        <v>4225</v>
      </c>
      <c r="D220" s="46" t="s">
        <v>82</v>
      </c>
      <c r="E220" s="46" t="s">
        <v>4226</v>
      </c>
      <c r="F220" s="46" t="s">
        <v>4227</v>
      </c>
      <c r="G220" s="46" t="s">
        <v>4228</v>
      </c>
      <c r="H220" s="46" t="s">
        <v>4229</v>
      </c>
      <c r="I220" s="46" t="s">
        <v>4230</v>
      </c>
      <c r="J220" s="46" t="s">
        <v>4231</v>
      </c>
      <c r="K220" s="42" t="str">
        <f t="shared" si="14"/>
        <v>Screws and small parts</v>
      </c>
      <c r="L220" s="47" t="s">
        <v>4291</v>
      </c>
      <c r="M220" s="47" t="s">
        <v>4292</v>
      </c>
      <c r="N220" s="47" t="s">
        <v>4293</v>
      </c>
      <c r="O220" s="47" t="s">
        <v>4294</v>
      </c>
      <c r="P220" s="39" t="s">
        <v>4295</v>
      </c>
      <c r="Q220" s="39" t="s">
        <v>4296</v>
      </c>
      <c r="R220" s="39" t="s">
        <v>4230</v>
      </c>
      <c r="S220" s="39" t="s">
        <v>4384</v>
      </c>
    </row>
    <row r="221" spans="1:19" ht="24">
      <c r="A221" s="46" t="s">
        <v>698</v>
      </c>
      <c r="B221" s="42" t="str">
        <f t="shared" si="13"/>
        <v>Screws and accessories</v>
      </c>
      <c r="C221" s="46" t="s">
        <v>4225</v>
      </c>
      <c r="D221" s="46" t="s">
        <v>82</v>
      </c>
      <c r="E221" s="46" t="s">
        <v>4226</v>
      </c>
      <c r="F221" s="46" t="s">
        <v>4227</v>
      </c>
      <c r="G221" s="46" t="s">
        <v>4228</v>
      </c>
      <c r="H221" s="46" t="s">
        <v>4229</v>
      </c>
      <c r="I221" s="46" t="s">
        <v>4230</v>
      </c>
      <c r="J221" s="46" t="s">
        <v>4231</v>
      </c>
      <c r="K221" s="42" t="str">
        <f t="shared" si="14"/>
        <v>Screws and small parts</v>
      </c>
      <c r="L221" s="47" t="s">
        <v>4291</v>
      </c>
      <c r="M221" s="47" t="s">
        <v>4292</v>
      </c>
      <c r="N221" s="47" t="s">
        <v>4293</v>
      </c>
      <c r="O221" s="47" t="s">
        <v>4294</v>
      </c>
      <c r="P221" s="39" t="s">
        <v>4295</v>
      </c>
      <c r="Q221" s="39" t="s">
        <v>4296</v>
      </c>
      <c r="R221" s="39" t="s">
        <v>4230</v>
      </c>
      <c r="S221" s="39" t="s">
        <v>4384</v>
      </c>
    </row>
    <row r="222" spans="1:19" ht="24">
      <c r="A222" s="46" t="s">
        <v>700</v>
      </c>
      <c r="B222" s="42" t="str">
        <f t="shared" si="13"/>
        <v>Screws and accessories</v>
      </c>
      <c r="C222" s="46" t="s">
        <v>4225</v>
      </c>
      <c r="D222" s="46" t="s">
        <v>82</v>
      </c>
      <c r="E222" s="46" t="s">
        <v>4226</v>
      </c>
      <c r="F222" s="46" t="s">
        <v>4227</v>
      </c>
      <c r="G222" s="46" t="s">
        <v>4228</v>
      </c>
      <c r="H222" s="46" t="s">
        <v>4229</v>
      </c>
      <c r="I222" s="46" t="s">
        <v>4230</v>
      </c>
      <c r="J222" s="46" t="s">
        <v>4231</v>
      </c>
      <c r="K222" s="42" t="str">
        <f t="shared" si="14"/>
        <v>Screws and small parts</v>
      </c>
      <c r="L222" s="47" t="s">
        <v>4291</v>
      </c>
      <c r="M222" s="47" t="s">
        <v>4292</v>
      </c>
      <c r="N222" s="47" t="s">
        <v>4293</v>
      </c>
      <c r="O222" s="47" t="s">
        <v>4294</v>
      </c>
      <c r="P222" s="39" t="s">
        <v>4295</v>
      </c>
      <c r="Q222" s="39" t="s">
        <v>4296</v>
      </c>
      <c r="R222" s="39" t="s">
        <v>4230</v>
      </c>
      <c r="S222" s="39" t="s">
        <v>4384</v>
      </c>
    </row>
    <row r="223" spans="1:19" ht="24">
      <c r="A223" s="46" t="s">
        <v>702</v>
      </c>
      <c r="B223" s="42" t="str">
        <f t="shared" si="13"/>
        <v>Screws and accessories</v>
      </c>
      <c r="C223" s="46" t="s">
        <v>4225</v>
      </c>
      <c r="D223" s="46" t="s">
        <v>82</v>
      </c>
      <c r="E223" s="46" t="s">
        <v>4226</v>
      </c>
      <c r="F223" s="46" t="s">
        <v>4227</v>
      </c>
      <c r="G223" s="46" t="s">
        <v>4228</v>
      </c>
      <c r="H223" s="46" t="s">
        <v>4229</v>
      </c>
      <c r="I223" s="46" t="s">
        <v>4230</v>
      </c>
      <c r="J223" s="46" t="s">
        <v>4231</v>
      </c>
      <c r="K223" s="42" t="str">
        <f t="shared" si="14"/>
        <v>Screws and small parts</v>
      </c>
      <c r="L223" s="47" t="s">
        <v>4291</v>
      </c>
      <c r="M223" s="47" t="s">
        <v>4292</v>
      </c>
      <c r="N223" s="47" t="s">
        <v>4293</v>
      </c>
      <c r="O223" s="47" t="s">
        <v>4294</v>
      </c>
      <c r="P223" s="39" t="s">
        <v>4295</v>
      </c>
      <c r="Q223" s="39" t="s">
        <v>4296</v>
      </c>
      <c r="R223" s="39" t="s">
        <v>4230</v>
      </c>
      <c r="S223" s="39" t="s">
        <v>4384</v>
      </c>
    </row>
    <row r="224" spans="1:19" ht="24">
      <c r="A224" s="46" t="s">
        <v>4059</v>
      </c>
      <c r="B224" s="42" t="str">
        <f t="shared" si="13"/>
        <v>Screws and accessories</v>
      </c>
      <c r="C224" s="46" t="s">
        <v>4225</v>
      </c>
      <c r="D224" s="46" t="s">
        <v>82</v>
      </c>
      <c r="E224" s="46" t="s">
        <v>4226</v>
      </c>
      <c r="F224" s="46" t="s">
        <v>4227</v>
      </c>
      <c r="G224" s="46" t="s">
        <v>4228</v>
      </c>
      <c r="H224" s="46" t="s">
        <v>4229</v>
      </c>
      <c r="I224" s="46" t="s">
        <v>4230</v>
      </c>
      <c r="J224" s="46" t="s">
        <v>4231</v>
      </c>
      <c r="K224" s="42" t="str">
        <f t="shared" si="14"/>
        <v>Screws and small parts</v>
      </c>
      <c r="L224" s="47" t="s">
        <v>4291</v>
      </c>
      <c r="M224" s="47" t="s">
        <v>4292</v>
      </c>
      <c r="N224" s="47" t="s">
        <v>4293</v>
      </c>
      <c r="O224" s="47" t="s">
        <v>4294</v>
      </c>
      <c r="P224" s="39" t="s">
        <v>4295</v>
      </c>
      <c r="Q224" s="39" t="s">
        <v>4296</v>
      </c>
      <c r="R224" s="39" t="s">
        <v>4230</v>
      </c>
      <c r="S224" s="39" t="s">
        <v>4384</v>
      </c>
    </row>
    <row r="225" spans="1:19" ht="24">
      <c r="A225" s="46" t="s">
        <v>4068</v>
      </c>
      <c r="B225" s="42" t="str">
        <f t="shared" si="13"/>
        <v>Screws and accessories</v>
      </c>
      <c r="C225" s="46" t="s">
        <v>4225</v>
      </c>
      <c r="D225" s="46" t="s">
        <v>82</v>
      </c>
      <c r="E225" s="46" t="s">
        <v>4226</v>
      </c>
      <c r="F225" s="46" t="s">
        <v>4227</v>
      </c>
      <c r="G225" s="46" t="s">
        <v>4228</v>
      </c>
      <c r="H225" s="46" t="s">
        <v>4229</v>
      </c>
      <c r="I225" s="46" t="s">
        <v>4230</v>
      </c>
      <c r="J225" s="46" t="s">
        <v>4231</v>
      </c>
      <c r="K225" s="42" t="str">
        <f t="shared" si="14"/>
        <v>Screws and small parts</v>
      </c>
      <c r="L225" s="47" t="s">
        <v>4291</v>
      </c>
      <c r="M225" s="47" t="s">
        <v>4292</v>
      </c>
      <c r="N225" s="47" t="s">
        <v>4293</v>
      </c>
      <c r="O225" s="47" t="s">
        <v>4294</v>
      </c>
      <c r="P225" s="39" t="s">
        <v>4295</v>
      </c>
      <c r="Q225" s="39" t="s">
        <v>4296</v>
      </c>
      <c r="R225" s="39" t="s">
        <v>4230</v>
      </c>
      <c r="S225" s="39" t="s">
        <v>4384</v>
      </c>
    </row>
    <row r="226" spans="1:19" ht="24">
      <c r="A226" s="46" t="s">
        <v>704</v>
      </c>
      <c r="B226" s="42" t="str">
        <f t="shared" si="13"/>
        <v>Screws and accessories</v>
      </c>
      <c r="C226" s="46" t="s">
        <v>4225</v>
      </c>
      <c r="D226" s="46" t="s">
        <v>82</v>
      </c>
      <c r="E226" s="46" t="s">
        <v>4226</v>
      </c>
      <c r="F226" s="46" t="s">
        <v>4227</v>
      </c>
      <c r="G226" s="46" t="s">
        <v>4228</v>
      </c>
      <c r="H226" s="46" t="s">
        <v>4229</v>
      </c>
      <c r="I226" s="46" t="s">
        <v>4230</v>
      </c>
      <c r="J226" s="46" t="s">
        <v>4231</v>
      </c>
      <c r="K226" s="42" t="str">
        <f t="shared" si="14"/>
        <v>Screws and small parts</v>
      </c>
      <c r="L226" s="47" t="s">
        <v>4291</v>
      </c>
      <c r="M226" s="47" t="s">
        <v>4292</v>
      </c>
      <c r="N226" s="47" t="s">
        <v>4293</v>
      </c>
      <c r="O226" s="47" t="s">
        <v>4294</v>
      </c>
      <c r="P226" s="39" t="s">
        <v>4295</v>
      </c>
      <c r="Q226" s="39" t="s">
        <v>4296</v>
      </c>
      <c r="R226" s="39" t="s">
        <v>4230</v>
      </c>
      <c r="S226" s="39" t="s">
        <v>4384</v>
      </c>
    </row>
    <row r="227" spans="1:19" ht="24">
      <c r="A227" s="46" t="s">
        <v>706</v>
      </c>
      <c r="B227" s="42" t="str">
        <f t="shared" si="13"/>
        <v>Screws and accessories</v>
      </c>
      <c r="C227" s="46" t="s">
        <v>4225</v>
      </c>
      <c r="D227" s="46" t="s">
        <v>82</v>
      </c>
      <c r="E227" s="46" t="s">
        <v>4226</v>
      </c>
      <c r="F227" s="46" t="s">
        <v>4227</v>
      </c>
      <c r="G227" s="46" t="s">
        <v>4228</v>
      </c>
      <c r="H227" s="46" t="s">
        <v>4229</v>
      </c>
      <c r="I227" s="46" t="s">
        <v>4230</v>
      </c>
      <c r="J227" s="46" t="s">
        <v>4231</v>
      </c>
      <c r="K227" s="42" t="str">
        <f t="shared" si="14"/>
        <v>Accessories roof hooks</v>
      </c>
      <c r="L227" s="47" t="s">
        <v>4232</v>
      </c>
      <c r="M227" s="47" t="s">
        <v>4233</v>
      </c>
      <c r="N227" s="47" t="s">
        <v>4234</v>
      </c>
      <c r="O227" s="47" t="s">
        <v>4235</v>
      </c>
      <c r="P227" s="39" t="s">
        <v>4236</v>
      </c>
      <c r="Q227" s="39" t="s">
        <v>4237</v>
      </c>
      <c r="R227" s="39" t="s">
        <v>4238</v>
      </c>
      <c r="S227" s="39" t="s">
        <v>4239</v>
      </c>
    </row>
    <row r="228" spans="1:19" ht="24">
      <c r="A228" s="46" t="s">
        <v>708</v>
      </c>
      <c r="B228" s="42" t="str">
        <f t="shared" si="13"/>
        <v>Screws and accessories</v>
      </c>
      <c r="C228" s="46" t="s">
        <v>4225</v>
      </c>
      <c r="D228" s="46" t="s">
        <v>82</v>
      </c>
      <c r="E228" s="46" t="s">
        <v>4226</v>
      </c>
      <c r="F228" s="46" t="s">
        <v>4227</v>
      </c>
      <c r="G228" s="46" t="s">
        <v>4228</v>
      </c>
      <c r="H228" s="46" t="s">
        <v>4229</v>
      </c>
      <c r="I228" s="46" t="s">
        <v>4230</v>
      </c>
      <c r="J228" s="46" t="s">
        <v>4231</v>
      </c>
      <c r="K228" s="42" t="str">
        <f t="shared" si="14"/>
        <v>Accessories roof hooks</v>
      </c>
      <c r="L228" s="47" t="s">
        <v>4232</v>
      </c>
      <c r="M228" s="47" t="s">
        <v>4233</v>
      </c>
      <c r="N228" s="47" t="s">
        <v>4234</v>
      </c>
      <c r="O228" s="47" t="s">
        <v>4235</v>
      </c>
      <c r="P228" s="39" t="s">
        <v>4236</v>
      </c>
      <c r="Q228" s="39" t="s">
        <v>4237</v>
      </c>
      <c r="R228" s="39" t="s">
        <v>4238</v>
      </c>
      <c r="S228" s="39" t="s">
        <v>4239</v>
      </c>
    </row>
    <row r="229" spans="1:19">
      <c r="A229" s="46" t="s">
        <v>775</v>
      </c>
      <c r="B229" s="42" t="str">
        <f t="shared" si="13"/>
        <v>Roof hooks</v>
      </c>
      <c r="C229" s="46" t="s">
        <v>4208</v>
      </c>
      <c r="D229" s="46" t="s">
        <v>15</v>
      </c>
      <c r="E229" s="46" t="s">
        <v>4209</v>
      </c>
      <c r="F229" s="46" t="s">
        <v>4210</v>
      </c>
      <c r="G229" s="46" t="s">
        <v>4211</v>
      </c>
      <c r="H229" s="46" t="s">
        <v>4212</v>
      </c>
      <c r="I229" s="46" t="s">
        <v>4213</v>
      </c>
      <c r="J229" s="46" t="s">
        <v>4214</v>
      </c>
      <c r="K229" s="42" t="str">
        <f t="shared" si="14"/>
        <v>ProLine</v>
      </c>
      <c r="L229" s="47" t="s">
        <v>4223</v>
      </c>
      <c r="M229" s="47" t="s">
        <v>4223</v>
      </c>
      <c r="N229" s="47" t="s">
        <v>4223</v>
      </c>
      <c r="O229" s="47" t="s">
        <v>4223</v>
      </c>
      <c r="P229" s="47" t="s">
        <v>4223</v>
      </c>
      <c r="Q229" s="47" t="s">
        <v>4223</v>
      </c>
      <c r="R229" s="47" t="s">
        <v>4223</v>
      </c>
      <c r="S229" s="47" t="s">
        <v>4223</v>
      </c>
    </row>
    <row r="230" spans="1:19" ht="24">
      <c r="A230" s="46" t="s">
        <v>105</v>
      </c>
      <c r="B230" s="42" t="str">
        <f t="shared" si="13"/>
        <v>Roof hooks</v>
      </c>
      <c r="C230" s="46" t="s">
        <v>4208</v>
      </c>
      <c r="D230" s="46" t="s">
        <v>15</v>
      </c>
      <c r="E230" s="46" t="s">
        <v>4209</v>
      </c>
      <c r="F230" s="46" t="s">
        <v>4210</v>
      </c>
      <c r="G230" s="46" t="s">
        <v>4211</v>
      </c>
      <c r="H230" s="46" t="s">
        <v>4212</v>
      </c>
      <c r="I230" s="46" t="s">
        <v>4213</v>
      </c>
      <c r="J230" s="46" t="s">
        <v>4214</v>
      </c>
      <c r="K230" s="42" t="str">
        <f t="shared" si="14"/>
        <v>Roof hooks standard</v>
      </c>
      <c r="L230" s="47" t="s">
        <v>4215</v>
      </c>
      <c r="M230" s="47" t="s">
        <v>4216</v>
      </c>
      <c r="N230" s="47" t="s">
        <v>4217</v>
      </c>
      <c r="O230" s="47" t="s">
        <v>4218</v>
      </c>
      <c r="P230" s="39" t="s">
        <v>4219</v>
      </c>
      <c r="Q230" s="39" t="s">
        <v>4220</v>
      </c>
      <c r="R230" s="39" t="s">
        <v>4221</v>
      </c>
      <c r="S230" s="39" t="s">
        <v>4222</v>
      </c>
    </row>
    <row r="231" spans="1:19" ht="24">
      <c r="A231" s="46" t="s">
        <v>107</v>
      </c>
      <c r="B231" s="42" t="str">
        <f t="shared" si="13"/>
        <v>Roof hooks</v>
      </c>
      <c r="C231" s="46" t="s">
        <v>4208</v>
      </c>
      <c r="D231" s="46" t="s">
        <v>15</v>
      </c>
      <c r="E231" s="46" t="s">
        <v>4209</v>
      </c>
      <c r="F231" s="46" t="s">
        <v>4210</v>
      </c>
      <c r="G231" s="46" t="s">
        <v>4211</v>
      </c>
      <c r="H231" s="46" t="s">
        <v>4212</v>
      </c>
      <c r="I231" s="46" t="s">
        <v>4213</v>
      </c>
      <c r="J231" s="46" t="s">
        <v>4214</v>
      </c>
      <c r="K231" s="42" t="str">
        <f t="shared" si="14"/>
        <v>Roof hooks standard</v>
      </c>
      <c r="L231" s="47" t="s">
        <v>4215</v>
      </c>
      <c r="M231" s="47" t="s">
        <v>4216</v>
      </c>
      <c r="N231" s="47" t="s">
        <v>4217</v>
      </c>
      <c r="O231" s="47" t="s">
        <v>4218</v>
      </c>
      <c r="P231" s="39" t="s">
        <v>4219</v>
      </c>
      <c r="Q231" s="39" t="s">
        <v>4220</v>
      </c>
      <c r="R231" s="39" t="s">
        <v>4221</v>
      </c>
      <c r="S231" s="39" t="s">
        <v>4222</v>
      </c>
    </row>
    <row r="232" spans="1:19" ht="24">
      <c r="A232" s="46" t="s">
        <v>109</v>
      </c>
      <c r="B232" s="42" t="str">
        <f t="shared" si="13"/>
        <v>Roof hooks</v>
      </c>
      <c r="C232" s="46" t="s">
        <v>4208</v>
      </c>
      <c r="D232" s="46" t="s">
        <v>15</v>
      </c>
      <c r="E232" s="46" t="s">
        <v>4209</v>
      </c>
      <c r="F232" s="46" t="s">
        <v>4210</v>
      </c>
      <c r="G232" s="46" t="s">
        <v>4211</v>
      </c>
      <c r="H232" s="46" t="s">
        <v>4212</v>
      </c>
      <c r="I232" s="46" t="s">
        <v>4213</v>
      </c>
      <c r="J232" s="46" t="s">
        <v>4214</v>
      </c>
      <c r="K232" s="42" t="str">
        <f t="shared" si="14"/>
        <v>Roof hooks standard</v>
      </c>
      <c r="L232" s="47" t="s">
        <v>4215</v>
      </c>
      <c r="M232" s="47" t="s">
        <v>4216</v>
      </c>
      <c r="N232" s="47" t="s">
        <v>4217</v>
      </c>
      <c r="O232" s="47" t="s">
        <v>4218</v>
      </c>
      <c r="P232" s="39" t="s">
        <v>4219</v>
      </c>
      <c r="Q232" s="39" t="s">
        <v>4220</v>
      </c>
      <c r="R232" s="39" t="s">
        <v>4221</v>
      </c>
      <c r="S232" s="39" t="s">
        <v>4222</v>
      </c>
    </row>
    <row r="233" spans="1:19" ht="24">
      <c r="A233" s="46" t="s">
        <v>187</v>
      </c>
      <c r="B233" s="42" t="str">
        <f t="shared" si="13"/>
        <v>Roof hooks</v>
      </c>
      <c r="C233" s="46" t="s">
        <v>4208</v>
      </c>
      <c r="D233" s="46" t="s">
        <v>15</v>
      </c>
      <c r="E233" s="46" t="s">
        <v>4209</v>
      </c>
      <c r="F233" s="46" t="s">
        <v>4210</v>
      </c>
      <c r="G233" s="46" t="s">
        <v>4211</v>
      </c>
      <c r="H233" s="46" t="s">
        <v>4212</v>
      </c>
      <c r="I233" s="46" t="s">
        <v>4213</v>
      </c>
      <c r="J233" s="46" t="s">
        <v>4214</v>
      </c>
      <c r="K233" s="42" t="str">
        <f t="shared" si="14"/>
        <v>Roof hooks standard</v>
      </c>
      <c r="L233" s="47" t="s">
        <v>4215</v>
      </c>
      <c r="M233" s="47" t="s">
        <v>4216</v>
      </c>
      <c r="N233" s="47" t="s">
        <v>4217</v>
      </c>
      <c r="O233" s="47" t="s">
        <v>4218</v>
      </c>
      <c r="P233" s="39" t="s">
        <v>4219</v>
      </c>
      <c r="Q233" s="39" t="s">
        <v>4220</v>
      </c>
      <c r="R233" s="39" t="s">
        <v>4221</v>
      </c>
      <c r="S233" s="39" t="s">
        <v>4222</v>
      </c>
    </row>
    <row r="234" spans="1:19">
      <c r="A234" s="46" t="s">
        <v>177</v>
      </c>
      <c r="B234" s="42" t="str">
        <f t="shared" si="13"/>
        <v>Roof hooks</v>
      </c>
      <c r="C234" s="46" t="s">
        <v>4208</v>
      </c>
      <c r="D234" s="46" t="s">
        <v>15</v>
      </c>
      <c r="E234" s="46" t="s">
        <v>4209</v>
      </c>
      <c r="F234" s="46" t="s">
        <v>4210</v>
      </c>
      <c r="G234" s="46" t="s">
        <v>4211</v>
      </c>
      <c r="H234" s="46" t="s">
        <v>4212</v>
      </c>
      <c r="I234" s="46" t="s">
        <v>4213</v>
      </c>
      <c r="J234" s="46" t="s">
        <v>4214</v>
      </c>
      <c r="K234" s="42" t="str">
        <f t="shared" si="14"/>
        <v>ProLine</v>
      </c>
      <c r="L234" s="47" t="s">
        <v>4223</v>
      </c>
      <c r="M234" s="47" t="s">
        <v>4223</v>
      </c>
      <c r="N234" s="47" t="s">
        <v>4223</v>
      </c>
      <c r="O234" s="47" t="s">
        <v>4223</v>
      </c>
      <c r="P234" s="47" t="s">
        <v>4223</v>
      </c>
      <c r="Q234" s="47" t="s">
        <v>4223</v>
      </c>
      <c r="R234" s="47" t="s">
        <v>4223</v>
      </c>
      <c r="S234" s="47" t="s">
        <v>4223</v>
      </c>
    </row>
    <row r="235" spans="1:19">
      <c r="A235" s="46" t="s">
        <v>926</v>
      </c>
      <c r="B235" s="42" t="str">
        <f t="shared" si="13"/>
        <v>Roof hooks</v>
      </c>
      <c r="C235" s="46" t="s">
        <v>4208</v>
      </c>
      <c r="D235" s="46" t="s">
        <v>15</v>
      </c>
      <c r="E235" s="46" t="s">
        <v>4209</v>
      </c>
      <c r="F235" s="46" t="s">
        <v>4210</v>
      </c>
      <c r="G235" s="46" t="s">
        <v>4211</v>
      </c>
      <c r="H235" s="46" t="s">
        <v>4212</v>
      </c>
      <c r="I235" s="46" t="s">
        <v>4213</v>
      </c>
      <c r="J235" s="46" t="s">
        <v>4214</v>
      </c>
      <c r="K235" s="42" t="str">
        <f t="shared" si="14"/>
        <v>ProLine</v>
      </c>
      <c r="L235" s="47" t="s">
        <v>4223</v>
      </c>
      <c r="M235" s="47" t="s">
        <v>4223</v>
      </c>
      <c r="N235" s="47" t="s">
        <v>4223</v>
      </c>
      <c r="O235" s="47" t="s">
        <v>4223</v>
      </c>
      <c r="P235" s="47" t="s">
        <v>4223</v>
      </c>
      <c r="Q235" s="47" t="s">
        <v>4223</v>
      </c>
      <c r="R235" s="47" t="s">
        <v>4223</v>
      </c>
      <c r="S235" s="47" t="s">
        <v>4223</v>
      </c>
    </row>
    <row r="236" spans="1:19">
      <c r="A236" s="46" t="s">
        <v>967</v>
      </c>
      <c r="B236" s="42" t="str">
        <f t="shared" si="13"/>
        <v>Roof hooks</v>
      </c>
      <c r="C236" s="46" t="s">
        <v>4208</v>
      </c>
      <c r="D236" s="46" t="s">
        <v>15</v>
      </c>
      <c r="E236" s="46" t="s">
        <v>4209</v>
      </c>
      <c r="F236" s="46" t="s">
        <v>4210</v>
      </c>
      <c r="G236" s="46" t="s">
        <v>4211</v>
      </c>
      <c r="H236" s="46" t="s">
        <v>4212</v>
      </c>
      <c r="I236" s="46" t="s">
        <v>4213</v>
      </c>
      <c r="J236" s="46" t="s">
        <v>4214</v>
      </c>
      <c r="K236" s="42" t="str">
        <f t="shared" si="14"/>
        <v>ProLine</v>
      </c>
      <c r="L236" s="47" t="s">
        <v>4223</v>
      </c>
      <c r="M236" s="47" t="s">
        <v>4223</v>
      </c>
      <c r="N236" s="47" t="s">
        <v>4223</v>
      </c>
      <c r="O236" s="47" t="s">
        <v>4223</v>
      </c>
      <c r="P236" s="47" t="s">
        <v>4223</v>
      </c>
      <c r="Q236" s="47" t="s">
        <v>4223</v>
      </c>
      <c r="R236" s="47" t="s">
        <v>4223</v>
      </c>
      <c r="S236" s="47" t="s">
        <v>4223</v>
      </c>
    </row>
    <row r="237" spans="1:19">
      <c r="A237" s="46" t="s">
        <v>38</v>
      </c>
      <c r="B237" s="42" t="str">
        <f t="shared" si="13"/>
        <v>Roof hooks</v>
      </c>
      <c r="C237" s="46" t="s">
        <v>4208</v>
      </c>
      <c r="D237" s="46" t="s">
        <v>15</v>
      </c>
      <c r="E237" s="46" t="s">
        <v>4209</v>
      </c>
      <c r="F237" s="46" t="s">
        <v>4210</v>
      </c>
      <c r="G237" s="46" t="s">
        <v>4211</v>
      </c>
      <c r="H237" s="46" t="s">
        <v>4212</v>
      </c>
      <c r="I237" s="46" t="s">
        <v>4213</v>
      </c>
      <c r="J237" s="46" t="s">
        <v>4214</v>
      </c>
      <c r="K237" s="42" t="str">
        <f t="shared" si="14"/>
        <v>ProLine</v>
      </c>
      <c r="L237" s="47" t="s">
        <v>4223</v>
      </c>
      <c r="M237" s="47" t="s">
        <v>4223</v>
      </c>
      <c r="N237" s="47" t="s">
        <v>4223</v>
      </c>
      <c r="O237" s="47" t="s">
        <v>4223</v>
      </c>
      <c r="P237" s="47" t="s">
        <v>4223</v>
      </c>
      <c r="Q237" s="47" t="s">
        <v>4223</v>
      </c>
      <c r="R237" s="47" t="s">
        <v>4223</v>
      </c>
      <c r="S237" s="47" t="s">
        <v>4223</v>
      </c>
    </row>
    <row r="238" spans="1:19">
      <c r="A238" s="46" t="s">
        <v>20</v>
      </c>
      <c r="B238" s="42" t="str">
        <f t="shared" si="13"/>
        <v>Roof hooks</v>
      </c>
      <c r="C238" s="46" t="s">
        <v>4208</v>
      </c>
      <c r="D238" s="46" t="s">
        <v>15</v>
      </c>
      <c r="E238" s="46" t="s">
        <v>4209</v>
      </c>
      <c r="F238" s="46" t="s">
        <v>4210</v>
      </c>
      <c r="G238" s="46" t="s">
        <v>4211</v>
      </c>
      <c r="H238" s="46" t="s">
        <v>4212</v>
      </c>
      <c r="I238" s="46" t="s">
        <v>4213</v>
      </c>
      <c r="J238" s="46" t="s">
        <v>4214</v>
      </c>
      <c r="K238" s="42" t="str">
        <f t="shared" si="14"/>
        <v>ProLine</v>
      </c>
      <c r="L238" s="47" t="s">
        <v>4223</v>
      </c>
      <c r="M238" s="47" t="s">
        <v>4223</v>
      </c>
      <c r="N238" s="47" t="s">
        <v>4223</v>
      </c>
      <c r="O238" s="47" t="s">
        <v>4223</v>
      </c>
      <c r="P238" s="47" t="s">
        <v>4223</v>
      </c>
      <c r="Q238" s="47" t="s">
        <v>4223</v>
      </c>
      <c r="R238" s="47" t="s">
        <v>4223</v>
      </c>
      <c r="S238" s="47" t="s">
        <v>4223</v>
      </c>
    </row>
    <row r="239" spans="1:19">
      <c r="A239" s="46" t="s">
        <v>42</v>
      </c>
      <c r="B239" s="42" t="str">
        <f t="shared" si="13"/>
        <v>Roof hooks</v>
      </c>
      <c r="C239" s="46" t="s">
        <v>4208</v>
      </c>
      <c r="D239" s="46" t="s">
        <v>15</v>
      </c>
      <c r="E239" s="46" t="s">
        <v>4209</v>
      </c>
      <c r="F239" s="46" t="s">
        <v>4210</v>
      </c>
      <c r="G239" s="46" t="s">
        <v>4211</v>
      </c>
      <c r="H239" s="46" t="s">
        <v>4212</v>
      </c>
      <c r="I239" s="46" t="s">
        <v>4213</v>
      </c>
      <c r="J239" s="46" t="s">
        <v>4214</v>
      </c>
      <c r="K239" s="42" t="str">
        <f t="shared" si="14"/>
        <v>ProLine</v>
      </c>
      <c r="L239" s="47" t="s">
        <v>4223</v>
      </c>
      <c r="M239" s="47" t="s">
        <v>4223</v>
      </c>
      <c r="N239" s="47" t="s">
        <v>4223</v>
      </c>
      <c r="O239" s="47" t="s">
        <v>4223</v>
      </c>
      <c r="P239" s="47" t="s">
        <v>4223</v>
      </c>
      <c r="Q239" s="47" t="s">
        <v>4223</v>
      </c>
      <c r="R239" s="47" t="s">
        <v>4223</v>
      </c>
      <c r="S239" s="47" t="s">
        <v>4223</v>
      </c>
    </row>
    <row r="240" spans="1:19" ht="24">
      <c r="A240" s="46" t="s">
        <v>22</v>
      </c>
      <c r="B240" s="42" t="str">
        <f t="shared" si="13"/>
        <v>Roof hooks</v>
      </c>
      <c r="C240" s="46" t="s">
        <v>4208</v>
      </c>
      <c r="D240" s="46" t="s">
        <v>15</v>
      </c>
      <c r="E240" s="46" t="s">
        <v>4209</v>
      </c>
      <c r="F240" s="46" t="s">
        <v>4210</v>
      </c>
      <c r="G240" s="46" t="s">
        <v>4211</v>
      </c>
      <c r="H240" s="46" t="s">
        <v>4212</v>
      </c>
      <c r="I240" s="46" t="s">
        <v>4213</v>
      </c>
      <c r="J240" s="46" t="s">
        <v>4214</v>
      </c>
      <c r="K240" s="42" t="str">
        <f t="shared" si="14"/>
        <v>Roof hook Rapid2+</v>
      </c>
      <c r="L240" s="47" t="s">
        <v>4247</v>
      </c>
      <c r="M240" s="47" t="s">
        <v>4248</v>
      </c>
      <c r="N240" s="47" t="s">
        <v>4249</v>
      </c>
      <c r="O240" s="47" t="s">
        <v>4250</v>
      </c>
      <c r="P240" s="39" t="s">
        <v>4251</v>
      </c>
      <c r="Q240" s="39" t="s">
        <v>4385</v>
      </c>
      <c r="R240" s="39" t="s">
        <v>4253</v>
      </c>
      <c r="S240" s="39" t="s">
        <v>4254</v>
      </c>
    </row>
    <row r="241" spans="1:19" ht="24">
      <c r="A241" s="46" t="s">
        <v>24</v>
      </c>
      <c r="B241" s="42" t="str">
        <f t="shared" si="13"/>
        <v>Roof hooks</v>
      </c>
      <c r="C241" s="46" t="s">
        <v>4208</v>
      </c>
      <c r="D241" s="46" t="s">
        <v>15</v>
      </c>
      <c r="E241" s="46" t="s">
        <v>4209</v>
      </c>
      <c r="F241" s="46" t="s">
        <v>4210</v>
      </c>
      <c r="G241" s="46" t="s">
        <v>4211</v>
      </c>
      <c r="H241" s="46" t="s">
        <v>4212</v>
      </c>
      <c r="I241" s="46" t="s">
        <v>4213</v>
      </c>
      <c r="J241" s="46" t="s">
        <v>4214</v>
      </c>
      <c r="K241" s="42" t="str">
        <f t="shared" si="14"/>
        <v>Roof hook Rapid2+</v>
      </c>
      <c r="L241" s="47" t="s">
        <v>4247</v>
      </c>
      <c r="M241" s="47" t="s">
        <v>4248</v>
      </c>
      <c r="N241" s="47" t="s">
        <v>4249</v>
      </c>
      <c r="O241" s="47" t="s">
        <v>4250</v>
      </c>
      <c r="P241" s="39" t="s">
        <v>4251</v>
      </c>
      <c r="Q241" s="39" t="s">
        <v>4385</v>
      </c>
      <c r="R241" s="39" t="s">
        <v>4253</v>
      </c>
      <c r="S241" s="39" t="s">
        <v>4254</v>
      </c>
    </row>
    <row r="242" spans="1:19" ht="24">
      <c r="A242" s="46" t="s">
        <v>26</v>
      </c>
      <c r="B242" s="42" t="str">
        <f t="shared" si="13"/>
        <v>Roof hooks</v>
      </c>
      <c r="C242" s="46" t="s">
        <v>4208</v>
      </c>
      <c r="D242" s="46" t="s">
        <v>15</v>
      </c>
      <c r="E242" s="46" t="s">
        <v>4209</v>
      </c>
      <c r="F242" s="46" t="s">
        <v>4210</v>
      </c>
      <c r="G242" s="46" t="s">
        <v>4211</v>
      </c>
      <c r="H242" s="46" t="s">
        <v>4212</v>
      </c>
      <c r="I242" s="46" t="s">
        <v>4213</v>
      </c>
      <c r="J242" s="46" t="s">
        <v>4214</v>
      </c>
      <c r="K242" s="42" t="str">
        <f t="shared" si="14"/>
        <v>Roof hook Rapid2+</v>
      </c>
      <c r="L242" s="47" t="s">
        <v>4247</v>
      </c>
      <c r="M242" s="47" t="s">
        <v>4248</v>
      </c>
      <c r="N242" s="47" t="s">
        <v>4249</v>
      </c>
      <c r="O242" s="47" t="s">
        <v>4250</v>
      </c>
      <c r="P242" s="39" t="s">
        <v>4251</v>
      </c>
      <c r="Q242" s="39" t="s">
        <v>4385</v>
      </c>
      <c r="R242" s="39" t="s">
        <v>4253</v>
      </c>
      <c r="S242" s="39" t="s">
        <v>4254</v>
      </c>
    </row>
    <row r="243" spans="1:19" ht="24">
      <c r="A243" s="46" t="s">
        <v>28</v>
      </c>
      <c r="B243" s="42" t="str">
        <f t="shared" si="13"/>
        <v>Roof hooks</v>
      </c>
      <c r="C243" s="46" t="s">
        <v>4208</v>
      </c>
      <c r="D243" s="46" t="s">
        <v>15</v>
      </c>
      <c r="E243" s="46" t="s">
        <v>4209</v>
      </c>
      <c r="F243" s="46" t="s">
        <v>4210</v>
      </c>
      <c r="G243" s="46" t="s">
        <v>4211</v>
      </c>
      <c r="H243" s="46" t="s">
        <v>4212</v>
      </c>
      <c r="I243" s="46" t="s">
        <v>4213</v>
      </c>
      <c r="J243" s="46" t="s">
        <v>4214</v>
      </c>
      <c r="K243" s="42" t="str">
        <f t="shared" si="14"/>
        <v>Roof hook Rapid2+</v>
      </c>
      <c r="L243" s="47" t="s">
        <v>4247</v>
      </c>
      <c r="M243" s="47" t="s">
        <v>4248</v>
      </c>
      <c r="N243" s="47" t="s">
        <v>4249</v>
      </c>
      <c r="O243" s="47" t="s">
        <v>4250</v>
      </c>
      <c r="P243" s="39" t="s">
        <v>4251</v>
      </c>
      <c r="Q243" s="39" t="s">
        <v>4385</v>
      </c>
      <c r="R243" s="39" t="s">
        <v>4253</v>
      </c>
      <c r="S243" s="39" t="s">
        <v>4254</v>
      </c>
    </row>
    <row r="244" spans="1:19" ht="24">
      <c r="A244" s="46" t="s">
        <v>30</v>
      </c>
      <c r="B244" s="42" t="str">
        <f t="shared" si="13"/>
        <v>Roof hooks</v>
      </c>
      <c r="C244" s="46" t="s">
        <v>4208</v>
      </c>
      <c r="D244" s="46" t="s">
        <v>15</v>
      </c>
      <c r="E244" s="46" t="s">
        <v>4209</v>
      </c>
      <c r="F244" s="46" t="s">
        <v>4210</v>
      </c>
      <c r="G244" s="46" t="s">
        <v>4211</v>
      </c>
      <c r="H244" s="46" t="s">
        <v>4212</v>
      </c>
      <c r="I244" s="46" t="s">
        <v>4213</v>
      </c>
      <c r="J244" s="46" t="s">
        <v>4214</v>
      </c>
      <c r="K244" s="42" t="str">
        <f t="shared" si="14"/>
        <v>Roof hook Rapid2+</v>
      </c>
      <c r="L244" s="47" t="s">
        <v>4247</v>
      </c>
      <c r="M244" s="47" t="s">
        <v>4248</v>
      </c>
      <c r="N244" s="47" t="s">
        <v>4249</v>
      </c>
      <c r="O244" s="47" t="s">
        <v>4250</v>
      </c>
      <c r="P244" s="39" t="s">
        <v>4251</v>
      </c>
      <c r="Q244" s="39" t="s">
        <v>4385</v>
      </c>
      <c r="R244" s="39" t="s">
        <v>4253</v>
      </c>
      <c r="S244" s="39" t="s">
        <v>4254</v>
      </c>
    </row>
    <row r="245" spans="1:19" ht="24">
      <c r="A245" s="46" t="s">
        <v>32</v>
      </c>
      <c r="B245" s="42" t="str">
        <f t="shared" si="13"/>
        <v>Roof hooks</v>
      </c>
      <c r="C245" s="46" t="s">
        <v>4208</v>
      </c>
      <c r="D245" s="46" t="s">
        <v>15</v>
      </c>
      <c r="E245" s="46" t="s">
        <v>4209</v>
      </c>
      <c r="F245" s="46" t="s">
        <v>4210</v>
      </c>
      <c r="G245" s="46" t="s">
        <v>4211</v>
      </c>
      <c r="H245" s="46" t="s">
        <v>4212</v>
      </c>
      <c r="I245" s="46" t="s">
        <v>4213</v>
      </c>
      <c r="J245" s="46" t="s">
        <v>4214</v>
      </c>
      <c r="K245" s="42" t="str">
        <f t="shared" si="14"/>
        <v>Roof hook Rapid2+</v>
      </c>
      <c r="L245" s="47" t="s">
        <v>4247</v>
      </c>
      <c r="M245" s="47" t="s">
        <v>4248</v>
      </c>
      <c r="N245" s="47" t="s">
        <v>4249</v>
      </c>
      <c r="O245" s="47" t="s">
        <v>4250</v>
      </c>
      <c r="P245" s="39" t="s">
        <v>4251</v>
      </c>
      <c r="Q245" s="39" t="s">
        <v>4385</v>
      </c>
      <c r="R245" s="39" t="s">
        <v>4253</v>
      </c>
      <c r="S245" s="39" t="s">
        <v>4254</v>
      </c>
    </row>
    <row r="246" spans="1:19" ht="24">
      <c r="A246" s="46" t="s">
        <v>34</v>
      </c>
      <c r="B246" s="42" t="str">
        <f t="shared" si="13"/>
        <v>Roof hooks</v>
      </c>
      <c r="C246" s="46" t="s">
        <v>4208</v>
      </c>
      <c r="D246" s="46" t="s">
        <v>15</v>
      </c>
      <c r="E246" s="46" t="s">
        <v>4209</v>
      </c>
      <c r="F246" s="46" t="s">
        <v>4210</v>
      </c>
      <c r="G246" s="46" t="s">
        <v>4211</v>
      </c>
      <c r="H246" s="46" t="s">
        <v>4212</v>
      </c>
      <c r="I246" s="46" t="s">
        <v>4213</v>
      </c>
      <c r="J246" s="46" t="s">
        <v>4214</v>
      </c>
      <c r="K246" s="42" t="str">
        <f t="shared" si="14"/>
        <v>Roof hook Rapid2+</v>
      </c>
      <c r="L246" s="47" t="s">
        <v>4247</v>
      </c>
      <c r="M246" s="47" t="s">
        <v>4248</v>
      </c>
      <c r="N246" s="47" t="s">
        <v>4249</v>
      </c>
      <c r="O246" s="47" t="s">
        <v>4250</v>
      </c>
      <c r="P246" s="39" t="s">
        <v>4251</v>
      </c>
      <c r="Q246" s="39" t="s">
        <v>4385</v>
      </c>
      <c r="R246" s="39" t="s">
        <v>4253</v>
      </c>
      <c r="S246" s="39" t="s">
        <v>4254</v>
      </c>
    </row>
    <row r="247" spans="1:19" ht="24">
      <c r="A247" s="46" t="s">
        <v>36</v>
      </c>
      <c r="B247" s="42" t="str">
        <f t="shared" si="13"/>
        <v>Roof hooks</v>
      </c>
      <c r="C247" s="46" t="s">
        <v>4208</v>
      </c>
      <c r="D247" s="46" t="s">
        <v>15</v>
      </c>
      <c r="E247" s="46" t="s">
        <v>4209</v>
      </c>
      <c r="F247" s="46" t="s">
        <v>4210</v>
      </c>
      <c r="G247" s="46" t="s">
        <v>4211</v>
      </c>
      <c r="H247" s="46" t="s">
        <v>4212</v>
      </c>
      <c r="I247" s="46" t="s">
        <v>4213</v>
      </c>
      <c r="J247" s="46" t="s">
        <v>4214</v>
      </c>
      <c r="K247" s="42" t="str">
        <f t="shared" si="14"/>
        <v>Roof hook Rapid2+</v>
      </c>
      <c r="L247" s="47" t="s">
        <v>4247</v>
      </c>
      <c r="M247" s="47" t="s">
        <v>4248</v>
      </c>
      <c r="N247" s="47" t="s">
        <v>4249</v>
      </c>
      <c r="O247" s="47" t="s">
        <v>4250</v>
      </c>
      <c r="P247" s="39" t="s">
        <v>4251</v>
      </c>
      <c r="Q247" s="39" t="s">
        <v>4385</v>
      </c>
      <c r="R247" s="39" t="s">
        <v>4253</v>
      </c>
      <c r="S247" s="39" t="s">
        <v>4254</v>
      </c>
    </row>
    <row r="248" spans="1:19" ht="24">
      <c r="A248" s="46" t="s">
        <v>912</v>
      </c>
      <c r="B248" s="42" t="str">
        <f t="shared" si="13"/>
        <v>Roof hooks</v>
      </c>
      <c r="C248" s="46" t="s">
        <v>4208</v>
      </c>
      <c r="D248" s="46" t="s">
        <v>15</v>
      </c>
      <c r="E248" s="46" t="s">
        <v>4209</v>
      </c>
      <c r="F248" s="46" t="s">
        <v>4210</v>
      </c>
      <c r="G248" s="46" t="s">
        <v>4211</v>
      </c>
      <c r="H248" s="46" t="s">
        <v>4212</v>
      </c>
      <c r="I248" s="46" t="s">
        <v>4213</v>
      </c>
      <c r="J248" s="46" t="s">
        <v>4214</v>
      </c>
      <c r="K248" s="42" t="str">
        <f t="shared" si="14"/>
        <v>Roof hook Rapid2+</v>
      </c>
      <c r="L248" s="47" t="s">
        <v>4247</v>
      </c>
      <c r="M248" s="47" t="s">
        <v>4248</v>
      </c>
      <c r="N248" s="47" t="s">
        <v>4249</v>
      </c>
      <c r="O248" s="47" t="s">
        <v>4250</v>
      </c>
      <c r="P248" s="39" t="s">
        <v>4251</v>
      </c>
      <c r="Q248" s="39" t="s">
        <v>4385</v>
      </c>
      <c r="R248" s="39" t="s">
        <v>4253</v>
      </c>
      <c r="S248" s="39" t="s">
        <v>4254</v>
      </c>
    </row>
    <row r="249" spans="1:19" ht="24">
      <c r="A249" s="46" t="s">
        <v>111</v>
      </c>
      <c r="B249" s="42" t="str">
        <f t="shared" si="13"/>
        <v>Roof hooks</v>
      </c>
      <c r="C249" s="46" t="s">
        <v>4208</v>
      </c>
      <c r="D249" s="46" t="s">
        <v>15</v>
      </c>
      <c r="E249" s="46" t="s">
        <v>4209</v>
      </c>
      <c r="F249" s="46" t="s">
        <v>4210</v>
      </c>
      <c r="G249" s="46" t="s">
        <v>4211</v>
      </c>
      <c r="H249" s="46" t="s">
        <v>4212</v>
      </c>
      <c r="I249" s="46" t="s">
        <v>4213</v>
      </c>
      <c r="J249" s="46" t="s">
        <v>4214</v>
      </c>
      <c r="K249" s="42" t="str">
        <f t="shared" si="14"/>
        <v>Roof hook Rapid2+</v>
      </c>
      <c r="L249" s="47" t="s">
        <v>4247</v>
      </c>
      <c r="M249" s="47" t="s">
        <v>4248</v>
      </c>
      <c r="N249" s="47" t="s">
        <v>4249</v>
      </c>
      <c r="O249" s="47" t="s">
        <v>4250</v>
      </c>
      <c r="P249" s="39" t="s">
        <v>4251</v>
      </c>
      <c r="Q249" s="39" t="s">
        <v>4385</v>
      </c>
      <c r="R249" s="39" t="s">
        <v>4253</v>
      </c>
      <c r="S249" s="39" t="s">
        <v>4254</v>
      </c>
    </row>
    <row r="250" spans="1:19">
      <c r="A250" s="46" t="s">
        <v>78</v>
      </c>
      <c r="B250" s="42" t="str">
        <f t="shared" si="13"/>
        <v>Roof hooks</v>
      </c>
      <c r="C250" s="46" t="s">
        <v>4208</v>
      </c>
      <c r="D250" s="46" t="s">
        <v>15</v>
      </c>
      <c r="E250" s="46" t="s">
        <v>4209</v>
      </c>
      <c r="F250" s="46" t="s">
        <v>4210</v>
      </c>
      <c r="G250" s="46" t="s">
        <v>4211</v>
      </c>
      <c r="H250" s="46" t="s">
        <v>4212</v>
      </c>
      <c r="I250" s="46" t="s">
        <v>4213</v>
      </c>
      <c r="J250" s="46" t="s">
        <v>4214</v>
      </c>
      <c r="K250" s="42" t="str">
        <f t="shared" si="14"/>
        <v>Alu-Tile</v>
      </c>
      <c r="L250" s="47" t="s">
        <v>4224</v>
      </c>
      <c r="M250" s="47" t="s">
        <v>4224</v>
      </c>
      <c r="N250" s="47" t="s">
        <v>4224</v>
      </c>
      <c r="O250" s="47" t="s">
        <v>4224</v>
      </c>
      <c r="P250" s="47" t="s">
        <v>4224</v>
      </c>
      <c r="Q250" s="47" t="s">
        <v>4224</v>
      </c>
      <c r="R250" s="47" t="s">
        <v>4224</v>
      </c>
      <c r="S250" s="47" t="s">
        <v>4224</v>
      </c>
    </row>
    <row r="251" spans="1:19" ht="48">
      <c r="A251" s="46" t="s">
        <v>131</v>
      </c>
      <c r="B251" s="42" t="str">
        <f t="shared" si="13"/>
        <v>Special fastenings</v>
      </c>
      <c r="C251" s="46" t="s">
        <v>4255</v>
      </c>
      <c r="D251" s="46" t="s">
        <v>117</v>
      </c>
      <c r="E251" s="46" t="s">
        <v>4256</v>
      </c>
      <c r="F251" s="46" t="s">
        <v>4257</v>
      </c>
      <c r="G251" s="46" t="s">
        <v>4258</v>
      </c>
      <c r="H251" s="46" t="s">
        <v>4259</v>
      </c>
      <c r="I251" s="46" t="s">
        <v>4260</v>
      </c>
      <c r="J251" s="46" t="s">
        <v>4261</v>
      </c>
      <c r="K251" s="42" t="str">
        <f t="shared" si="14"/>
        <v>Standing seam clamps</v>
      </c>
      <c r="L251" s="47" t="s">
        <v>4270</v>
      </c>
      <c r="M251" s="47" t="s">
        <v>4271</v>
      </c>
      <c r="N251" s="47" t="s">
        <v>4272</v>
      </c>
      <c r="O251" s="47" t="s">
        <v>4273</v>
      </c>
      <c r="P251" s="39" t="s">
        <v>4274</v>
      </c>
      <c r="Q251" s="39" t="s">
        <v>4275</v>
      </c>
      <c r="R251" s="39" t="s">
        <v>4276</v>
      </c>
      <c r="S251" s="39" t="s">
        <v>4277</v>
      </c>
    </row>
    <row r="252" spans="1:19" ht="48">
      <c r="A252" s="46" t="s">
        <v>133</v>
      </c>
      <c r="B252" s="42" t="str">
        <f t="shared" si="13"/>
        <v>Special fastenings</v>
      </c>
      <c r="C252" s="46" t="s">
        <v>4255</v>
      </c>
      <c r="D252" s="46" t="s">
        <v>117</v>
      </c>
      <c r="E252" s="46" t="s">
        <v>4256</v>
      </c>
      <c r="F252" s="46" t="s">
        <v>4257</v>
      </c>
      <c r="G252" s="46" t="s">
        <v>4258</v>
      </c>
      <c r="H252" s="46" t="s">
        <v>4259</v>
      </c>
      <c r="I252" s="46" t="s">
        <v>4260</v>
      </c>
      <c r="J252" s="46" t="s">
        <v>4261</v>
      </c>
      <c r="K252" s="42" t="str">
        <f t="shared" si="14"/>
        <v>Standing seam clamps</v>
      </c>
      <c r="L252" s="47" t="s">
        <v>4270</v>
      </c>
      <c r="M252" s="47" t="s">
        <v>4271</v>
      </c>
      <c r="N252" s="47" t="s">
        <v>4272</v>
      </c>
      <c r="O252" s="47" t="s">
        <v>4273</v>
      </c>
      <c r="P252" s="39" t="s">
        <v>4274</v>
      </c>
      <c r="Q252" s="39" t="s">
        <v>4275</v>
      </c>
      <c r="R252" s="39" t="s">
        <v>4276</v>
      </c>
      <c r="S252" s="39" t="s">
        <v>4277</v>
      </c>
    </row>
    <row r="253" spans="1:19" ht="48">
      <c r="A253" s="46" t="s">
        <v>135</v>
      </c>
      <c r="B253" s="42" t="str">
        <f t="shared" si="13"/>
        <v>Special fastenings</v>
      </c>
      <c r="C253" s="46" t="s">
        <v>4255</v>
      </c>
      <c r="D253" s="46" t="s">
        <v>117</v>
      </c>
      <c r="E253" s="46" t="s">
        <v>4256</v>
      </c>
      <c r="F253" s="46" t="s">
        <v>4257</v>
      </c>
      <c r="G253" s="46" t="s">
        <v>4258</v>
      </c>
      <c r="H253" s="46" t="s">
        <v>4259</v>
      </c>
      <c r="I253" s="46" t="s">
        <v>4260</v>
      </c>
      <c r="J253" s="46" t="s">
        <v>4261</v>
      </c>
      <c r="K253" s="42" t="str">
        <f t="shared" ref="K253" si="16">IF(INDEX(L253:S253,1,Sprache)&lt;&gt;0,INDEX(L253:S253,1,Sprache),IF(INDEX(L253:S253,1,1)=0," ",INDEX(L253:S253,1,1)))</f>
        <v>Standing seam clamps</v>
      </c>
      <c r="L253" s="47" t="s">
        <v>4270</v>
      </c>
      <c r="M253" s="47" t="s">
        <v>4271</v>
      </c>
      <c r="N253" s="47" t="s">
        <v>4272</v>
      </c>
      <c r="O253" s="47" t="s">
        <v>4273</v>
      </c>
      <c r="P253" s="39" t="s">
        <v>4274</v>
      </c>
      <c r="Q253" s="39" t="s">
        <v>4275</v>
      </c>
      <c r="R253" s="39" t="s">
        <v>4276</v>
      </c>
      <c r="S253" s="39" t="s">
        <v>4277</v>
      </c>
    </row>
    <row r="254" spans="1:19" ht="48">
      <c r="A254" s="46" t="s">
        <v>139</v>
      </c>
      <c r="B254" s="42" t="str">
        <f t="shared" si="13"/>
        <v>Special fastenings</v>
      </c>
      <c r="C254" s="46" t="s">
        <v>4255</v>
      </c>
      <c r="D254" s="46" t="s">
        <v>117</v>
      </c>
      <c r="E254" s="46" t="s">
        <v>4256</v>
      </c>
      <c r="F254" s="46" t="s">
        <v>4257</v>
      </c>
      <c r="G254" s="46" t="s">
        <v>4258</v>
      </c>
      <c r="H254" s="46" t="s">
        <v>4259</v>
      </c>
      <c r="I254" s="46" t="s">
        <v>4260</v>
      </c>
      <c r="J254" s="46" t="s">
        <v>4261</v>
      </c>
      <c r="K254" s="42" t="str">
        <f t="shared" si="14"/>
        <v>Standing seam clamps</v>
      </c>
      <c r="L254" s="47" t="s">
        <v>4270</v>
      </c>
      <c r="M254" s="47" t="s">
        <v>4271</v>
      </c>
      <c r="N254" s="47" t="s">
        <v>4272</v>
      </c>
      <c r="O254" s="47" t="s">
        <v>4273</v>
      </c>
      <c r="P254" s="39" t="s">
        <v>4274</v>
      </c>
      <c r="Q254" s="39" t="s">
        <v>4275</v>
      </c>
      <c r="R254" s="39" t="s">
        <v>4276</v>
      </c>
      <c r="S254" s="39" t="s">
        <v>4277</v>
      </c>
    </row>
    <row r="255" spans="1:19" ht="48">
      <c r="A255" s="46" t="s">
        <v>143</v>
      </c>
      <c r="B255" s="42" t="str">
        <f t="shared" si="13"/>
        <v>Special fastenings</v>
      </c>
      <c r="C255" s="46" t="s">
        <v>4255</v>
      </c>
      <c r="D255" s="46" t="s">
        <v>117</v>
      </c>
      <c r="E255" s="46" t="s">
        <v>4256</v>
      </c>
      <c r="F255" s="46" t="s">
        <v>4257</v>
      </c>
      <c r="G255" s="46" t="s">
        <v>4258</v>
      </c>
      <c r="H255" s="46" t="s">
        <v>4259</v>
      </c>
      <c r="I255" s="46" t="s">
        <v>4260</v>
      </c>
      <c r="J255" s="46" t="s">
        <v>4261</v>
      </c>
      <c r="K255" s="42" t="str">
        <f t="shared" si="14"/>
        <v>Standing seam clamps</v>
      </c>
      <c r="L255" s="47" t="s">
        <v>4270</v>
      </c>
      <c r="M255" s="47" t="s">
        <v>4271</v>
      </c>
      <c r="N255" s="47" t="s">
        <v>4272</v>
      </c>
      <c r="O255" s="47" t="s">
        <v>4273</v>
      </c>
      <c r="P255" s="39" t="s">
        <v>4274</v>
      </c>
      <c r="Q255" s="39" t="s">
        <v>4275</v>
      </c>
      <c r="R255" s="39" t="s">
        <v>4276</v>
      </c>
      <c r="S255" s="39" t="s">
        <v>4277</v>
      </c>
    </row>
    <row r="256" spans="1:19" ht="48">
      <c r="A256" s="46" t="s">
        <v>147</v>
      </c>
      <c r="B256" s="42" t="str">
        <f t="shared" si="13"/>
        <v>Special fastenings</v>
      </c>
      <c r="C256" s="46" t="s">
        <v>4255</v>
      </c>
      <c r="D256" s="46" t="s">
        <v>117</v>
      </c>
      <c r="E256" s="46" t="s">
        <v>4256</v>
      </c>
      <c r="F256" s="46" t="s">
        <v>4257</v>
      </c>
      <c r="G256" s="46" t="s">
        <v>4258</v>
      </c>
      <c r="H256" s="46" t="s">
        <v>4259</v>
      </c>
      <c r="I256" s="46" t="s">
        <v>4260</v>
      </c>
      <c r="J256" s="46" t="s">
        <v>4261</v>
      </c>
      <c r="K256" s="42" t="str">
        <f t="shared" si="14"/>
        <v>Standing seam clamps</v>
      </c>
      <c r="L256" s="47" t="s">
        <v>4270</v>
      </c>
      <c r="M256" s="47" t="s">
        <v>4271</v>
      </c>
      <c r="N256" s="47" t="s">
        <v>4272</v>
      </c>
      <c r="O256" s="47" t="s">
        <v>4273</v>
      </c>
      <c r="P256" s="39" t="s">
        <v>4274</v>
      </c>
      <c r="Q256" s="39" t="s">
        <v>4275</v>
      </c>
      <c r="R256" s="39" t="s">
        <v>4276</v>
      </c>
      <c r="S256" s="39" t="s">
        <v>4277</v>
      </c>
    </row>
    <row r="257" spans="1:19" ht="48">
      <c r="A257" s="46" t="s">
        <v>151</v>
      </c>
      <c r="B257" s="42" t="str">
        <f t="shared" si="13"/>
        <v>Special fastenings</v>
      </c>
      <c r="C257" s="46" t="s">
        <v>4255</v>
      </c>
      <c r="D257" s="46" t="s">
        <v>117</v>
      </c>
      <c r="E257" s="46" t="s">
        <v>4256</v>
      </c>
      <c r="F257" s="46" t="s">
        <v>4257</v>
      </c>
      <c r="G257" s="46" t="s">
        <v>4258</v>
      </c>
      <c r="H257" s="46" t="s">
        <v>4259</v>
      </c>
      <c r="I257" s="46" t="s">
        <v>4260</v>
      </c>
      <c r="J257" s="46" t="s">
        <v>4261</v>
      </c>
      <c r="K257" s="42" t="str">
        <f t="shared" si="14"/>
        <v>Standing seam clamps</v>
      </c>
      <c r="L257" s="47" t="s">
        <v>4270</v>
      </c>
      <c r="M257" s="47" t="s">
        <v>4271</v>
      </c>
      <c r="N257" s="47" t="s">
        <v>4272</v>
      </c>
      <c r="O257" s="47" t="s">
        <v>4273</v>
      </c>
      <c r="P257" s="39" t="s">
        <v>4274</v>
      </c>
      <c r="Q257" s="39" t="s">
        <v>4275</v>
      </c>
      <c r="R257" s="39" t="s">
        <v>4276</v>
      </c>
      <c r="S257" s="39" t="s">
        <v>4277</v>
      </c>
    </row>
    <row r="258" spans="1:19">
      <c r="A258" s="46" t="s">
        <v>373</v>
      </c>
      <c r="B258" s="42" t="str">
        <f t="shared" si="13"/>
        <v>Special fastenings</v>
      </c>
      <c r="C258" s="46" t="s">
        <v>4255</v>
      </c>
      <c r="D258" s="46" t="s">
        <v>117</v>
      </c>
      <c r="E258" s="46" t="s">
        <v>4256</v>
      </c>
      <c r="F258" s="46" t="s">
        <v>4257</v>
      </c>
      <c r="G258" s="46" t="s">
        <v>4258</v>
      </c>
      <c r="H258" s="46" t="s">
        <v>4259</v>
      </c>
      <c r="I258" s="46" t="s">
        <v>4260</v>
      </c>
      <c r="J258" s="46" t="s">
        <v>4261</v>
      </c>
      <c r="K258" s="42" t="str">
        <f t="shared" si="14"/>
        <v>ProLine</v>
      </c>
      <c r="L258" s="47" t="s">
        <v>4223</v>
      </c>
      <c r="M258" s="47" t="s">
        <v>4223</v>
      </c>
      <c r="N258" s="47" t="s">
        <v>4223</v>
      </c>
      <c r="O258" s="47" t="s">
        <v>4223</v>
      </c>
      <c r="P258" s="47" t="s">
        <v>4223</v>
      </c>
      <c r="Q258" s="47" t="s">
        <v>4223</v>
      </c>
      <c r="R258" s="47" t="s">
        <v>4223</v>
      </c>
      <c r="S258" s="47" t="s">
        <v>4223</v>
      </c>
    </row>
    <row r="259" spans="1:19" ht="24">
      <c r="A259" s="46" t="s">
        <v>464</v>
      </c>
      <c r="B259" s="42" t="str">
        <f t="shared" si="13"/>
        <v>Supports</v>
      </c>
      <c r="C259" s="46" t="s">
        <v>4371</v>
      </c>
      <c r="D259" s="46" t="s">
        <v>461</v>
      </c>
      <c r="E259" s="46" t="s">
        <v>461</v>
      </c>
      <c r="F259" s="46" t="s">
        <v>4372</v>
      </c>
      <c r="G259" s="46" t="s">
        <v>4373</v>
      </c>
      <c r="H259" s="46" t="s">
        <v>4374</v>
      </c>
      <c r="I259" s="46" t="s">
        <v>4338</v>
      </c>
      <c r="J259" s="46" t="s">
        <v>4375</v>
      </c>
      <c r="K259" s="42" t="str">
        <f t="shared" si="14"/>
        <v>Flat roof system supports</v>
      </c>
      <c r="L259" s="47" t="s">
        <v>4376</v>
      </c>
      <c r="M259" s="47" t="s">
        <v>4377</v>
      </c>
      <c r="N259" s="47" t="s">
        <v>4378</v>
      </c>
      <c r="O259" s="47" t="s">
        <v>4379</v>
      </c>
      <c r="P259" s="39" t="s">
        <v>4380</v>
      </c>
      <c r="R259" s="39" t="s">
        <v>4382</v>
      </c>
      <c r="S259" s="39" t="s">
        <v>4383</v>
      </c>
    </row>
    <row r="260" spans="1:19" ht="48">
      <c r="A260" s="46" t="s">
        <v>279</v>
      </c>
      <c r="B260" s="42" t="str">
        <f t="shared" si="13"/>
        <v>Ballastoptimized flat roof systems</v>
      </c>
      <c r="C260" s="46" t="s">
        <v>4317</v>
      </c>
      <c r="D260" s="46" t="s">
        <v>281</v>
      </c>
      <c r="E260" s="46" t="s">
        <v>4318</v>
      </c>
      <c r="F260" s="46" t="s">
        <v>4319</v>
      </c>
      <c r="G260" s="46" t="s">
        <v>4320</v>
      </c>
      <c r="H260" s="46" t="s">
        <v>4321</v>
      </c>
      <c r="I260" s="46" t="s">
        <v>4322</v>
      </c>
      <c r="J260" s="46" t="s">
        <v>4323</v>
      </c>
      <c r="K260" s="42" t="str">
        <f t="shared" si="14"/>
        <v>FixGrid</v>
      </c>
      <c r="L260" s="47" t="s">
        <v>4324</v>
      </c>
      <c r="M260" s="47" t="s">
        <v>4324</v>
      </c>
      <c r="N260" s="47" t="s">
        <v>4324</v>
      </c>
      <c r="O260" s="47" t="s">
        <v>4324</v>
      </c>
      <c r="P260" s="47" t="s">
        <v>4324</v>
      </c>
      <c r="Q260" s="47" t="s">
        <v>4324</v>
      </c>
      <c r="R260" s="47" t="s">
        <v>4324</v>
      </c>
      <c r="S260" s="47" t="s">
        <v>4324</v>
      </c>
    </row>
    <row r="261" spans="1:19" ht="48">
      <c r="A261" s="46" t="s">
        <v>282</v>
      </c>
      <c r="B261" s="42" t="str">
        <f t="shared" si="13"/>
        <v>Ballastoptimized flat roof systems</v>
      </c>
      <c r="C261" s="46" t="s">
        <v>4317</v>
      </c>
      <c r="D261" s="46" t="s">
        <v>281</v>
      </c>
      <c r="E261" s="46" t="s">
        <v>4318</v>
      </c>
      <c r="F261" s="46" t="s">
        <v>4319</v>
      </c>
      <c r="G261" s="46" t="s">
        <v>4320</v>
      </c>
      <c r="H261" s="46" t="s">
        <v>4321</v>
      </c>
      <c r="I261" s="46" t="s">
        <v>4322</v>
      </c>
      <c r="J261" s="46" t="s">
        <v>4323</v>
      </c>
      <c r="K261" s="42" t="str">
        <f t="shared" si="14"/>
        <v>FixGrid</v>
      </c>
      <c r="L261" s="47" t="s">
        <v>4324</v>
      </c>
      <c r="M261" s="47" t="s">
        <v>4324</v>
      </c>
      <c r="N261" s="47" t="s">
        <v>4324</v>
      </c>
      <c r="O261" s="47" t="s">
        <v>4324</v>
      </c>
      <c r="P261" s="47" t="s">
        <v>4324</v>
      </c>
      <c r="Q261" s="47" t="s">
        <v>4324</v>
      </c>
      <c r="R261" s="47" t="s">
        <v>4324</v>
      </c>
      <c r="S261" s="47" t="s">
        <v>4324</v>
      </c>
    </row>
    <row r="262" spans="1:19" ht="48">
      <c r="A262" s="46" t="s">
        <v>284</v>
      </c>
      <c r="B262" s="42" t="str">
        <f t="shared" si="13"/>
        <v>Ballastoptimized flat roof systems</v>
      </c>
      <c r="C262" s="46" t="s">
        <v>4317</v>
      </c>
      <c r="D262" s="46" t="s">
        <v>281</v>
      </c>
      <c r="E262" s="46" t="s">
        <v>4318</v>
      </c>
      <c r="F262" s="46" t="s">
        <v>4319</v>
      </c>
      <c r="G262" s="46" t="s">
        <v>4320</v>
      </c>
      <c r="H262" s="46" t="s">
        <v>4321</v>
      </c>
      <c r="I262" s="46" t="s">
        <v>4322</v>
      </c>
      <c r="J262" s="46" t="s">
        <v>4323</v>
      </c>
      <c r="K262" s="42" t="str">
        <f t="shared" si="14"/>
        <v>FixGrid</v>
      </c>
      <c r="L262" s="47" t="s">
        <v>4324</v>
      </c>
      <c r="M262" s="47" t="s">
        <v>4324</v>
      </c>
      <c r="N262" s="47" t="s">
        <v>4324</v>
      </c>
      <c r="O262" s="47" t="s">
        <v>4324</v>
      </c>
      <c r="P262" s="47" t="s">
        <v>4324</v>
      </c>
      <c r="Q262" s="47" t="s">
        <v>4324</v>
      </c>
      <c r="R262" s="47" t="s">
        <v>4324</v>
      </c>
      <c r="S262" s="47" t="s">
        <v>4324</v>
      </c>
    </row>
    <row r="263" spans="1:19" ht="48">
      <c r="A263" s="46" t="s">
        <v>298</v>
      </c>
      <c r="B263" s="42" t="str">
        <f t="shared" si="13"/>
        <v>Ballastoptimized flat roof systems</v>
      </c>
      <c r="C263" s="46" t="s">
        <v>4317</v>
      </c>
      <c r="D263" s="46" t="s">
        <v>281</v>
      </c>
      <c r="E263" s="46" t="s">
        <v>4318</v>
      </c>
      <c r="F263" s="46" t="s">
        <v>4319</v>
      </c>
      <c r="G263" s="46" t="s">
        <v>4320</v>
      </c>
      <c r="H263" s="46" t="s">
        <v>4321</v>
      </c>
      <c r="I263" s="46" t="s">
        <v>4322</v>
      </c>
      <c r="J263" s="46" t="s">
        <v>4323</v>
      </c>
      <c r="K263" s="42" t="str">
        <f t="shared" si="14"/>
        <v>FixGrid</v>
      </c>
      <c r="L263" s="47" t="s">
        <v>4324</v>
      </c>
      <c r="M263" s="47" t="s">
        <v>4324</v>
      </c>
      <c r="N263" s="47" t="s">
        <v>4324</v>
      </c>
      <c r="O263" s="47" t="s">
        <v>4324</v>
      </c>
      <c r="P263" s="47" t="s">
        <v>4324</v>
      </c>
      <c r="Q263" s="47" t="s">
        <v>4324</v>
      </c>
      <c r="R263" s="47" t="s">
        <v>4324</v>
      </c>
      <c r="S263" s="47" t="s">
        <v>4324</v>
      </c>
    </row>
    <row r="264" spans="1:19" ht="48">
      <c r="A264" s="46" t="s">
        <v>300</v>
      </c>
      <c r="B264" s="42" t="str">
        <f t="shared" si="13"/>
        <v>Ballastoptimized flat roof systems</v>
      </c>
      <c r="C264" s="46" t="s">
        <v>4317</v>
      </c>
      <c r="D264" s="46" t="s">
        <v>281</v>
      </c>
      <c r="E264" s="46" t="s">
        <v>4318</v>
      </c>
      <c r="F264" s="46" t="s">
        <v>4319</v>
      </c>
      <c r="G264" s="46" t="s">
        <v>4320</v>
      </c>
      <c r="H264" s="46" t="s">
        <v>4321</v>
      </c>
      <c r="I264" s="46" t="s">
        <v>4322</v>
      </c>
      <c r="J264" s="46" t="s">
        <v>4323</v>
      </c>
      <c r="K264" s="42" t="str">
        <f t="shared" si="14"/>
        <v>FixGrid</v>
      </c>
      <c r="L264" s="47" t="s">
        <v>4324</v>
      </c>
      <c r="M264" s="47" t="s">
        <v>4324</v>
      </c>
      <c r="N264" s="47" t="s">
        <v>4324</v>
      </c>
      <c r="O264" s="47" t="s">
        <v>4324</v>
      </c>
      <c r="P264" s="47" t="s">
        <v>4324</v>
      </c>
      <c r="Q264" s="47" t="s">
        <v>4324</v>
      </c>
      <c r="R264" s="47" t="s">
        <v>4324</v>
      </c>
      <c r="S264" s="47" t="s">
        <v>4324</v>
      </c>
    </row>
    <row r="265" spans="1:19" ht="48">
      <c r="A265" s="46" t="s">
        <v>302</v>
      </c>
      <c r="B265" s="42" t="str">
        <f t="shared" si="13"/>
        <v>Ballastoptimized flat roof systems</v>
      </c>
      <c r="C265" s="46" t="s">
        <v>4317</v>
      </c>
      <c r="D265" s="46" t="s">
        <v>281</v>
      </c>
      <c r="E265" s="46" t="s">
        <v>4318</v>
      </c>
      <c r="F265" s="46" t="s">
        <v>4319</v>
      </c>
      <c r="G265" s="46" t="s">
        <v>4320</v>
      </c>
      <c r="H265" s="46" t="s">
        <v>4321</v>
      </c>
      <c r="I265" s="46" t="s">
        <v>4322</v>
      </c>
      <c r="J265" s="46" t="s">
        <v>4323</v>
      </c>
      <c r="K265" s="42" t="str">
        <f t="shared" si="14"/>
        <v>FixGrid</v>
      </c>
      <c r="L265" s="47" t="s">
        <v>4324</v>
      </c>
      <c r="M265" s="47" t="s">
        <v>4324</v>
      </c>
      <c r="N265" s="47" t="s">
        <v>4324</v>
      </c>
      <c r="O265" s="47" t="s">
        <v>4324</v>
      </c>
      <c r="P265" s="47" t="s">
        <v>4324</v>
      </c>
      <c r="Q265" s="47" t="s">
        <v>4324</v>
      </c>
      <c r="R265" s="47" t="s">
        <v>4324</v>
      </c>
      <c r="S265" s="47" t="s">
        <v>4324</v>
      </c>
    </row>
    <row r="266" spans="1:19" ht="48">
      <c r="A266" s="46" t="s">
        <v>286</v>
      </c>
      <c r="B266" s="42" t="str">
        <f t="shared" si="13"/>
        <v>Ballastoptimized flat roof systems</v>
      </c>
      <c r="C266" s="46" t="s">
        <v>4317</v>
      </c>
      <c r="D266" s="46" t="s">
        <v>281</v>
      </c>
      <c r="E266" s="46" t="s">
        <v>4318</v>
      </c>
      <c r="F266" s="46" t="s">
        <v>4319</v>
      </c>
      <c r="G266" s="46" t="s">
        <v>4320</v>
      </c>
      <c r="H266" s="46" t="s">
        <v>4321</v>
      </c>
      <c r="I266" s="46" t="s">
        <v>4322</v>
      </c>
      <c r="J266" s="46" t="s">
        <v>4323</v>
      </c>
      <c r="K266" s="42" t="str">
        <f t="shared" si="14"/>
        <v>FixGrid</v>
      </c>
      <c r="L266" s="47" t="s">
        <v>4324</v>
      </c>
      <c r="M266" s="47" t="s">
        <v>4324</v>
      </c>
      <c r="N266" s="47" t="s">
        <v>4324</v>
      </c>
      <c r="O266" s="47" t="s">
        <v>4324</v>
      </c>
      <c r="P266" s="47" t="s">
        <v>4324</v>
      </c>
      <c r="Q266" s="47" t="s">
        <v>4324</v>
      </c>
      <c r="R266" s="47" t="s">
        <v>4324</v>
      </c>
      <c r="S266" s="47" t="s">
        <v>4324</v>
      </c>
    </row>
    <row r="267" spans="1:19" ht="48">
      <c r="A267" s="46" t="s">
        <v>288</v>
      </c>
      <c r="B267" s="42" t="str">
        <f t="shared" si="13"/>
        <v>Ballastoptimized flat roof systems</v>
      </c>
      <c r="C267" s="46" t="s">
        <v>4317</v>
      </c>
      <c r="D267" s="46" t="s">
        <v>281</v>
      </c>
      <c r="E267" s="46" t="s">
        <v>4318</v>
      </c>
      <c r="F267" s="46" t="s">
        <v>4319</v>
      </c>
      <c r="G267" s="46" t="s">
        <v>4320</v>
      </c>
      <c r="H267" s="46" t="s">
        <v>4321</v>
      </c>
      <c r="I267" s="46" t="s">
        <v>4322</v>
      </c>
      <c r="J267" s="46" t="s">
        <v>4323</v>
      </c>
      <c r="K267" s="42" t="str">
        <f t="shared" si="14"/>
        <v>FixGrid</v>
      </c>
      <c r="L267" s="47" t="s">
        <v>4324</v>
      </c>
      <c r="M267" s="47" t="s">
        <v>4324</v>
      </c>
      <c r="N267" s="47" t="s">
        <v>4324</v>
      </c>
      <c r="O267" s="47" t="s">
        <v>4324</v>
      </c>
      <c r="P267" s="47" t="s">
        <v>4324</v>
      </c>
      <c r="Q267" s="47" t="s">
        <v>4324</v>
      </c>
      <c r="R267" s="47" t="s">
        <v>4324</v>
      </c>
      <c r="S267" s="47" t="s">
        <v>4324</v>
      </c>
    </row>
    <row r="268" spans="1:19" ht="48">
      <c r="A268" s="46" t="s">
        <v>290</v>
      </c>
      <c r="B268" s="42" t="str">
        <f t="shared" si="13"/>
        <v>Ballastoptimized flat roof systems</v>
      </c>
      <c r="C268" s="46" t="s">
        <v>4317</v>
      </c>
      <c r="D268" s="46" t="s">
        <v>281</v>
      </c>
      <c r="E268" s="46" t="s">
        <v>4318</v>
      </c>
      <c r="F268" s="46" t="s">
        <v>4319</v>
      </c>
      <c r="G268" s="46" t="s">
        <v>4320</v>
      </c>
      <c r="H268" s="46" t="s">
        <v>4321</v>
      </c>
      <c r="I268" s="46" t="s">
        <v>4322</v>
      </c>
      <c r="J268" s="46" t="s">
        <v>4323</v>
      </c>
      <c r="K268" s="42" t="str">
        <f t="shared" si="14"/>
        <v>FixGrid</v>
      </c>
      <c r="L268" s="47" t="s">
        <v>4324</v>
      </c>
      <c r="M268" s="47" t="s">
        <v>4324</v>
      </c>
      <c r="N268" s="47" t="s">
        <v>4324</v>
      </c>
      <c r="O268" s="47" t="s">
        <v>4324</v>
      </c>
      <c r="P268" s="47" t="s">
        <v>4324</v>
      </c>
      <c r="Q268" s="47" t="s">
        <v>4324</v>
      </c>
      <c r="R268" s="47" t="s">
        <v>4324</v>
      </c>
      <c r="S268" s="47" t="s">
        <v>4324</v>
      </c>
    </row>
    <row r="269" spans="1:19" ht="48">
      <c r="A269" s="46" t="s">
        <v>292</v>
      </c>
      <c r="B269" s="42" t="str">
        <f t="shared" ref="B269:B329" si="17">IF(INDEX(C269:J269,1,Sprache)&lt;&gt;0,INDEX(C269:J269,1,Sprache),IF(INDEX(C269:J269,1,1)=0," ",INDEX(C269:J269,1,1)))</f>
        <v>Ballastoptimized flat roof systems</v>
      </c>
      <c r="C269" s="46" t="s">
        <v>4317</v>
      </c>
      <c r="D269" s="46" t="s">
        <v>281</v>
      </c>
      <c r="E269" s="46" t="s">
        <v>4318</v>
      </c>
      <c r="F269" s="46" t="s">
        <v>4319</v>
      </c>
      <c r="G269" s="46" t="s">
        <v>4320</v>
      </c>
      <c r="H269" s="46" t="s">
        <v>4321</v>
      </c>
      <c r="I269" s="46" t="s">
        <v>4322</v>
      </c>
      <c r="J269" s="46" t="s">
        <v>4323</v>
      </c>
      <c r="K269" s="42" t="str">
        <f t="shared" ref="K269:K329" si="18">IF(INDEX(L269:S269,1,Sprache)&lt;&gt;0,INDEX(L269:S269,1,Sprache),IF(INDEX(L269:S269,1,1)=0," ",INDEX(L269:S269,1,1)))</f>
        <v>FixGrid</v>
      </c>
      <c r="L269" s="47" t="s">
        <v>4324</v>
      </c>
      <c r="M269" s="47" t="s">
        <v>4324</v>
      </c>
      <c r="N269" s="47" t="s">
        <v>4324</v>
      </c>
      <c r="O269" s="47" t="s">
        <v>4324</v>
      </c>
      <c r="P269" s="47" t="s">
        <v>4324</v>
      </c>
      <c r="Q269" s="47" t="s">
        <v>4324</v>
      </c>
      <c r="R269" s="47" t="s">
        <v>4324</v>
      </c>
      <c r="S269" s="47" t="s">
        <v>4324</v>
      </c>
    </row>
    <row r="270" spans="1:19" ht="48">
      <c r="A270" s="46" t="s">
        <v>294</v>
      </c>
      <c r="B270" s="42" t="str">
        <f t="shared" si="17"/>
        <v>Ballastoptimized flat roof systems</v>
      </c>
      <c r="C270" s="46" t="s">
        <v>4317</v>
      </c>
      <c r="D270" s="46" t="s">
        <v>281</v>
      </c>
      <c r="E270" s="46" t="s">
        <v>4318</v>
      </c>
      <c r="F270" s="46" t="s">
        <v>4319</v>
      </c>
      <c r="G270" s="46" t="s">
        <v>4320</v>
      </c>
      <c r="H270" s="46" t="s">
        <v>4321</v>
      </c>
      <c r="I270" s="46" t="s">
        <v>4322</v>
      </c>
      <c r="J270" s="46" t="s">
        <v>4323</v>
      </c>
      <c r="K270" s="42" t="str">
        <f t="shared" si="18"/>
        <v>FixGrid</v>
      </c>
      <c r="L270" s="47" t="s">
        <v>4324</v>
      </c>
      <c r="M270" s="47" t="s">
        <v>4324</v>
      </c>
      <c r="N270" s="47" t="s">
        <v>4324</v>
      </c>
      <c r="O270" s="47" t="s">
        <v>4324</v>
      </c>
      <c r="P270" s="47" t="s">
        <v>4324</v>
      </c>
      <c r="Q270" s="47" t="s">
        <v>4324</v>
      </c>
      <c r="R270" s="47" t="s">
        <v>4324</v>
      </c>
      <c r="S270" s="47" t="s">
        <v>4324</v>
      </c>
    </row>
    <row r="271" spans="1:19" ht="48">
      <c r="A271" s="46" t="s">
        <v>296</v>
      </c>
      <c r="B271" s="42" t="str">
        <f t="shared" si="17"/>
        <v>Ballastoptimized flat roof systems</v>
      </c>
      <c r="C271" s="46" t="s">
        <v>4317</v>
      </c>
      <c r="D271" s="46" t="s">
        <v>281</v>
      </c>
      <c r="E271" s="46" t="s">
        <v>4318</v>
      </c>
      <c r="F271" s="46" t="s">
        <v>4319</v>
      </c>
      <c r="G271" s="46" t="s">
        <v>4320</v>
      </c>
      <c r="H271" s="46" t="s">
        <v>4321</v>
      </c>
      <c r="I271" s="46" t="s">
        <v>4322</v>
      </c>
      <c r="J271" s="46" t="s">
        <v>4323</v>
      </c>
      <c r="K271" s="42" t="str">
        <f t="shared" si="18"/>
        <v>FixGrid</v>
      </c>
      <c r="L271" s="47" t="s">
        <v>4324</v>
      </c>
      <c r="M271" s="47" t="s">
        <v>4324</v>
      </c>
      <c r="N271" s="47" t="s">
        <v>4324</v>
      </c>
      <c r="O271" s="47" t="s">
        <v>4324</v>
      </c>
      <c r="P271" s="47" t="s">
        <v>4324</v>
      </c>
      <c r="Q271" s="47" t="s">
        <v>4324</v>
      </c>
      <c r="R271" s="47" t="s">
        <v>4324</v>
      </c>
      <c r="S271" s="47" t="s">
        <v>4324</v>
      </c>
    </row>
    <row r="272" spans="1:19" ht="48">
      <c r="A272" s="46" t="s">
        <v>304</v>
      </c>
      <c r="B272" s="42" t="str">
        <f t="shared" si="17"/>
        <v>Ballastoptimized flat roof systems</v>
      </c>
      <c r="C272" s="46" t="s">
        <v>4317</v>
      </c>
      <c r="D272" s="46" t="s">
        <v>281</v>
      </c>
      <c r="E272" s="46" t="s">
        <v>4318</v>
      </c>
      <c r="F272" s="46" t="s">
        <v>4319</v>
      </c>
      <c r="G272" s="46" t="s">
        <v>4320</v>
      </c>
      <c r="H272" s="46" t="s">
        <v>4321</v>
      </c>
      <c r="I272" s="46" t="s">
        <v>4322</v>
      </c>
      <c r="J272" s="46" t="s">
        <v>4323</v>
      </c>
      <c r="K272" s="42" t="str">
        <f t="shared" si="18"/>
        <v>FixGrid</v>
      </c>
      <c r="L272" s="47" t="s">
        <v>4324</v>
      </c>
      <c r="M272" s="47" t="s">
        <v>4324</v>
      </c>
      <c r="N272" s="47" t="s">
        <v>4324</v>
      </c>
      <c r="O272" s="47" t="s">
        <v>4324</v>
      </c>
      <c r="P272" s="47" t="s">
        <v>4324</v>
      </c>
      <c r="Q272" s="47" t="s">
        <v>4324</v>
      </c>
      <c r="R272" s="47" t="s">
        <v>4324</v>
      </c>
      <c r="S272" s="47" t="s">
        <v>4324</v>
      </c>
    </row>
    <row r="273" spans="1:19" ht="48">
      <c r="A273" s="46" t="s">
        <v>306</v>
      </c>
      <c r="B273" s="42" t="str">
        <f t="shared" si="17"/>
        <v>Ballastoptimized flat roof systems</v>
      </c>
      <c r="C273" s="46" t="s">
        <v>4317</v>
      </c>
      <c r="D273" s="46" t="s">
        <v>281</v>
      </c>
      <c r="E273" s="46" t="s">
        <v>4318</v>
      </c>
      <c r="F273" s="46" t="s">
        <v>4319</v>
      </c>
      <c r="G273" s="46" t="s">
        <v>4320</v>
      </c>
      <c r="H273" s="46" t="s">
        <v>4321</v>
      </c>
      <c r="I273" s="46" t="s">
        <v>4322</v>
      </c>
      <c r="J273" s="46" t="s">
        <v>4323</v>
      </c>
      <c r="K273" s="42" t="str">
        <f t="shared" si="18"/>
        <v>FixGrid</v>
      </c>
      <c r="L273" s="47" t="s">
        <v>4324</v>
      </c>
      <c r="M273" s="47" t="s">
        <v>4324</v>
      </c>
      <c r="N273" s="47" t="s">
        <v>4324</v>
      </c>
      <c r="O273" s="47" t="s">
        <v>4324</v>
      </c>
      <c r="P273" s="47" t="s">
        <v>4324</v>
      </c>
      <c r="Q273" s="47" t="s">
        <v>4324</v>
      </c>
      <c r="R273" s="47" t="s">
        <v>4324</v>
      </c>
      <c r="S273" s="47" t="s">
        <v>4324</v>
      </c>
    </row>
    <row r="274" spans="1:19" ht="48">
      <c r="A274" s="46" t="s">
        <v>308</v>
      </c>
      <c r="B274" s="42" t="str">
        <f t="shared" si="17"/>
        <v>Ballastoptimized flat roof systems</v>
      </c>
      <c r="C274" s="46" t="s">
        <v>4317</v>
      </c>
      <c r="D274" s="46" t="s">
        <v>281</v>
      </c>
      <c r="E274" s="46" t="s">
        <v>4318</v>
      </c>
      <c r="F274" s="46" t="s">
        <v>4319</v>
      </c>
      <c r="G274" s="46" t="s">
        <v>4320</v>
      </c>
      <c r="H274" s="46" t="s">
        <v>4321</v>
      </c>
      <c r="I274" s="46" t="s">
        <v>4322</v>
      </c>
      <c r="J274" s="46" t="s">
        <v>4323</v>
      </c>
      <c r="K274" s="42" t="str">
        <f t="shared" si="18"/>
        <v>FixGrid</v>
      </c>
      <c r="L274" s="47" t="s">
        <v>4324</v>
      </c>
      <c r="M274" s="47" t="s">
        <v>4324</v>
      </c>
      <c r="N274" s="47" t="s">
        <v>4324</v>
      </c>
      <c r="O274" s="47" t="s">
        <v>4324</v>
      </c>
      <c r="P274" s="47" t="s">
        <v>4324</v>
      </c>
      <c r="Q274" s="47" t="s">
        <v>4324</v>
      </c>
      <c r="R274" s="47" t="s">
        <v>4324</v>
      </c>
      <c r="S274" s="47" t="s">
        <v>4324</v>
      </c>
    </row>
    <row r="275" spans="1:19" ht="48">
      <c r="A275" s="46" t="s">
        <v>310</v>
      </c>
      <c r="B275" s="42" t="str">
        <f t="shared" si="17"/>
        <v>Ballastoptimized flat roof systems</v>
      </c>
      <c r="C275" s="46" t="s">
        <v>4317</v>
      </c>
      <c r="D275" s="46" t="s">
        <v>281</v>
      </c>
      <c r="E275" s="46" t="s">
        <v>4318</v>
      </c>
      <c r="F275" s="46" t="s">
        <v>4319</v>
      </c>
      <c r="G275" s="46" t="s">
        <v>4320</v>
      </c>
      <c r="H275" s="46" t="s">
        <v>4321</v>
      </c>
      <c r="I275" s="46" t="s">
        <v>4322</v>
      </c>
      <c r="J275" s="46" t="s">
        <v>4323</v>
      </c>
      <c r="K275" s="42" t="str">
        <f t="shared" si="18"/>
        <v>FixGrid</v>
      </c>
      <c r="L275" s="47" t="s">
        <v>4324</v>
      </c>
      <c r="M275" s="47" t="s">
        <v>4324</v>
      </c>
      <c r="N275" s="47" t="s">
        <v>4324</v>
      </c>
      <c r="O275" s="47" t="s">
        <v>4324</v>
      </c>
      <c r="P275" s="47" t="s">
        <v>4324</v>
      </c>
      <c r="Q275" s="47" t="s">
        <v>4324</v>
      </c>
      <c r="R275" s="47" t="s">
        <v>4324</v>
      </c>
      <c r="S275" s="47" t="s">
        <v>4324</v>
      </c>
    </row>
    <row r="276" spans="1:19" ht="48">
      <c r="A276" s="46" t="s">
        <v>490</v>
      </c>
      <c r="B276" s="42" t="str">
        <f t="shared" si="17"/>
        <v>Ballastoptimized flat roof systems</v>
      </c>
      <c r="C276" s="46" t="s">
        <v>4317</v>
      </c>
      <c r="D276" s="46" t="s">
        <v>281</v>
      </c>
      <c r="E276" s="46" t="s">
        <v>4318</v>
      </c>
      <c r="F276" s="46" t="s">
        <v>4319</v>
      </c>
      <c r="G276" s="46" t="s">
        <v>4320</v>
      </c>
      <c r="H276" s="46" t="s">
        <v>4321</v>
      </c>
      <c r="I276" s="46" t="s">
        <v>4322</v>
      </c>
      <c r="J276" s="46" t="s">
        <v>4323</v>
      </c>
      <c r="K276" s="42" t="str">
        <f t="shared" si="18"/>
        <v>FixGrid</v>
      </c>
      <c r="L276" s="47" t="s">
        <v>4324</v>
      </c>
      <c r="M276" s="47" t="s">
        <v>4324</v>
      </c>
      <c r="N276" s="47" t="s">
        <v>4324</v>
      </c>
      <c r="O276" s="47" t="s">
        <v>4324</v>
      </c>
      <c r="P276" s="47" t="s">
        <v>4324</v>
      </c>
      <c r="Q276" s="47" t="s">
        <v>4324</v>
      </c>
      <c r="R276" s="47" t="s">
        <v>4324</v>
      </c>
      <c r="S276" s="47" t="s">
        <v>4324</v>
      </c>
    </row>
    <row r="277" spans="1:19" ht="48">
      <c r="A277" s="46" t="s">
        <v>492</v>
      </c>
      <c r="B277" s="42" t="str">
        <f t="shared" si="17"/>
        <v>Ballastoptimized flat roof systems</v>
      </c>
      <c r="C277" s="46" t="s">
        <v>4317</v>
      </c>
      <c r="D277" s="46" t="s">
        <v>281</v>
      </c>
      <c r="E277" s="46" t="s">
        <v>4318</v>
      </c>
      <c r="F277" s="46" t="s">
        <v>4319</v>
      </c>
      <c r="G277" s="46" t="s">
        <v>4320</v>
      </c>
      <c r="H277" s="46" t="s">
        <v>4321</v>
      </c>
      <c r="I277" s="46" t="s">
        <v>4322</v>
      </c>
      <c r="J277" s="46" t="s">
        <v>4323</v>
      </c>
      <c r="K277" s="42" t="str">
        <f t="shared" si="18"/>
        <v>FixGrid</v>
      </c>
      <c r="L277" s="47" t="s">
        <v>4324</v>
      </c>
      <c r="M277" s="47" t="s">
        <v>4324</v>
      </c>
      <c r="N277" s="47" t="s">
        <v>4324</v>
      </c>
      <c r="O277" s="47" t="s">
        <v>4324</v>
      </c>
      <c r="P277" s="47" t="s">
        <v>4324</v>
      </c>
      <c r="Q277" s="47" t="s">
        <v>4324</v>
      </c>
      <c r="R277" s="47" t="s">
        <v>4324</v>
      </c>
      <c r="S277" s="47" t="s">
        <v>4324</v>
      </c>
    </row>
    <row r="278" spans="1:19" ht="48">
      <c r="A278" s="46" t="s">
        <v>494</v>
      </c>
      <c r="B278" s="42" t="str">
        <f t="shared" si="17"/>
        <v>Ballastoptimized flat roof systems</v>
      </c>
      <c r="C278" s="46" t="s">
        <v>4317</v>
      </c>
      <c r="D278" s="46" t="s">
        <v>281</v>
      </c>
      <c r="E278" s="46" t="s">
        <v>4318</v>
      </c>
      <c r="F278" s="46" t="s">
        <v>4319</v>
      </c>
      <c r="G278" s="46" t="s">
        <v>4320</v>
      </c>
      <c r="H278" s="46" t="s">
        <v>4321</v>
      </c>
      <c r="I278" s="46" t="s">
        <v>4322</v>
      </c>
      <c r="J278" s="46" t="s">
        <v>4323</v>
      </c>
      <c r="K278" s="42" t="str">
        <f t="shared" si="18"/>
        <v>FixGrid</v>
      </c>
      <c r="L278" s="47" t="s">
        <v>4324</v>
      </c>
      <c r="M278" s="47" t="s">
        <v>4324</v>
      </c>
      <c r="N278" s="47" t="s">
        <v>4324</v>
      </c>
      <c r="O278" s="47" t="s">
        <v>4324</v>
      </c>
      <c r="P278" s="47" t="s">
        <v>4324</v>
      </c>
      <c r="Q278" s="47" t="s">
        <v>4324</v>
      </c>
      <c r="R278" s="47" t="s">
        <v>4324</v>
      </c>
      <c r="S278" s="47" t="s">
        <v>4324</v>
      </c>
    </row>
    <row r="279" spans="1:19" ht="48">
      <c r="A279" s="46" t="s">
        <v>496</v>
      </c>
      <c r="B279" s="42" t="str">
        <f t="shared" si="17"/>
        <v>Ballastoptimized flat roof systems</v>
      </c>
      <c r="C279" s="46" t="s">
        <v>4317</v>
      </c>
      <c r="D279" s="46" t="s">
        <v>281</v>
      </c>
      <c r="E279" s="46" t="s">
        <v>4318</v>
      </c>
      <c r="F279" s="46" t="s">
        <v>4319</v>
      </c>
      <c r="G279" s="46" t="s">
        <v>4320</v>
      </c>
      <c r="H279" s="46" t="s">
        <v>4321</v>
      </c>
      <c r="I279" s="46" t="s">
        <v>4322</v>
      </c>
      <c r="J279" s="46" t="s">
        <v>4323</v>
      </c>
      <c r="K279" s="42" t="str">
        <f t="shared" si="18"/>
        <v>FixGrid</v>
      </c>
      <c r="L279" s="47" t="s">
        <v>4324</v>
      </c>
      <c r="M279" s="47" t="s">
        <v>4324</v>
      </c>
      <c r="N279" s="47" t="s">
        <v>4324</v>
      </c>
      <c r="O279" s="47" t="s">
        <v>4324</v>
      </c>
      <c r="P279" s="47" t="s">
        <v>4324</v>
      </c>
      <c r="Q279" s="47" t="s">
        <v>4324</v>
      </c>
      <c r="R279" s="47" t="s">
        <v>4324</v>
      </c>
      <c r="S279" s="47" t="s">
        <v>4324</v>
      </c>
    </row>
    <row r="280" spans="1:19" ht="48">
      <c r="A280" s="46" t="s">
        <v>498</v>
      </c>
      <c r="B280" s="42" t="str">
        <f t="shared" si="17"/>
        <v>Ballastoptimized flat roof systems</v>
      </c>
      <c r="C280" s="46" t="s">
        <v>4317</v>
      </c>
      <c r="D280" s="46" t="s">
        <v>281</v>
      </c>
      <c r="E280" s="46" t="s">
        <v>4318</v>
      </c>
      <c r="F280" s="46" t="s">
        <v>4319</v>
      </c>
      <c r="G280" s="46" t="s">
        <v>4320</v>
      </c>
      <c r="H280" s="46" t="s">
        <v>4321</v>
      </c>
      <c r="I280" s="46" t="s">
        <v>4322</v>
      </c>
      <c r="J280" s="46" t="s">
        <v>4323</v>
      </c>
      <c r="K280" s="42" t="str">
        <f t="shared" si="18"/>
        <v>FixGrid</v>
      </c>
      <c r="L280" s="47" t="s">
        <v>4324</v>
      </c>
      <c r="M280" s="47" t="s">
        <v>4324</v>
      </c>
      <c r="N280" s="47" t="s">
        <v>4324</v>
      </c>
      <c r="O280" s="47" t="s">
        <v>4324</v>
      </c>
      <c r="P280" s="47" t="s">
        <v>4324</v>
      </c>
      <c r="Q280" s="47" t="s">
        <v>4324</v>
      </c>
      <c r="R280" s="47" t="s">
        <v>4324</v>
      </c>
      <c r="S280" s="47" t="s">
        <v>4324</v>
      </c>
    </row>
    <row r="281" spans="1:19" ht="48">
      <c r="A281" s="46" t="s">
        <v>500</v>
      </c>
      <c r="B281" s="42" t="str">
        <f t="shared" si="17"/>
        <v>Ballastoptimized flat roof systems</v>
      </c>
      <c r="C281" s="46" t="s">
        <v>4317</v>
      </c>
      <c r="D281" s="46" t="s">
        <v>281</v>
      </c>
      <c r="E281" s="46" t="s">
        <v>4318</v>
      </c>
      <c r="F281" s="46" t="s">
        <v>4319</v>
      </c>
      <c r="G281" s="46" t="s">
        <v>4320</v>
      </c>
      <c r="H281" s="46" t="s">
        <v>4321</v>
      </c>
      <c r="I281" s="46" t="s">
        <v>4322</v>
      </c>
      <c r="J281" s="46" t="s">
        <v>4323</v>
      </c>
      <c r="K281" s="42" t="str">
        <f t="shared" si="18"/>
        <v>FixGrid</v>
      </c>
      <c r="L281" s="47" t="s">
        <v>4324</v>
      </c>
      <c r="M281" s="47" t="s">
        <v>4324</v>
      </c>
      <c r="N281" s="47" t="s">
        <v>4324</v>
      </c>
      <c r="O281" s="47" t="s">
        <v>4324</v>
      </c>
      <c r="P281" s="47" t="s">
        <v>4324</v>
      </c>
      <c r="Q281" s="47" t="s">
        <v>4324</v>
      </c>
      <c r="R281" s="47" t="s">
        <v>4324</v>
      </c>
      <c r="S281" s="47" t="s">
        <v>4324</v>
      </c>
    </row>
    <row r="282" spans="1:19" ht="48">
      <c r="A282" s="46" t="s">
        <v>502</v>
      </c>
      <c r="B282" s="42" t="str">
        <f t="shared" si="17"/>
        <v>Ballastoptimized flat roof systems</v>
      </c>
      <c r="C282" s="46" t="s">
        <v>4317</v>
      </c>
      <c r="D282" s="46" t="s">
        <v>281</v>
      </c>
      <c r="E282" s="46" t="s">
        <v>4318</v>
      </c>
      <c r="F282" s="46" t="s">
        <v>4319</v>
      </c>
      <c r="G282" s="46" t="s">
        <v>4320</v>
      </c>
      <c r="H282" s="46" t="s">
        <v>4321</v>
      </c>
      <c r="I282" s="46" t="s">
        <v>4322</v>
      </c>
      <c r="J282" s="46" t="s">
        <v>4323</v>
      </c>
      <c r="K282" s="42" t="str">
        <f t="shared" si="18"/>
        <v>FixGrid</v>
      </c>
      <c r="L282" s="47" t="s">
        <v>4324</v>
      </c>
      <c r="M282" s="47" t="s">
        <v>4324</v>
      </c>
      <c r="N282" s="47" t="s">
        <v>4324</v>
      </c>
      <c r="O282" s="47" t="s">
        <v>4324</v>
      </c>
      <c r="P282" s="47" t="s">
        <v>4324</v>
      </c>
      <c r="Q282" s="47" t="s">
        <v>4324</v>
      </c>
      <c r="R282" s="47" t="s">
        <v>4324</v>
      </c>
      <c r="S282" s="47" t="s">
        <v>4324</v>
      </c>
    </row>
    <row r="283" spans="1:19" ht="48">
      <c r="A283" s="46" t="s">
        <v>504</v>
      </c>
      <c r="B283" s="42" t="str">
        <f t="shared" si="17"/>
        <v>Ballastoptimized flat roof systems</v>
      </c>
      <c r="C283" s="46" t="s">
        <v>4317</v>
      </c>
      <c r="D283" s="46" t="s">
        <v>281</v>
      </c>
      <c r="E283" s="46" t="s">
        <v>4318</v>
      </c>
      <c r="F283" s="46" t="s">
        <v>4319</v>
      </c>
      <c r="G283" s="46" t="s">
        <v>4320</v>
      </c>
      <c r="H283" s="46" t="s">
        <v>4321</v>
      </c>
      <c r="I283" s="46" t="s">
        <v>4322</v>
      </c>
      <c r="J283" s="46" t="s">
        <v>4323</v>
      </c>
      <c r="K283" s="42" t="str">
        <f t="shared" si="18"/>
        <v>FixGrid</v>
      </c>
      <c r="L283" s="47" t="s">
        <v>4324</v>
      </c>
      <c r="M283" s="47" t="s">
        <v>4324</v>
      </c>
      <c r="N283" s="47" t="s">
        <v>4324</v>
      </c>
      <c r="O283" s="47" t="s">
        <v>4324</v>
      </c>
      <c r="P283" s="47" t="s">
        <v>4324</v>
      </c>
      <c r="Q283" s="47" t="s">
        <v>4324</v>
      </c>
      <c r="R283" s="47" t="s">
        <v>4324</v>
      </c>
      <c r="S283" s="47" t="s">
        <v>4324</v>
      </c>
    </row>
    <row r="284" spans="1:19" ht="48">
      <c r="A284" s="46" t="s">
        <v>560</v>
      </c>
      <c r="B284" s="42" t="str">
        <f t="shared" si="17"/>
        <v>Ballastoptimized flat roof systems</v>
      </c>
      <c r="C284" s="46" t="s">
        <v>4317</v>
      </c>
      <c r="D284" s="46" t="s">
        <v>281</v>
      </c>
      <c r="E284" s="46" t="s">
        <v>4318</v>
      </c>
      <c r="F284" s="46" t="s">
        <v>4319</v>
      </c>
      <c r="G284" s="46" t="s">
        <v>4320</v>
      </c>
      <c r="H284" s="46" t="s">
        <v>4321</v>
      </c>
      <c r="I284" s="46" t="s">
        <v>4322</v>
      </c>
      <c r="J284" s="46" t="s">
        <v>4323</v>
      </c>
      <c r="K284" s="42" t="str">
        <f t="shared" si="18"/>
        <v>FixGrid</v>
      </c>
      <c r="L284" s="47" t="s">
        <v>4324</v>
      </c>
      <c r="M284" s="47" t="s">
        <v>4324</v>
      </c>
      <c r="N284" s="47" t="s">
        <v>4324</v>
      </c>
      <c r="O284" s="47" t="s">
        <v>4324</v>
      </c>
      <c r="P284" s="47" t="s">
        <v>4324</v>
      </c>
      <c r="Q284" s="47" t="s">
        <v>4324</v>
      </c>
      <c r="R284" s="47" t="s">
        <v>4324</v>
      </c>
      <c r="S284" s="47" t="s">
        <v>4324</v>
      </c>
    </row>
    <row r="285" spans="1:19" ht="48">
      <c r="A285" s="46" t="s">
        <v>562</v>
      </c>
      <c r="B285" s="42" t="str">
        <f t="shared" si="17"/>
        <v>Ballastoptimized flat roof systems</v>
      </c>
      <c r="C285" s="46" t="s">
        <v>4317</v>
      </c>
      <c r="D285" s="46" t="s">
        <v>281</v>
      </c>
      <c r="E285" s="46" t="s">
        <v>4318</v>
      </c>
      <c r="F285" s="46" t="s">
        <v>4319</v>
      </c>
      <c r="G285" s="46" t="s">
        <v>4320</v>
      </c>
      <c r="H285" s="46" t="s">
        <v>4321</v>
      </c>
      <c r="I285" s="46" t="s">
        <v>4322</v>
      </c>
      <c r="J285" s="46" t="s">
        <v>4323</v>
      </c>
      <c r="K285" s="42" t="str">
        <f t="shared" si="18"/>
        <v>FixGrid</v>
      </c>
      <c r="L285" s="47" t="s">
        <v>4324</v>
      </c>
      <c r="M285" s="47" t="s">
        <v>4324</v>
      </c>
      <c r="N285" s="47" t="s">
        <v>4324</v>
      </c>
      <c r="O285" s="47" t="s">
        <v>4324</v>
      </c>
      <c r="P285" s="47" t="s">
        <v>4324</v>
      </c>
      <c r="Q285" s="47" t="s">
        <v>4324</v>
      </c>
      <c r="R285" s="47" t="s">
        <v>4324</v>
      </c>
      <c r="S285" s="47" t="s">
        <v>4324</v>
      </c>
    </row>
    <row r="286" spans="1:19" ht="48">
      <c r="A286" s="46" t="s">
        <v>554</v>
      </c>
      <c r="B286" s="42" t="str">
        <f t="shared" si="17"/>
        <v>Ballastoptimized flat roof systems</v>
      </c>
      <c r="C286" s="46" t="s">
        <v>4317</v>
      </c>
      <c r="D286" s="46" t="s">
        <v>281</v>
      </c>
      <c r="E286" s="46" t="s">
        <v>4318</v>
      </c>
      <c r="F286" s="46" t="s">
        <v>4319</v>
      </c>
      <c r="G286" s="46" t="s">
        <v>4320</v>
      </c>
      <c r="H286" s="46" t="s">
        <v>4321</v>
      </c>
      <c r="I286" s="46" t="s">
        <v>4322</v>
      </c>
      <c r="J286" s="46" t="s">
        <v>4323</v>
      </c>
      <c r="K286" s="42" t="str">
        <f t="shared" si="18"/>
        <v>FixGrid</v>
      </c>
      <c r="L286" s="47" t="s">
        <v>4324</v>
      </c>
      <c r="M286" s="47" t="s">
        <v>4324</v>
      </c>
      <c r="N286" s="47" t="s">
        <v>4324</v>
      </c>
      <c r="O286" s="47" t="s">
        <v>4324</v>
      </c>
      <c r="P286" s="47" t="s">
        <v>4324</v>
      </c>
      <c r="Q286" s="47" t="s">
        <v>4324</v>
      </c>
      <c r="R286" s="47" t="s">
        <v>4324</v>
      </c>
      <c r="S286" s="47" t="s">
        <v>4324</v>
      </c>
    </row>
    <row r="287" spans="1:19" ht="48">
      <c r="A287" s="46" t="s">
        <v>556</v>
      </c>
      <c r="B287" s="42" t="str">
        <f t="shared" si="17"/>
        <v>Ballastoptimized flat roof systems</v>
      </c>
      <c r="C287" s="46" t="s">
        <v>4317</v>
      </c>
      <c r="D287" s="46" t="s">
        <v>281</v>
      </c>
      <c r="E287" s="46" t="s">
        <v>4318</v>
      </c>
      <c r="F287" s="46" t="s">
        <v>4319</v>
      </c>
      <c r="G287" s="46" t="s">
        <v>4320</v>
      </c>
      <c r="H287" s="46" t="s">
        <v>4321</v>
      </c>
      <c r="I287" s="46" t="s">
        <v>4322</v>
      </c>
      <c r="J287" s="46" t="s">
        <v>4323</v>
      </c>
      <c r="K287" s="42" t="str">
        <f t="shared" si="18"/>
        <v>FixGrid</v>
      </c>
      <c r="L287" s="47" t="s">
        <v>4324</v>
      </c>
      <c r="M287" s="47" t="s">
        <v>4324</v>
      </c>
      <c r="N287" s="47" t="s">
        <v>4324</v>
      </c>
      <c r="O287" s="47" t="s">
        <v>4324</v>
      </c>
      <c r="P287" s="47" t="s">
        <v>4324</v>
      </c>
      <c r="Q287" s="47" t="s">
        <v>4324</v>
      </c>
      <c r="R287" s="47" t="s">
        <v>4324</v>
      </c>
      <c r="S287" s="47" t="s">
        <v>4324</v>
      </c>
    </row>
    <row r="288" spans="1:19" ht="48">
      <c r="A288" s="46" t="s">
        <v>558</v>
      </c>
      <c r="B288" s="42" t="str">
        <f t="shared" si="17"/>
        <v>Ballastoptimized flat roof systems</v>
      </c>
      <c r="C288" s="46" t="s">
        <v>4317</v>
      </c>
      <c r="D288" s="46" t="s">
        <v>281</v>
      </c>
      <c r="E288" s="46" t="s">
        <v>4318</v>
      </c>
      <c r="F288" s="46" t="s">
        <v>4319</v>
      </c>
      <c r="G288" s="46" t="s">
        <v>4320</v>
      </c>
      <c r="H288" s="46" t="s">
        <v>4321</v>
      </c>
      <c r="I288" s="46" t="s">
        <v>4322</v>
      </c>
      <c r="J288" s="46" t="s">
        <v>4323</v>
      </c>
      <c r="K288" s="42" t="str">
        <f t="shared" si="18"/>
        <v>FixGrid</v>
      </c>
      <c r="L288" s="47" t="s">
        <v>4324</v>
      </c>
      <c r="M288" s="47" t="s">
        <v>4324</v>
      </c>
      <c r="N288" s="47" t="s">
        <v>4324</v>
      </c>
      <c r="O288" s="47" t="s">
        <v>4324</v>
      </c>
      <c r="P288" s="47" t="s">
        <v>4324</v>
      </c>
      <c r="Q288" s="47" t="s">
        <v>4324</v>
      </c>
      <c r="R288" s="47" t="s">
        <v>4324</v>
      </c>
      <c r="S288" s="47" t="s">
        <v>4324</v>
      </c>
    </row>
    <row r="289" spans="1:19" ht="48">
      <c r="A289" s="46" t="s">
        <v>564</v>
      </c>
      <c r="B289" s="42" t="str">
        <f t="shared" si="17"/>
        <v>Ballastoptimized flat roof systems</v>
      </c>
      <c r="C289" s="46" t="s">
        <v>4317</v>
      </c>
      <c r="D289" s="46" t="s">
        <v>281</v>
      </c>
      <c r="E289" s="46" t="s">
        <v>4318</v>
      </c>
      <c r="F289" s="46" t="s">
        <v>4319</v>
      </c>
      <c r="G289" s="46" t="s">
        <v>4320</v>
      </c>
      <c r="H289" s="46" t="s">
        <v>4321</v>
      </c>
      <c r="I289" s="46" t="s">
        <v>4322</v>
      </c>
      <c r="J289" s="46" t="s">
        <v>4323</v>
      </c>
      <c r="K289" s="42" t="str">
        <f t="shared" si="18"/>
        <v>FixGrid</v>
      </c>
      <c r="L289" s="47" t="s">
        <v>4324</v>
      </c>
      <c r="M289" s="47" t="s">
        <v>4324</v>
      </c>
      <c r="N289" s="47" t="s">
        <v>4324</v>
      </c>
      <c r="O289" s="47" t="s">
        <v>4324</v>
      </c>
      <c r="P289" s="47" t="s">
        <v>4324</v>
      </c>
      <c r="Q289" s="47" t="s">
        <v>4324</v>
      </c>
      <c r="R289" s="47" t="s">
        <v>4324</v>
      </c>
      <c r="S289" s="47" t="s">
        <v>4324</v>
      </c>
    </row>
    <row r="290" spans="1:19" ht="48">
      <c r="A290" s="46" t="s">
        <v>566</v>
      </c>
      <c r="B290" s="42" t="str">
        <f t="shared" si="17"/>
        <v>Ballastoptimized flat roof systems</v>
      </c>
      <c r="C290" s="46" t="s">
        <v>4317</v>
      </c>
      <c r="D290" s="46" t="s">
        <v>281</v>
      </c>
      <c r="E290" s="46" t="s">
        <v>4318</v>
      </c>
      <c r="F290" s="46" t="s">
        <v>4319</v>
      </c>
      <c r="G290" s="46" t="s">
        <v>4320</v>
      </c>
      <c r="H290" s="46" t="s">
        <v>4321</v>
      </c>
      <c r="I290" s="46" t="s">
        <v>4322</v>
      </c>
      <c r="J290" s="46" t="s">
        <v>4323</v>
      </c>
      <c r="K290" s="42" t="str">
        <f t="shared" si="18"/>
        <v>FixGrid</v>
      </c>
      <c r="L290" s="47" t="s">
        <v>4324</v>
      </c>
      <c r="M290" s="47" t="s">
        <v>4324</v>
      </c>
      <c r="N290" s="47" t="s">
        <v>4324</v>
      </c>
      <c r="O290" s="47" t="s">
        <v>4324</v>
      </c>
      <c r="P290" s="47" t="s">
        <v>4324</v>
      </c>
      <c r="Q290" s="47" t="s">
        <v>4324</v>
      </c>
      <c r="R290" s="47" t="s">
        <v>4324</v>
      </c>
      <c r="S290" s="47" t="s">
        <v>4324</v>
      </c>
    </row>
    <row r="291" spans="1:19" ht="48">
      <c r="A291" s="46" t="s">
        <v>568</v>
      </c>
      <c r="B291" s="42" t="str">
        <f t="shared" si="17"/>
        <v>Ballastoptimized flat roof systems</v>
      </c>
      <c r="C291" s="46" t="s">
        <v>4317</v>
      </c>
      <c r="D291" s="46" t="s">
        <v>281</v>
      </c>
      <c r="E291" s="46" t="s">
        <v>4318</v>
      </c>
      <c r="F291" s="46" t="s">
        <v>4319</v>
      </c>
      <c r="G291" s="46" t="s">
        <v>4320</v>
      </c>
      <c r="H291" s="46" t="s">
        <v>4321</v>
      </c>
      <c r="I291" s="46" t="s">
        <v>4322</v>
      </c>
      <c r="J291" s="46" t="s">
        <v>4323</v>
      </c>
      <c r="K291" s="42" t="str">
        <f t="shared" si="18"/>
        <v>FixGrid</v>
      </c>
      <c r="L291" s="47" t="s">
        <v>4324</v>
      </c>
      <c r="M291" s="47" t="s">
        <v>4324</v>
      </c>
      <c r="N291" s="47" t="s">
        <v>4324</v>
      </c>
      <c r="O291" s="47" t="s">
        <v>4324</v>
      </c>
      <c r="P291" s="47" t="s">
        <v>4324</v>
      </c>
      <c r="Q291" s="47" t="s">
        <v>4324</v>
      </c>
      <c r="R291" s="47" t="s">
        <v>4324</v>
      </c>
      <c r="S291" s="47" t="s">
        <v>4324</v>
      </c>
    </row>
    <row r="292" spans="1:19" ht="48">
      <c r="A292" s="46" t="s">
        <v>582</v>
      </c>
      <c r="B292" s="42" t="str">
        <f t="shared" si="17"/>
        <v>Ballastoptimized flat roof systems</v>
      </c>
      <c r="C292" s="46" t="s">
        <v>4317</v>
      </c>
      <c r="D292" s="46" t="s">
        <v>281</v>
      </c>
      <c r="E292" s="46" t="s">
        <v>4318</v>
      </c>
      <c r="F292" s="46" t="s">
        <v>4319</v>
      </c>
      <c r="G292" s="46" t="s">
        <v>4320</v>
      </c>
      <c r="H292" s="46" t="s">
        <v>4321</v>
      </c>
      <c r="I292" s="46" t="s">
        <v>4322</v>
      </c>
      <c r="J292" s="46" t="s">
        <v>4323</v>
      </c>
      <c r="K292" s="42" t="str">
        <f t="shared" si="18"/>
        <v>FixGrid</v>
      </c>
      <c r="L292" s="47" t="s">
        <v>4324</v>
      </c>
      <c r="M292" s="47" t="s">
        <v>4324</v>
      </c>
      <c r="N292" s="47" t="s">
        <v>4324</v>
      </c>
      <c r="O292" s="47" t="s">
        <v>4324</v>
      </c>
      <c r="P292" s="47" t="s">
        <v>4324</v>
      </c>
      <c r="Q292" s="47" t="s">
        <v>4324</v>
      </c>
      <c r="R292" s="47" t="s">
        <v>4324</v>
      </c>
      <c r="S292" s="47" t="s">
        <v>4324</v>
      </c>
    </row>
    <row r="293" spans="1:19" ht="48">
      <c r="A293" s="46" t="s">
        <v>584</v>
      </c>
      <c r="B293" s="42" t="str">
        <f t="shared" si="17"/>
        <v>Ballastoptimized flat roof systems</v>
      </c>
      <c r="C293" s="46" t="s">
        <v>4317</v>
      </c>
      <c r="D293" s="46" t="s">
        <v>281</v>
      </c>
      <c r="E293" s="46" t="s">
        <v>4318</v>
      </c>
      <c r="F293" s="46" t="s">
        <v>4319</v>
      </c>
      <c r="G293" s="46" t="s">
        <v>4320</v>
      </c>
      <c r="H293" s="46" t="s">
        <v>4321</v>
      </c>
      <c r="I293" s="46" t="s">
        <v>4322</v>
      </c>
      <c r="J293" s="46" t="s">
        <v>4323</v>
      </c>
      <c r="K293" s="42" t="str">
        <f t="shared" si="18"/>
        <v>FixGrid</v>
      </c>
      <c r="L293" s="47" t="s">
        <v>4324</v>
      </c>
      <c r="M293" s="47" t="s">
        <v>4324</v>
      </c>
      <c r="N293" s="47" t="s">
        <v>4324</v>
      </c>
      <c r="O293" s="47" t="s">
        <v>4324</v>
      </c>
      <c r="P293" s="47" t="s">
        <v>4324</v>
      </c>
      <c r="Q293" s="47" t="s">
        <v>4324</v>
      </c>
      <c r="R293" s="47" t="s">
        <v>4324</v>
      </c>
      <c r="S293" s="47" t="s">
        <v>4324</v>
      </c>
    </row>
    <row r="294" spans="1:19" ht="48">
      <c r="A294" s="46" t="s">
        <v>586</v>
      </c>
      <c r="B294" s="42" t="str">
        <f t="shared" si="17"/>
        <v>Ballastoptimized flat roof systems</v>
      </c>
      <c r="C294" s="46" t="s">
        <v>4317</v>
      </c>
      <c r="D294" s="46" t="s">
        <v>281</v>
      </c>
      <c r="E294" s="46" t="s">
        <v>4318</v>
      </c>
      <c r="F294" s="46" t="s">
        <v>4319</v>
      </c>
      <c r="G294" s="46" t="s">
        <v>4320</v>
      </c>
      <c r="H294" s="46" t="s">
        <v>4321</v>
      </c>
      <c r="I294" s="46" t="s">
        <v>4322</v>
      </c>
      <c r="J294" s="46" t="s">
        <v>4323</v>
      </c>
      <c r="K294" s="42" t="str">
        <f t="shared" si="18"/>
        <v>FixGrid</v>
      </c>
      <c r="L294" s="47" t="s">
        <v>4324</v>
      </c>
      <c r="M294" s="47" t="s">
        <v>4324</v>
      </c>
      <c r="N294" s="47" t="s">
        <v>4324</v>
      </c>
      <c r="O294" s="47" t="s">
        <v>4324</v>
      </c>
      <c r="P294" s="47" t="s">
        <v>4324</v>
      </c>
      <c r="Q294" s="47" t="s">
        <v>4324</v>
      </c>
      <c r="R294" s="47" t="s">
        <v>4324</v>
      </c>
      <c r="S294" s="47" t="s">
        <v>4324</v>
      </c>
    </row>
    <row r="295" spans="1:19" ht="48">
      <c r="A295" s="46" t="s">
        <v>594</v>
      </c>
      <c r="B295" s="42" t="str">
        <f t="shared" si="17"/>
        <v>Ballastoptimized flat roof systems</v>
      </c>
      <c r="C295" s="46" t="s">
        <v>4317</v>
      </c>
      <c r="D295" s="46" t="s">
        <v>281</v>
      </c>
      <c r="E295" s="46" t="s">
        <v>4318</v>
      </c>
      <c r="F295" s="46" t="s">
        <v>4319</v>
      </c>
      <c r="G295" s="46" t="s">
        <v>4320</v>
      </c>
      <c r="H295" s="46" t="s">
        <v>4321</v>
      </c>
      <c r="I295" s="46" t="s">
        <v>4322</v>
      </c>
      <c r="J295" s="46" t="s">
        <v>4323</v>
      </c>
      <c r="K295" s="42" t="str">
        <f t="shared" si="18"/>
        <v>FixGrid</v>
      </c>
      <c r="L295" s="47" t="s">
        <v>4324</v>
      </c>
      <c r="M295" s="47" t="s">
        <v>4324</v>
      </c>
      <c r="N295" s="47" t="s">
        <v>4324</v>
      </c>
      <c r="O295" s="47" t="s">
        <v>4324</v>
      </c>
      <c r="P295" s="47" t="s">
        <v>4324</v>
      </c>
      <c r="Q295" s="47" t="s">
        <v>4324</v>
      </c>
      <c r="R295" s="47" t="s">
        <v>4324</v>
      </c>
      <c r="S295" s="47" t="s">
        <v>4324</v>
      </c>
    </row>
    <row r="296" spans="1:19" ht="48">
      <c r="A296" s="46" t="s">
        <v>596</v>
      </c>
      <c r="B296" s="42" t="str">
        <f t="shared" si="17"/>
        <v>Ballastoptimized flat roof systems</v>
      </c>
      <c r="C296" s="46" t="s">
        <v>4317</v>
      </c>
      <c r="D296" s="46" t="s">
        <v>281</v>
      </c>
      <c r="E296" s="46" t="s">
        <v>4318</v>
      </c>
      <c r="F296" s="46" t="s">
        <v>4319</v>
      </c>
      <c r="G296" s="46" t="s">
        <v>4320</v>
      </c>
      <c r="H296" s="46" t="s">
        <v>4321</v>
      </c>
      <c r="I296" s="46" t="s">
        <v>4322</v>
      </c>
      <c r="J296" s="46" t="s">
        <v>4323</v>
      </c>
      <c r="K296" s="42" t="str">
        <f t="shared" si="18"/>
        <v>FixGrid</v>
      </c>
      <c r="L296" s="47" t="s">
        <v>4324</v>
      </c>
      <c r="M296" s="47" t="s">
        <v>4324</v>
      </c>
      <c r="N296" s="47" t="s">
        <v>4324</v>
      </c>
      <c r="O296" s="47" t="s">
        <v>4324</v>
      </c>
      <c r="P296" s="47" t="s">
        <v>4324</v>
      </c>
      <c r="Q296" s="47" t="s">
        <v>4324</v>
      </c>
      <c r="R296" s="47" t="s">
        <v>4324</v>
      </c>
      <c r="S296" s="47" t="s">
        <v>4324</v>
      </c>
    </row>
    <row r="297" spans="1:19" ht="48">
      <c r="A297" s="46" t="s">
        <v>598</v>
      </c>
      <c r="B297" s="42" t="str">
        <f t="shared" si="17"/>
        <v>Ballastoptimized flat roof systems</v>
      </c>
      <c r="C297" s="46" t="s">
        <v>4317</v>
      </c>
      <c r="D297" s="46" t="s">
        <v>281</v>
      </c>
      <c r="E297" s="46" t="s">
        <v>4318</v>
      </c>
      <c r="F297" s="46" t="s">
        <v>4319</v>
      </c>
      <c r="G297" s="46" t="s">
        <v>4320</v>
      </c>
      <c r="H297" s="46" t="s">
        <v>4321</v>
      </c>
      <c r="I297" s="46" t="s">
        <v>4322</v>
      </c>
      <c r="J297" s="46" t="s">
        <v>4323</v>
      </c>
      <c r="K297" s="42" t="str">
        <f t="shared" si="18"/>
        <v>FixGrid</v>
      </c>
      <c r="L297" s="47" t="s">
        <v>4324</v>
      </c>
      <c r="M297" s="47" t="s">
        <v>4324</v>
      </c>
      <c r="N297" s="47" t="s">
        <v>4324</v>
      </c>
      <c r="O297" s="47" t="s">
        <v>4324</v>
      </c>
      <c r="P297" s="47" t="s">
        <v>4324</v>
      </c>
      <c r="Q297" s="47" t="s">
        <v>4324</v>
      </c>
      <c r="R297" s="47" t="s">
        <v>4324</v>
      </c>
      <c r="S297" s="47" t="s">
        <v>4324</v>
      </c>
    </row>
    <row r="298" spans="1:19" ht="48">
      <c r="A298" s="46" t="s">
        <v>588</v>
      </c>
      <c r="B298" s="42" t="str">
        <f t="shared" si="17"/>
        <v>Ballastoptimized flat roof systems</v>
      </c>
      <c r="C298" s="46" t="s">
        <v>4317</v>
      </c>
      <c r="D298" s="46" t="s">
        <v>281</v>
      </c>
      <c r="E298" s="46" t="s">
        <v>4318</v>
      </c>
      <c r="F298" s="46" t="s">
        <v>4319</v>
      </c>
      <c r="G298" s="46" t="s">
        <v>4320</v>
      </c>
      <c r="H298" s="46" t="s">
        <v>4321</v>
      </c>
      <c r="I298" s="46" t="s">
        <v>4322</v>
      </c>
      <c r="J298" s="46" t="s">
        <v>4323</v>
      </c>
      <c r="K298" s="42" t="str">
        <f t="shared" si="18"/>
        <v>FixGrid</v>
      </c>
      <c r="L298" s="47" t="s">
        <v>4324</v>
      </c>
      <c r="M298" s="47" t="s">
        <v>4324</v>
      </c>
      <c r="N298" s="47" t="s">
        <v>4324</v>
      </c>
      <c r="O298" s="47" t="s">
        <v>4324</v>
      </c>
      <c r="P298" s="47" t="s">
        <v>4324</v>
      </c>
      <c r="Q298" s="47" t="s">
        <v>4324</v>
      </c>
      <c r="R298" s="47" t="s">
        <v>4324</v>
      </c>
      <c r="S298" s="47" t="s">
        <v>4324</v>
      </c>
    </row>
    <row r="299" spans="1:19" ht="48">
      <c r="A299" s="46" t="s">
        <v>590</v>
      </c>
      <c r="B299" s="42" t="str">
        <f t="shared" si="17"/>
        <v>Ballastoptimized flat roof systems</v>
      </c>
      <c r="C299" s="46" t="s">
        <v>4317</v>
      </c>
      <c r="D299" s="46" t="s">
        <v>281</v>
      </c>
      <c r="E299" s="46" t="s">
        <v>4318</v>
      </c>
      <c r="F299" s="46" t="s">
        <v>4319</v>
      </c>
      <c r="G299" s="46" t="s">
        <v>4320</v>
      </c>
      <c r="H299" s="46" t="s">
        <v>4321</v>
      </c>
      <c r="I299" s="46" t="s">
        <v>4322</v>
      </c>
      <c r="J299" s="46" t="s">
        <v>4323</v>
      </c>
      <c r="K299" s="42" t="str">
        <f t="shared" si="18"/>
        <v>FixGrid</v>
      </c>
      <c r="L299" s="47" t="s">
        <v>4324</v>
      </c>
      <c r="M299" s="47" t="s">
        <v>4324</v>
      </c>
      <c r="N299" s="47" t="s">
        <v>4324</v>
      </c>
      <c r="O299" s="47" t="s">
        <v>4324</v>
      </c>
      <c r="P299" s="47" t="s">
        <v>4324</v>
      </c>
      <c r="Q299" s="47" t="s">
        <v>4324</v>
      </c>
      <c r="R299" s="47" t="s">
        <v>4324</v>
      </c>
      <c r="S299" s="47" t="s">
        <v>4324</v>
      </c>
    </row>
    <row r="300" spans="1:19" ht="48">
      <c r="A300" s="46" t="s">
        <v>592</v>
      </c>
      <c r="B300" s="42" t="str">
        <f t="shared" si="17"/>
        <v>Ballastoptimized flat roof systems</v>
      </c>
      <c r="C300" s="46" t="s">
        <v>4317</v>
      </c>
      <c r="D300" s="46" t="s">
        <v>281</v>
      </c>
      <c r="E300" s="46" t="s">
        <v>4318</v>
      </c>
      <c r="F300" s="46" t="s">
        <v>4319</v>
      </c>
      <c r="G300" s="46" t="s">
        <v>4320</v>
      </c>
      <c r="H300" s="46" t="s">
        <v>4321</v>
      </c>
      <c r="I300" s="46" t="s">
        <v>4322</v>
      </c>
      <c r="J300" s="46" t="s">
        <v>4323</v>
      </c>
      <c r="K300" s="42" t="str">
        <f t="shared" si="18"/>
        <v>FixGrid</v>
      </c>
      <c r="L300" s="47" t="s">
        <v>4324</v>
      </c>
      <c r="M300" s="47" t="s">
        <v>4324</v>
      </c>
      <c r="N300" s="47" t="s">
        <v>4324</v>
      </c>
      <c r="O300" s="47" t="s">
        <v>4324</v>
      </c>
      <c r="P300" s="47" t="s">
        <v>4324</v>
      </c>
      <c r="Q300" s="47" t="s">
        <v>4324</v>
      </c>
      <c r="R300" s="47" t="s">
        <v>4324</v>
      </c>
      <c r="S300" s="47" t="s">
        <v>4324</v>
      </c>
    </row>
    <row r="301" spans="1:19" ht="48">
      <c r="A301" s="46" t="s">
        <v>576</v>
      </c>
      <c r="B301" s="42" t="str">
        <f t="shared" si="17"/>
        <v>Ballastoptimized flat roof systems</v>
      </c>
      <c r="C301" s="46" t="s">
        <v>4317</v>
      </c>
      <c r="D301" s="46" t="s">
        <v>281</v>
      </c>
      <c r="E301" s="46" t="s">
        <v>4318</v>
      </c>
      <c r="F301" s="46" t="s">
        <v>4319</v>
      </c>
      <c r="G301" s="46" t="s">
        <v>4320</v>
      </c>
      <c r="H301" s="46" t="s">
        <v>4321</v>
      </c>
      <c r="I301" s="46" t="s">
        <v>4322</v>
      </c>
      <c r="J301" s="46" t="s">
        <v>4323</v>
      </c>
      <c r="K301" s="42" t="str">
        <f t="shared" si="18"/>
        <v>FixGrid</v>
      </c>
      <c r="L301" s="47" t="s">
        <v>4324</v>
      </c>
      <c r="M301" s="47" t="s">
        <v>4324</v>
      </c>
      <c r="N301" s="47" t="s">
        <v>4324</v>
      </c>
      <c r="O301" s="47" t="s">
        <v>4324</v>
      </c>
      <c r="P301" s="47" t="s">
        <v>4324</v>
      </c>
      <c r="Q301" s="47" t="s">
        <v>4324</v>
      </c>
      <c r="R301" s="47" t="s">
        <v>4324</v>
      </c>
      <c r="S301" s="47" t="s">
        <v>4324</v>
      </c>
    </row>
    <row r="302" spans="1:19" ht="48">
      <c r="A302" s="46" t="s">
        <v>578</v>
      </c>
      <c r="B302" s="42" t="str">
        <f t="shared" si="17"/>
        <v>Ballastoptimized flat roof systems</v>
      </c>
      <c r="C302" s="46" t="s">
        <v>4317</v>
      </c>
      <c r="D302" s="46" t="s">
        <v>281</v>
      </c>
      <c r="E302" s="46" t="s">
        <v>4318</v>
      </c>
      <c r="F302" s="46" t="s">
        <v>4319</v>
      </c>
      <c r="G302" s="46" t="s">
        <v>4320</v>
      </c>
      <c r="H302" s="46" t="s">
        <v>4321</v>
      </c>
      <c r="I302" s="46" t="s">
        <v>4322</v>
      </c>
      <c r="J302" s="46" t="s">
        <v>4323</v>
      </c>
      <c r="K302" s="42" t="str">
        <f t="shared" si="18"/>
        <v>FixGrid</v>
      </c>
      <c r="L302" s="47" t="s">
        <v>4324</v>
      </c>
      <c r="M302" s="47" t="s">
        <v>4324</v>
      </c>
      <c r="N302" s="47" t="s">
        <v>4324</v>
      </c>
      <c r="O302" s="47" t="s">
        <v>4324</v>
      </c>
      <c r="P302" s="47" t="s">
        <v>4324</v>
      </c>
      <c r="Q302" s="47" t="s">
        <v>4324</v>
      </c>
      <c r="R302" s="47" t="s">
        <v>4324</v>
      </c>
      <c r="S302" s="47" t="s">
        <v>4324</v>
      </c>
    </row>
    <row r="303" spans="1:19" ht="48">
      <c r="A303" s="46" t="s">
        <v>512</v>
      </c>
      <c r="B303" s="42" t="str">
        <f t="shared" si="17"/>
        <v>Ballastoptimized flat roof systems</v>
      </c>
      <c r="C303" s="46" t="s">
        <v>4317</v>
      </c>
      <c r="D303" s="46" t="s">
        <v>281</v>
      </c>
      <c r="E303" s="46" t="s">
        <v>4318</v>
      </c>
      <c r="F303" s="46" t="s">
        <v>4319</v>
      </c>
      <c r="G303" s="46" t="s">
        <v>4320</v>
      </c>
      <c r="H303" s="46" t="s">
        <v>4321</v>
      </c>
      <c r="I303" s="46" t="s">
        <v>4322</v>
      </c>
      <c r="J303" s="46" t="s">
        <v>4323</v>
      </c>
      <c r="K303" s="42" t="str">
        <f t="shared" si="18"/>
        <v>ProLine</v>
      </c>
      <c r="L303" s="47" t="s">
        <v>4223</v>
      </c>
      <c r="M303" s="47" t="s">
        <v>4223</v>
      </c>
      <c r="N303" s="47" t="s">
        <v>4223</v>
      </c>
      <c r="O303" s="47" t="s">
        <v>4223</v>
      </c>
      <c r="P303" s="47" t="s">
        <v>4223</v>
      </c>
      <c r="Q303" s="47" t="s">
        <v>4223</v>
      </c>
      <c r="R303" s="47" t="s">
        <v>4223</v>
      </c>
      <c r="S303" s="47" t="s">
        <v>4223</v>
      </c>
    </row>
    <row r="304" spans="1:19" ht="48">
      <c r="A304" s="46" t="s">
        <v>514</v>
      </c>
      <c r="B304" s="42" t="str">
        <f t="shared" si="17"/>
        <v>Ballastoptimized flat roof systems</v>
      </c>
      <c r="C304" s="46" t="s">
        <v>4317</v>
      </c>
      <c r="D304" s="46" t="s">
        <v>281</v>
      </c>
      <c r="E304" s="46" t="s">
        <v>4318</v>
      </c>
      <c r="F304" s="46" t="s">
        <v>4319</v>
      </c>
      <c r="G304" s="46" t="s">
        <v>4320</v>
      </c>
      <c r="H304" s="46" t="s">
        <v>4321</v>
      </c>
      <c r="I304" s="46" t="s">
        <v>4322</v>
      </c>
      <c r="J304" s="46" t="s">
        <v>4323</v>
      </c>
      <c r="K304" s="42" t="str">
        <f t="shared" si="18"/>
        <v>ProLine</v>
      </c>
      <c r="L304" s="47" t="s">
        <v>4223</v>
      </c>
      <c r="M304" s="47" t="s">
        <v>4223</v>
      </c>
      <c r="N304" s="47" t="s">
        <v>4223</v>
      </c>
      <c r="O304" s="47" t="s">
        <v>4223</v>
      </c>
      <c r="P304" s="47" t="s">
        <v>4223</v>
      </c>
      <c r="Q304" s="47" t="s">
        <v>4223</v>
      </c>
      <c r="R304" s="47" t="s">
        <v>4223</v>
      </c>
      <c r="S304" s="47" t="s">
        <v>4223</v>
      </c>
    </row>
    <row r="305" spans="1:19" ht="48">
      <c r="A305" s="46" t="s">
        <v>516</v>
      </c>
      <c r="B305" s="42" t="str">
        <f t="shared" si="17"/>
        <v>Ballastoptimized flat roof systems</v>
      </c>
      <c r="C305" s="46" t="s">
        <v>4317</v>
      </c>
      <c r="D305" s="46" t="s">
        <v>281</v>
      </c>
      <c r="E305" s="46" t="s">
        <v>4318</v>
      </c>
      <c r="F305" s="46" t="s">
        <v>4319</v>
      </c>
      <c r="G305" s="46" t="s">
        <v>4320</v>
      </c>
      <c r="H305" s="46" t="s">
        <v>4321</v>
      </c>
      <c r="I305" s="46" t="s">
        <v>4322</v>
      </c>
      <c r="J305" s="46" t="s">
        <v>4323</v>
      </c>
      <c r="K305" s="42" t="str">
        <f t="shared" si="18"/>
        <v>ProLine</v>
      </c>
      <c r="L305" s="47" t="s">
        <v>4223</v>
      </c>
      <c r="M305" s="47" t="s">
        <v>4223</v>
      </c>
      <c r="N305" s="47" t="s">
        <v>4223</v>
      </c>
      <c r="O305" s="47" t="s">
        <v>4223</v>
      </c>
      <c r="P305" s="47" t="s">
        <v>4223</v>
      </c>
      <c r="Q305" s="47" t="s">
        <v>4223</v>
      </c>
      <c r="R305" s="47" t="s">
        <v>4223</v>
      </c>
      <c r="S305" s="47" t="s">
        <v>4223</v>
      </c>
    </row>
    <row r="306" spans="1:19" ht="48">
      <c r="A306" s="46" t="s">
        <v>518</v>
      </c>
      <c r="B306" s="42" t="str">
        <f t="shared" si="17"/>
        <v>Ballastoptimized flat roof systems</v>
      </c>
      <c r="C306" s="46" t="s">
        <v>4317</v>
      </c>
      <c r="D306" s="46" t="s">
        <v>281</v>
      </c>
      <c r="E306" s="46" t="s">
        <v>4318</v>
      </c>
      <c r="F306" s="46" t="s">
        <v>4319</v>
      </c>
      <c r="G306" s="46" t="s">
        <v>4320</v>
      </c>
      <c r="H306" s="46" t="s">
        <v>4321</v>
      </c>
      <c r="I306" s="46" t="s">
        <v>4322</v>
      </c>
      <c r="J306" s="46" t="s">
        <v>4323</v>
      </c>
      <c r="K306" s="42" t="str">
        <f t="shared" si="18"/>
        <v>ProLine</v>
      </c>
      <c r="L306" s="47" t="s">
        <v>4223</v>
      </c>
      <c r="M306" s="47" t="s">
        <v>4223</v>
      </c>
      <c r="N306" s="47" t="s">
        <v>4223</v>
      </c>
      <c r="O306" s="47" t="s">
        <v>4223</v>
      </c>
      <c r="P306" s="47" t="s">
        <v>4223</v>
      </c>
      <c r="Q306" s="47" t="s">
        <v>4223</v>
      </c>
      <c r="R306" s="47" t="s">
        <v>4223</v>
      </c>
      <c r="S306" s="47" t="s">
        <v>4223</v>
      </c>
    </row>
    <row r="307" spans="1:19" ht="48">
      <c r="A307" s="46" t="s">
        <v>520</v>
      </c>
      <c r="B307" s="42" t="str">
        <f t="shared" si="17"/>
        <v>Ballastoptimized flat roof systems</v>
      </c>
      <c r="C307" s="46" t="s">
        <v>4317</v>
      </c>
      <c r="D307" s="46" t="s">
        <v>281</v>
      </c>
      <c r="E307" s="46" t="s">
        <v>4318</v>
      </c>
      <c r="F307" s="46" t="s">
        <v>4319</v>
      </c>
      <c r="G307" s="46" t="s">
        <v>4320</v>
      </c>
      <c r="H307" s="46" t="s">
        <v>4321</v>
      </c>
      <c r="I307" s="46" t="s">
        <v>4322</v>
      </c>
      <c r="J307" s="46" t="s">
        <v>4323</v>
      </c>
      <c r="K307" s="42" t="str">
        <f t="shared" si="18"/>
        <v>ProLine</v>
      </c>
      <c r="L307" s="47" t="s">
        <v>4223</v>
      </c>
      <c r="M307" s="47" t="s">
        <v>4223</v>
      </c>
      <c r="N307" s="47" t="s">
        <v>4223</v>
      </c>
      <c r="O307" s="47" t="s">
        <v>4223</v>
      </c>
      <c r="P307" s="47" t="s">
        <v>4223</v>
      </c>
      <c r="Q307" s="47" t="s">
        <v>4223</v>
      </c>
      <c r="R307" s="47" t="s">
        <v>4223</v>
      </c>
      <c r="S307" s="47" t="s">
        <v>4223</v>
      </c>
    </row>
    <row r="308" spans="1:19" ht="48">
      <c r="A308" s="46" t="s">
        <v>522</v>
      </c>
      <c r="B308" s="42" t="str">
        <f t="shared" si="17"/>
        <v>Ballastoptimized flat roof systems</v>
      </c>
      <c r="C308" s="46" t="s">
        <v>4317</v>
      </c>
      <c r="D308" s="46" t="s">
        <v>281</v>
      </c>
      <c r="E308" s="46" t="s">
        <v>4318</v>
      </c>
      <c r="F308" s="46" t="s">
        <v>4319</v>
      </c>
      <c r="G308" s="46" t="s">
        <v>4320</v>
      </c>
      <c r="H308" s="46" t="s">
        <v>4321</v>
      </c>
      <c r="I308" s="46" t="s">
        <v>4322</v>
      </c>
      <c r="J308" s="46" t="s">
        <v>4323</v>
      </c>
      <c r="K308" s="42" t="str">
        <f t="shared" si="18"/>
        <v>ProLine</v>
      </c>
      <c r="L308" s="47" t="s">
        <v>4223</v>
      </c>
      <c r="M308" s="47" t="s">
        <v>4223</v>
      </c>
      <c r="N308" s="47" t="s">
        <v>4223</v>
      </c>
      <c r="O308" s="47" t="s">
        <v>4223</v>
      </c>
      <c r="P308" s="47" t="s">
        <v>4223</v>
      </c>
      <c r="Q308" s="47" t="s">
        <v>4223</v>
      </c>
      <c r="R308" s="47" t="s">
        <v>4223</v>
      </c>
      <c r="S308" s="47" t="s">
        <v>4223</v>
      </c>
    </row>
    <row r="309" spans="1:19" ht="48">
      <c r="A309" s="46" t="s">
        <v>524</v>
      </c>
      <c r="B309" s="42" t="str">
        <f t="shared" si="17"/>
        <v>Ballastoptimized flat roof systems</v>
      </c>
      <c r="C309" s="46" t="s">
        <v>4317</v>
      </c>
      <c r="D309" s="46" t="s">
        <v>281</v>
      </c>
      <c r="E309" s="46" t="s">
        <v>4318</v>
      </c>
      <c r="F309" s="46" t="s">
        <v>4319</v>
      </c>
      <c r="G309" s="46" t="s">
        <v>4320</v>
      </c>
      <c r="H309" s="46" t="s">
        <v>4321</v>
      </c>
      <c r="I309" s="46" t="s">
        <v>4322</v>
      </c>
      <c r="J309" s="46" t="s">
        <v>4323</v>
      </c>
      <c r="K309" s="42" t="str">
        <f t="shared" si="18"/>
        <v>ProLine</v>
      </c>
      <c r="L309" s="47" t="s">
        <v>4223</v>
      </c>
      <c r="M309" s="47" t="s">
        <v>4223</v>
      </c>
      <c r="N309" s="47" t="s">
        <v>4223</v>
      </c>
      <c r="O309" s="47" t="s">
        <v>4223</v>
      </c>
      <c r="P309" s="47" t="s">
        <v>4223</v>
      </c>
      <c r="Q309" s="47" t="s">
        <v>4223</v>
      </c>
      <c r="R309" s="47" t="s">
        <v>4223</v>
      </c>
      <c r="S309" s="47" t="s">
        <v>4223</v>
      </c>
    </row>
    <row r="310" spans="1:19" ht="48">
      <c r="A310" s="46" t="s">
        <v>526</v>
      </c>
      <c r="B310" s="42" t="str">
        <f t="shared" si="17"/>
        <v>Ballastoptimized flat roof systems</v>
      </c>
      <c r="C310" s="46" t="s">
        <v>4317</v>
      </c>
      <c r="D310" s="46" t="s">
        <v>281</v>
      </c>
      <c r="E310" s="46" t="s">
        <v>4318</v>
      </c>
      <c r="F310" s="46" t="s">
        <v>4319</v>
      </c>
      <c r="G310" s="46" t="s">
        <v>4320</v>
      </c>
      <c r="H310" s="46" t="s">
        <v>4321</v>
      </c>
      <c r="I310" s="46" t="s">
        <v>4322</v>
      </c>
      <c r="J310" s="46" t="s">
        <v>4323</v>
      </c>
      <c r="K310" s="42" t="str">
        <f t="shared" si="18"/>
        <v>ProLine</v>
      </c>
      <c r="L310" s="47" t="s">
        <v>4223</v>
      </c>
      <c r="M310" s="47" t="s">
        <v>4223</v>
      </c>
      <c r="N310" s="47" t="s">
        <v>4223</v>
      </c>
      <c r="O310" s="47" t="s">
        <v>4223</v>
      </c>
      <c r="P310" s="47" t="s">
        <v>4223</v>
      </c>
      <c r="Q310" s="47" t="s">
        <v>4223</v>
      </c>
      <c r="R310" s="47" t="s">
        <v>4223</v>
      </c>
      <c r="S310" s="47" t="s">
        <v>4223</v>
      </c>
    </row>
    <row r="311" spans="1:19" ht="48">
      <c r="A311" s="46" t="s">
        <v>528</v>
      </c>
      <c r="B311" s="42" t="str">
        <f t="shared" si="17"/>
        <v>Ballastoptimized flat roof systems</v>
      </c>
      <c r="C311" s="46" t="s">
        <v>4317</v>
      </c>
      <c r="D311" s="46" t="s">
        <v>281</v>
      </c>
      <c r="E311" s="46" t="s">
        <v>4318</v>
      </c>
      <c r="F311" s="46" t="s">
        <v>4319</v>
      </c>
      <c r="G311" s="46" t="s">
        <v>4320</v>
      </c>
      <c r="H311" s="46" t="s">
        <v>4321</v>
      </c>
      <c r="I311" s="46" t="s">
        <v>4322</v>
      </c>
      <c r="J311" s="46" t="s">
        <v>4323</v>
      </c>
      <c r="K311" s="42" t="str">
        <f t="shared" si="18"/>
        <v>ProLine</v>
      </c>
      <c r="L311" s="47" t="s">
        <v>4223</v>
      </c>
      <c r="M311" s="47" t="s">
        <v>4223</v>
      </c>
      <c r="N311" s="47" t="s">
        <v>4223</v>
      </c>
      <c r="O311" s="47" t="s">
        <v>4223</v>
      </c>
      <c r="P311" s="47" t="s">
        <v>4223</v>
      </c>
      <c r="Q311" s="47" t="s">
        <v>4223</v>
      </c>
      <c r="R311" s="47" t="s">
        <v>4223</v>
      </c>
      <c r="S311" s="47" t="s">
        <v>4223</v>
      </c>
    </row>
    <row r="312" spans="1:19" ht="48">
      <c r="A312" s="46" t="s">
        <v>530</v>
      </c>
      <c r="B312" s="42" t="str">
        <f t="shared" si="17"/>
        <v>Ballastoptimized flat roof systems</v>
      </c>
      <c r="C312" s="46" t="s">
        <v>4317</v>
      </c>
      <c r="D312" s="46" t="s">
        <v>281</v>
      </c>
      <c r="E312" s="46" t="s">
        <v>4318</v>
      </c>
      <c r="F312" s="46" t="s">
        <v>4319</v>
      </c>
      <c r="G312" s="46" t="s">
        <v>4320</v>
      </c>
      <c r="H312" s="46" t="s">
        <v>4321</v>
      </c>
      <c r="I312" s="46" t="s">
        <v>4322</v>
      </c>
      <c r="J312" s="46" t="s">
        <v>4323</v>
      </c>
      <c r="K312" s="42" t="str">
        <f t="shared" si="18"/>
        <v>ProLine</v>
      </c>
      <c r="L312" s="47" t="s">
        <v>4223</v>
      </c>
      <c r="M312" s="47" t="s">
        <v>4223</v>
      </c>
      <c r="N312" s="47" t="s">
        <v>4223</v>
      </c>
      <c r="O312" s="47" t="s">
        <v>4223</v>
      </c>
      <c r="P312" s="47" t="s">
        <v>4223</v>
      </c>
      <c r="Q312" s="47" t="s">
        <v>4223</v>
      </c>
      <c r="R312" s="47" t="s">
        <v>4223</v>
      </c>
      <c r="S312" s="47" t="s">
        <v>4223</v>
      </c>
    </row>
    <row r="313" spans="1:19" ht="48">
      <c r="A313" s="46" t="s">
        <v>540</v>
      </c>
      <c r="B313" s="42" t="str">
        <f t="shared" si="17"/>
        <v>Ballastoptimized flat roof systems</v>
      </c>
      <c r="C313" s="46" t="s">
        <v>4317</v>
      </c>
      <c r="D313" s="46" t="s">
        <v>281</v>
      </c>
      <c r="E313" s="46" t="s">
        <v>4318</v>
      </c>
      <c r="F313" s="46" t="s">
        <v>4319</v>
      </c>
      <c r="G313" s="46" t="s">
        <v>4320</v>
      </c>
      <c r="H313" s="46" t="s">
        <v>4321</v>
      </c>
      <c r="I313" s="46" t="s">
        <v>4322</v>
      </c>
      <c r="J313" s="46" t="s">
        <v>4323</v>
      </c>
      <c r="K313" s="42" t="str">
        <f t="shared" si="18"/>
        <v>ProLine</v>
      </c>
      <c r="L313" s="47" t="s">
        <v>4223</v>
      </c>
      <c r="M313" s="47" t="s">
        <v>4223</v>
      </c>
      <c r="N313" s="47" t="s">
        <v>4223</v>
      </c>
      <c r="O313" s="47" t="s">
        <v>4223</v>
      </c>
      <c r="P313" s="47" t="s">
        <v>4223</v>
      </c>
      <c r="Q313" s="47" t="s">
        <v>4223</v>
      </c>
      <c r="R313" s="47" t="s">
        <v>4223</v>
      </c>
      <c r="S313" s="47" t="s">
        <v>4223</v>
      </c>
    </row>
    <row r="314" spans="1:19" ht="48">
      <c r="A314" s="46" t="s">
        <v>510</v>
      </c>
      <c r="B314" s="42" t="str">
        <f t="shared" si="17"/>
        <v>Ballastoptimized flat roof systems</v>
      </c>
      <c r="C314" s="46" t="s">
        <v>4317</v>
      </c>
      <c r="D314" s="46" t="s">
        <v>281</v>
      </c>
      <c r="E314" s="46" t="s">
        <v>4318</v>
      </c>
      <c r="F314" s="46" t="s">
        <v>4319</v>
      </c>
      <c r="G314" s="46" t="s">
        <v>4320</v>
      </c>
      <c r="H314" s="46" t="s">
        <v>4321</v>
      </c>
      <c r="I314" s="46" t="s">
        <v>4322</v>
      </c>
      <c r="J314" s="46" t="s">
        <v>4323</v>
      </c>
      <c r="K314" s="42" t="str">
        <f t="shared" si="18"/>
        <v>ProLine</v>
      </c>
      <c r="L314" s="47" t="s">
        <v>4223</v>
      </c>
      <c r="M314" s="47" t="s">
        <v>4223</v>
      </c>
      <c r="N314" s="47" t="s">
        <v>4223</v>
      </c>
      <c r="O314" s="47" t="s">
        <v>4223</v>
      </c>
      <c r="P314" s="47" t="s">
        <v>4223</v>
      </c>
      <c r="Q314" s="47" t="s">
        <v>4223</v>
      </c>
      <c r="R314" s="47" t="s">
        <v>4223</v>
      </c>
      <c r="S314" s="47" t="s">
        <v>4223</v>
      </c>
    </row>
    <row r="315" spans="1:19" ht="48">
      <c r="A315" s="46" t="s">
        <v>532</v>
      </c>
      <c r="B315" s="42" t="str">
        <f t="shared" si="17"/>
        <v>Ballastoptimized flat roof systems</v>
      </c>
      <c r="C315" s="46" t="s">
        <v>4317</v>
      </c>
      <c r="D315" s="46" t="s">
        <v>281</v>
      </c>
      <c r="E315" s="46" t="s">
        <v>4318</v>
      </c>
      <c r="F315" s="46" t="s">
        <v>4319</v>
      </c>
      <c r="G315" s="46" t="s">
        <v>4320</v>
      </c>
      <c r="H315" s="46" t="s">
        <v>4321</v>
      </c>
      <c r="I315" s="46" t="s">
        <v>4322</v>
      </c>
      <c r="J315" s="46" t="s">
        <v>4323</v>
      </c>
      <c r="K315" s="42" t="str">
        <f t="shared" si="18"/>
        <v>ProLine</v>
      </c>
      <c r="L315" s="47" t="s">
        <v>4223</v>
      </c>
      <c r="M315" s="47" t="s">
        <v>4223</v>
      </c>
      <c r="N315" s="47" t="s">
        <v>4223</v>
      </c>
      <c r="O315" s="47" t="s">
        <v>4223</v>
      </c>
      <c r="P315" s="47" t="s">
        <v>4223</v>
      </c>
      <c r="Q315" s="47" t="s">
        <v>4223</v>
      </c>
      <c r="R315" s="47" t="s">
        <v>4223</v>
      </c>
      <c r="S315" s="47" t="s">
        <v>4223</v>
      </c>
    </row>
    <row r="316" spans="1:19" ht="48">
      <c r="A316" s="46" t="s">
        <v>534</v>
      </c>
      <c r="B316" s="42" t="str">
        <f t="shared" si="17"/>
        <v>Ballastoptimized flat roof systems</v>
      </c>
      <c r="C316" s="46" t="s">
        <v>4317</v>
      </c>
      <c r="D316" s="46" t="s">
        <v>281</v>
      </c>
      <c r="E316" s="46" t="s">
        <v>4318</v>
      </c>
      <c r="F316" s="46" t="s">
        <v>4319</v>
      </c>
      <c r="G316" s="46" t="s">
        <v>4320</v>
      </c>
      <c r="H316" s="46" t="s">
        <v>4321</v>
      </c>
      <c r="I316" s="46" t="s">
        <v>4322</v>
      </c>
      <c r="J316" s="46" t="s">
        <v>4323</v>
      </c>
      <c r="K316" s="42" t="str">
        <f t="shared" si="18"/>
        <v>ProLine</v>
      </c>
      <c r="L316" s="47" t="s">
        <v>4223</v>
      </c>
      <c r="M316" s="47" t="s">
        <v>4223</v>
      </c>
      <c r="N316" s="47" t="s">
        <v>4223</v>
      </c>
      <c r="O316" s="47" t="s">
        <v>4223</v>
      </c>
      <c r="P316" s="47" t="s">
        <v>4223</v>
      </c>
      <c r="Q316" s="47" t="s">
        <v>4223</v>
      </c>
      <c r="R316" s="47" t="s">
        <v>4223</v>
      </c>
      <c r="S316" s="47" t="s">
        <v>4223</v>
      </c>
    </row>
    <row r="317" spans="1:19" ht="48">
      <c r="A317" s="46" t="s">
        <v>542</v>
      </c>
      <c r="B317" s="42" t="str">
        <f t="shared" si="17"/>
        <v>Ballastoptimized flat roof systems</v>
      </c>
      <c r="C317" s="46" t="s">
        <v>4317</v>
      </c>
      <c r="D317" s="46" t="s">
        <v>281</v>
      </c>
      <c r="E317" s="46" t="s">
        <v>4318</v>
      </c>
      <c r="F317" s="46" t="s">
        <v>4319</v>
      </c>
      <c r="G317" s="46" t="s">
        <v>4320</v>
      </c>
      <c r="H317" s="46" t="s">
        <v>4321</v>
      </c>
      <c r="I317" s="46" t="s">
        <v>4322</v>
      </c>
      <c r="J317" s="46" t="s">
        <v>4323</v>
      </c>
      <c r="K317" s="42" t="str">
        <f t="shared" si="18"/>
        <v>ProLine</v>
      </c>
      <c r="L317" s="47" t="s">
        <v>4223</v>
      </c>
      <c r="M317" s="47" t="s">
        <v>4223</v>
      </c>
      <c r="N317" s="47" t="s">
        <v>4223</v>
      </c>
      <c r="O317" s="47" t="s">
        <v>4223</v>
      </c>
      <c r="P317" s="47" t="s">
        <v>4223</v>
      </c>
      <c r="Q317" s="47" t="s">
        <v>4223</v>
      </c>
      <c r="R317" s="47" t="s">
        <v>4223</v>
      </c>
      <c r="S317" s="47" t="s">
        <v>4223</v>
      </c>
    </row>
    <row r="318" spans="1:19" ht="48">
      <c r="A318" s="46" t="s">
        <v>538</v>
      </c>
      <c r="B318" s="42" t="str">
        <f t="shared" ref="B318" si="19">IF(INDEX(C318:J318,1,Sprache)&lt;&gt;0,INDEX(C318:J318,1,Sprache),IF(INDEX(C318:J318,1,1)=0," ",INDEX(C318:J318,1,1)))</f>
        <v>Ballastoptimized flat roof systems</v>
      </c>
      <c r="C318" s="46" t="s">
        <v>4317</v>
      </c>
      <c r="D318" s="46" t="s">
        <v>281</v>
      </c>
      <c r="E318" s="46" t="s">
        <v>4318</v>
      </c>
      <c r="F318" s="46" t="s">
        <v>4319</v>
      </c>
      <c r="G318" s="46" t="s">
        <v>4320</v>
      </c>
      <c r="H318" s="46" t="s">
        <v>4321</v>
      </c>
      <c r="I318" s="46" t="s">
        <v>4322</v>
      </c>
      <c r="J318" s="46" t="s">
        <v>4323</v>
      </c>
      <c r="K318" s="42" t="str">
        <f t="shared" ref="K318" si="20">IF(INDEX(L318:S318,1,Sprache)&lt;&gt;0,INDEX(L318:S318,1,Sprache),IF(INDEX(L318:S318,1,1)=0," ",INDEX(L318:S318,1,1)))</f>
        <v>ProLine</v>
      </c>
      <c r="L318" s="47" t="s">
        <v>4223</v>
      </c>
      <c r="M318" s="47" t="s">
        <v>4223</v>
      </c>
      <c r="N318" s="47" t="s">
        <v>4223</v>
      </c>
      <c r="O318" s="47" t="s">
        <v>4223</v>
      </c>
      <c r="P318" s="47" t="s">
        <v>4223</v>
      </c>
      <c r="Q318" s="47" t="s">
        <v>4223</v>
      </c>
      <c r="R318" s="47" t="s">
        <v>4223</v>
      </c>
      <c r="S318" s="47" t="s">
        <v>4223</v>
      </c>
    </row>
    <row r="319" spans="1:19" ht="48">
      <c r="A319" s="46" t="s">
        <v>363</v>
      </c>
      <c r="B319" s="42" t="str">
        <f t="shared" si="17"/>
        <v>Ballastoptimized flat roof systems</v>
      </c>
      <c r="C319" s="46" t="s">
        <v>4317</v>
      </c>
      <c r="D319" s="46" t="s">
        <v>281</v>
      </c>
      <c r="E319" s="46" t="s">
        <v>4318</v>
      </c>
      <c r="F319" s="46" t="s">
        <v>4319</v>
      </c>
      <c r="G319" s="46" t="s">
        <v>4320</v>
      </c>
      <c r="H319" s="46" t="s">
        <v>4321</v>
      </c>
      <c r="I319" s="46" t="s">
        <v>4322</v>
      </c>
      <c r="J319" s="46" t="s">
        <v>4323</v>
      </c>
      <c r="K319" s="42" t="str">
        <f t="shared" si="18"/>
        <v>ProLine</v>
      </c>
      <c r="L319" s="47" t="s">
        <v>4223</v>
      </c>
      <c r="M319" s="47" t="s">
        <v>4223</v>
      </c>
      <c r="N319" s="47" t="s">
        <v>4223</v>
      </c>
      <c r="O319" s="47" t="s">
        <v>4223</v>
      </c>
      <c r="P319" s="47" t="s">
        <v>4223</v>
      </c>
      <c r="Q319" s="47" t="s">
        <v>4223</v>
      </c>
      <c r="R319" s="47" t="s">
        <v>4223</v>
      </c>
      <c r="S319" s="47" t="s">
        <v>4223</v>
      </c>
    </row>
    <row r="320" spans="1:19" ht="48">
      <c r="A320" s="46" t="s">
        <v>365</v>
      </c>
      <c r="B320" s="42" t="str">
        <f t="shared" si="17"/>
        <v>Ballastoptimized flat roof systems</v>
      </c>
      <c r="C320" s="46" t="s">
        <v>4317</v>
      </c>
      <c r="D320" s="46" t="s">
        <v>281</v>
      </c>
      <c r="E320" s="46" t="s">
        <v>4318</v>
      </c>
      <c r="F320" s="46" t="s">
        <v>4319</v>
      </c>
      <c r="G320" s="46" t="s">
        <v>4320</v>
      </c>
      <c r="H320" s="46" t="s">
        <v>4321</v>
      </c>
      <c r="I320" s="46" t="s">
        <v>4322</v>
      </c>
      <c r="J320" s="46" t="s">
        <v>4323</v>
      </c>
      <c r="K320" s="42" t="str">
        <f t="shared" si="18"/>
        <v>ProLine</v>
      </c>
      <c r="L320" s="47" t="s">
        <v>4223</v>
      </c>
      <c r="M320" s="47" t="s">
        <v>4223</v>
      </c>
      <c r="N320" s="47" t="s">
        <v>4223</v>
      </c>
      <c r="O320" s="47" t="s">
        <v>4223</v>
      </c>
      <c r="P320" s="47" t="s">
        <v>4223</v>
      </c>
      <c r="Q320" s="47" t="s">
        <v>4223</v>
      </c>
      <c r="R320" s="47" t="s">
        <v>4223</v>
      </c>
      <c r="S320" s="47" t="s">
        <v>4223</v>
      </c>
    </row>
    <row r="321" spans="1:19" ht="48">
      <c r="A321" s="46" t="s">
        <v>602</v>
      </c>
      <c r="B321" s="42" t="str">
        <f t="shared" si="17"/>
        <v>Ballastoptimized flat roof systems</v>
      </c>
      <c r="C321" s="46" t="s">
        <v>4317</v>
      </c>
      <c r="D321" s="46" t="s">
        <v>281</v>
      </c>
      <c r="E321" s="46" t="s">
        <v>4318</v>
      </c>
      <c r="F321" s="46" t="s">
        <v>4319</v>
      </c>
      <c r="G321" s="46" t="s">
        <v>4320</v>
      </c>
      <c r="H321" s="46" t="s">
        <v>4321</v>
      </c>
      <c r="I321" s="46" t="s">
        <v>4322</v>
      </c>
      <c r="J321" s="46" t="s">
        <v>4323</v>
      </c>
      <c r="K321" s="42" t="str">
        <f t="shared" si="18"/>
        <v>ProLine</v>
      </c>
      <c r="L321" s="47" t="s">
        <v>4223</v>
      </c>
      <c r="M321" s="47" t="s">
        <v>4223</v>
      </c>
      <c r="N321" s="47" t="s">
        <v>4223</v>
      </c>
      <c r="O321" s="47" t="s">
        <v>4223</v>
      </c>
      <c r="P321" s="47" t="s">
        <v>4223</v>
      </c>
      <c r="Q321" s="47" t="s">
        <v>4223</v>
      </c>
      <c r="R321" s="47" t="s">
        <v>4223</v>
      </c>
      <c r="S321" s="47" t="s">
        <v>4223</v>
      </c>
    </row>
    <row r="322" spans="1:19" ht="48">
      <c r="A322" s="46" t="s">
        <v>604</v>
      </c>
      <c r="B322" s="42" t="str">
        <f t="shared" si="17"/>
        <v>Ballastoptimized flat roof systems</v>
      </c>
      <c r="C322" s="46" t="s">
        <v>4317</v>
      </c>
      <c r="D322" s="46" t="s">
        <v>281</v>
      </c>
      <c r="E322" s="46" t="s">
        <v>4318</v>
      </c>
      <c r="F322" s="46" t="s">
        <v>4319</v>
      </c>
      <c r="G322" s="46" t="s">
        <v>4320</v>
      </c>
      <c r="H322" s="46" t="s">
        <v>4321</v>
      </c>
      <c r="I322" s="46" t="s">
        <v>4322</v>
      </c>
      <c r="J322" s="46" t="s">
        <v>4323</v>
      </c>
      <c r="K322" s="42" t="str">
        <f t="shared" si="18"/>
        <v>ProLine</v>
      </c>
      <c r="L322" s="47" t="s">
        <v>4223</v>
      </c>
      <c r="M322" s="47" t="s">
        <v>4223</v>
      </c>
      <c r="N322" s="47" t="s">
        <v>4223</v>
      </c>
      <c r="O322" s="47" t="s">
        <v>4223</v>
      </c>
      <c r="P322" s="47" t="s">
        <v>4223</v>
      </c>
      <c r="Q322" s="47" t="s">
        <v>4223</v>
      </c>
      <c r="R322" s="47" t="s">
        <v>4223</v>
      </c>
      <c r="S322" s="47" t="s">
        <v>4223</v>
      </c>
    </row>
    <row r="323" spans="1:19" ht="48">
      <c r="A323" s="46" t="s">
        <v>606</v>
      </c>
      <c r="B323" s="42" t="str">
        <f t="shared" si="17"/>
        <v>Ballastoptimized flat roof systems</v>
      </c>
      <c r="C323" s="46" t="s">
        <v>4317</v>
      </c>
      <c r="D323" s="46" t="s">
        <v>281</v>
      </c>
      <c r="E323" s="46" t="s">
        <v>4318</v>
      </c>
      <c r="F323" s="46" t="s">
        <v>4319</v>
      </c>
      <c r="G323" s="46" t="s">
        <v>4320</v>
      </c>
      <c r="H323" s="46" t="s">
        <v>4321</v>
      </c>
      <c r="I323" s="46" t="s">
        <v>4322</v>
      </c>
      <c r="J323" s="46" t="s">
        <v>4323</v>
      </c>
      <c r="K323" s="42" t="str">
        <f t="shared" si="18"/>
        <v>ProLine</v>
      </c>
      <c r="L323" s="47" t="s">
        <v>4223</v>
      </c>
      <c r="M323" s="47" t="s">
        <v>4223</v>
      </c>
      <c r="N323" s="47" t="s">
        <v>4223</v>
      </c>
      <c r="O323" s="47" t="s">
        <v>4223</v>
      </c>
      <c r="P323" s="47" t="s">
        <v>4223</v>
      </c>
      <c r="Q323" s="47" t="s">
        <v>4223</v>
      </c>
      <c r="R323" s="47" t="s">
        <v>4223</v>
      </c>
      <c r="S323" s="47" t="s">
        <v>4223</v>
      </c>
    </row>
    <row r="324" spans="1:19" ht="48">
      <c r="A324" s="46" t="s">
        <v>608</v>
      </c>
      <c r="B324" s="42" t="str">
        <f t="shared" si="17"/>
        <v>Ballastoptimized flat roof systems</v>
      </c>
      <c r="C324" s="46" t="s">
        <v>4317</v>
      </c>
      <c r="D324" s="46" t="s">
        <v>281</v>
      </c>
      <c r="E324" s="46" t="s">
        <v>4318</v>
      </c>
      <c r="F324" s="46" t="s">
        <v>4319</v>
      </c>
      <c r="G324" s="46" t="s">
        <v>4320</v>
      </c>
      <c r="H324" s="46" t="s">
        <v>4321</v>
      </c>
      <c r="I324" s="46" t="s">
        <v>4322</v>
      </c>
      <c r="J324" s="46" t="s">
        <v>4323</v>
      </c>
      <c r="K324" s="42" t="str">
        <f t="shared" si="18"/>
        <v>ProLine</v>
      </c>
      <c r="L324" s="47" t="s">
        <v>4223</v>
      </c>
      <c r="M324" s="47" t="s">
        <v>4223</v>
      </c>
      <c r="N324" s="47" t="s">
        <v>4223</v>
      </c>
      <c r="O324" s="47" t="s">
        <v>4223</v>
      </c>
      <c r="P324" s="47" t="s">
        <v>4223</v>
      </c>
      <c r="Q324" s="47" t="s">
        <v>4223</v>
      </c>
      <c r="R324" s="47" t="s">
        <v>4223</v>
      </c>
      <c r="S324" s="47" t="s">
        <v>4223</v>
      </c>
    </row>
    <row r="325" spans="1:19" ht="48">
      <c r="A325" s="46" t="s">
        <v>610</v>
      </c>
      <c r="B325" s="42" t="str">
        <f t="shared" si="17"/>
        <v>Ballastoptimized flat roof systems</v>
      </c>
      <c r="C325" s="46" t="s">
        <v>4317</v>
      </c>
      <c r="D325" s="46" t="s">
        <v>281</v>
      </c>
      <c r="E325" s="46" t="s">
        <v>4318</v>
      </c>
      <c r="F325" s="46" t="s">
        <v>4319</v>
      </c>
      <c r="G325" s="46" t="s">
        <v>4320</v>
      </c>
      <c r="H325" s="46" t="s">
        <v>4321</v>
      </c>
      <c r="I325" s="46" t="s">
        <v>4322</v>
      </c>
      <c r="J325" s="46" t="s">
        <v>4323</v>
      </c>
      <c r="K325" s="42" t="str">
        <f t="shared" si="18"/>
        <v>ProLine</v>
      </c>
      <c r="L325" s="47" t="s">
        <v>4223</v>
      </c>
      <c r="M325" s="47" t="s">
        <v>4223</v>
      </c>
      <c r="N325" s="47" t="s">
        <v>4223</v>
      </c>
      <c r="O325" s="47" t="s">
        <v>4223</v>
      </c>
      <c r="P325" s="47" t="s">
        <v>4223</v>
      </c>
      <c r="Q325" s="47" t="s">
        <v>4223</v>
      </c>
      <c r="R325" s="47" t="s">
        <v>4223</v>
      </c>
      <c r="S325" s="47" t="s">
        <v>4223</v>
      </c>
    </row>
    <row r="326" spans="1:19" ht="48">
      <c r="A326" s="46" t="s">
        <v>612</v>
      </c>
      <c r="B326" s="42" t="str">
        <f t="shared" si="17"/>
        <v>Ballastoptimized flat roof systems</v>
      </c>
      <c r="C326" s="46" t="s">
        <v>4317</v>
      </c>
      <c r="D326" s="46" t="s">
        <v>281</v>
      </c>
      <c r="E326" s="46" t="s">
        <v>4318</v>
      </c>
      <c r="F326" s="46" t="s">
        <v>4319</v>
      </c>
      <c r="G326" s="46" t="s">
        <v>4320</v>
      </c>
      <c r="H326" s="46" t="s">
        <v>4321</v>
      </c>
      <c r="I326" s="46" t="s">
        <v>4322</v>
      </c>
      <c r="J326" s="46" t="s">
        <v>4323</v>
      </c>
      <c r="K326" s="42" t="str">
        <f t="shared" si="18"/>
        <v>ProLine</v>
      </c>
      <c r="L326" s="47" t="s">
        <v>4223</v>
      </c>
      <c r="M326" s="47" t="s">
        <v>4223</v>
      </c>
      <c r="N326" s="47" t="s">
        <v>4223</v>
      </c>
      <c r="O326" s="47" t="s">
        <v>4223</v>
      </c>
      <c r="P326" s="47" t="s">
        <v>4223</v>
      </c>
      <c r="Q326" s="47" t="s">
        <v>4223</v>
      </c>
      <c r="R326" s="47" t="s">
        <v>4223</v>
      </c>
      <c r="S326" s="47" t="s">
        <v>4223</v>
      </c>
    </row>
    <row r="327" spans="1:19" ht="48">
      <c r="A327" s="46" t="s">
        <v>614</v>
      </c>
      <c r="B327" s="42" t="str">
        <f t="shared" si="17"/>
        <v>Ballastoptimized flat roof systems</v>
      </c>
      <c r="C327" s="46" t="s">
        <v>4317</v>
      </c>
      <c r="D327" s="46" t="s">
        <v>281</v>
      </c>
      <c r="E327" s="46" t="s">
        <v>4318</v>
      </c>
      <c r="F327" s="46" t="s">
        <v>4319</v>
      </c>
      <c r="G327" s="46" t="s">
        <v>4320</v>
      </c>
      <c r="H327" s="46" t="s">
        <v>4321</v>
      </c>
      <c r="I327" s="46" t="s">
        <v>4322</v>
      </c>
      <c r="J327" s="46" t="s">
        <v>4323</v>
      </c>
      <c r="K327" s="42" t="str">
        <f t="shared" si="18"/>
        <v>ProLine</v>
      </c>
      <c r="L327" s="47" t="s">
        <v>4223</v>
      </c>
      <c r="M327" s="47" t="s">
        <v>4223</v>
      </c>
      <c r="N327" s="47" t="s">
        <v>4223</v>
      </c>
      <c r="O327" s="47" t="s">
        <v>4223</v>
      </c>
      <c r="P327" s="47" t="s">
        <v>4223</v>
      </c>
      <c r="Q327" s="47" t="s">
        <v>4223</v>
      </c>
      <c r="R327" s="47" t="s">
        <v>4223</v>
      </c>
      <c r="S327" s="47" t="s">
        <v>4223</v>
      </c>
    </row>
    <row r="328" spans="1:19" ht="48">
      <c r="A328" s="46" t="s">
        <v>616</v>
      </c>
      <c r="B328" s="42" t="str">
        <f t="shared" si="17"/>
        <v>Ballastoptimized flat roof systems</v>
      </c>
      <c r="C328" s="46" t="s">
        <v>4317</v>
      </c>
      <c r="D328" s="46" t="s">
        <v>281</v>
      </c>
      <c r="E328" s="46" t="s">
        <v>4318</v>
      </c>
      <c r="F328" s="46" t="s">
        <v>4319</v>
      </c>
      <c r="G328" s="46" t="s">
        <v>4320</v>
      </c>
      <c r="H328" s="46" t="s">
        <v>4321</v>
      </c>
      <c r="I328" s="46" t="s">
        <v>4322</v>
      </c>
      <c r="J328" s="46" t="s">
        <v>4323</v>
      </c>
      <c r="K328" s="42" t="str">
        <f t="shared" si="18"/>
        <v>ProLine</v>
      </c>
      <c r="L328" s="47" t="s">
        <v>4223</v>
      </c>
      <c r="M328" s="47" t="s">
        <v>4223</v>
      </c>
      <c r="N328" s="47" t="s">
        <v>4223</v>
      </c>
      <c r="O328" s="47" t="s">
        <v>4223</v>
      </c>
      <c r="P328" s="47" t="s">
        <v>4223</v>
      </c>
      <c r="Q328" s="47" t="s">
        <v>4223</v>
      </c>
      <c r="R328" s="47" t="s">
        <v>4223</v>
      </c>
      <c r="S328" s="47" t="s">
        <v>4223</v>
      </c>
    </row>
    <row r="329" spans="1:19" ht="48">
      <c r="A329" s="46" t="s">
        <v>618</v>
      </c>
      <c r="B329" s="42" t="str">
        <f t="shared" si="17"/>
        <v>Ballastoptimized flat roof systems</v>
      </c>
      <c r="C329" s="46" t="s">
        <v>4317</v>
      </c>
      <c r="D329" s="46" t="s">
        <v>281</v>
      </c>
      <c r="E329" s="46" t="s">
        <v>4318</v>
      </c>
      <c r="F329" s="46" t="s">
        <v>4319</v>
      </c>
      <c r="G329" s="46" t="s">
        <v>4320</v>
      </c>
      <c r="H329" s="46" t="s">
        <v>4321</v>
      </c>
      <c r="I329" s="46" t="s">
        <v>4322</v>
      </c>
      <c r="J329" s="46" t="s">
        <v>4323</v>
      </c>
      <c r="K329" s="42" t="str">
        <f t="shared" si="18"/>
        <v>ProLine</v>
      </c>
      <c r="L329" s="47" t="s">
        <v>4223</v>
      </c>
      <c r="M329" s="47" t="s">
        <v>4223</v>
      </c>
      <c r="N329" s="47" t="s">
        <v>4223</v>
      </c>
      <c r="O329" s="47" t="s">
        <v>4223</v>
      </c>
      <c r="P329" s="47" t="s">
        <v>4223</v>
      </c>
      <c r="Q329" s="47" t="s">
        <v>4223</v>
      </c>
      <c r="R329" s="47" t="s">
        <v>4223</v>
      </c>
      <c r="S329" s="47" t="s">
        <v>4223</v>
      </c>
    </row>
    <row r="330" spans="1:19" ht="48">
      <c r="A330" s="46" t="s">
        <v>620</v>
      </c>
      <c r="B330" s="42" t="str">
        <f t="shared" ref="B330:B397" si="21">IF(INDEX(C330:J330,1,Sprache)&lt;&gt;0,INDEX(C330:J330,1,Sprache),IF(INDEX(C330:J330,1,1)=0," ",INDEX(C330:J330,1,1)))</f>
        <v>Ballastoptimized flat roof systems</v>
      </c>
      <c r="C330" s="46" t="s">
        <v>4317</v>
      </c>
      <c r="D330" s="46" t="s">
        <v>281</v>
      </c>
      <c r="E330" s="46" t="s">
        <v>4318</v>
      </c>
      <c r="F330" s="46" t="s">
        <v>4319</v>
      </c>
      <c r="G330" s="46" t="s">
        <v>4320</v>
      </c>
      <c r="H330" s="46" t="s">
        <v>4321</v>
      </c>
      <c r="I330" s="46" t="s">
        <v>4322</v>
      </c>
      <c r="J330" s="46" t="s">
        <v>4323</v>
      </c>
      <c r="K330" s="42" t="str">
        <f t="shared" ref="K330:K397" si="22">IF(INDEX(L330:S330,1,Sprache)&lt;&gt;0,INDEX(L330:S330,1,Sprache),IF(INDEX(L330:S330,1,1)=0," ",INDEX(L330:S330,1,1)))</f>
        <v>ProLine</v>
      </c>
      <c r="L330" s="47" t="s">
        <v>4223</v>
      </c>
      <c r="M330" s="47" t="s">
        <v>4223</v>
      </c>
      <c r="N330" s="47" t="s">
        <v>4223</v>
      </c>
      <c r="O330" s="47" t="s">
        <v>4223</v>
      </c>
      <c r="P330" s="47" t="s">
        <v>4223</v>
      </c>
      <c r="Q330" s="47" t="s">
        <v>4223</v>
      </c>
      <c r="R330" s="47" t="s">
        <v>4223</v>
      </c>
      <c r="S330" s="47" t="s">
        <v>4223</v>
      </c>
    </row>
    <row r="331" spans="1:19" ht="48">
      <c r="A331" s="46" t="s">
        <v>622</v>
      </c>
      <c r="B331" s="42" t="str">
        <f t="shared" si="21"/>
        <v>Ballastoptimized flat roof systems</v>
      </c>
      <c r="C331" s="46" t="s">
        <v>4317</v>
      </c>
      <c r="D331" s="46" t="s">
        <v>281</v>
      </c>
      <c r="E331" s="46" t="s">
        <v>4318</v>
      </c>
      <c r="F331" s="46" t="s">
        <v>4319</v>
      </c>
      <c r="G331" s="46" t="s">
        <v>4320</v>
      </c>
      <c r="H331" s="46" t="s">
        <v>4321</v>
      </c>
      <c r="I331" s="46" t="s">
        <v>4322</v>
      </c>
      <c r="J331" s="46" t="s">
        <v>4323</v>
      </c>
      <c r="K331" s="42" t="str">
        <f t="shared" si="22"/>
        <v>ProLine</v>
      </c>
      <c r="L331" s="47" t="s">
        <v>4223</v>
      </c>
      <c r="M331" s="47" t="s">
        <v>4223</v>
      </c>
      <c r="N331" s="47" t="s">
        <v>4223</v>
      </c>
      <c r="O331" s="47" t="s">
        <v>4223</v>
      </c>
      <c r="P331" s="47" t="s">
        <v>4223</v>
      </c>
      <c r="Q331" s="47" t="s">
        <v>4223</v>
      </c>
      <c r="R331" s="47" t="s">
        <v>4223</v>
      </c>
      <c r="S331" s="47" t="s">
        <v>4223</v>
      </c>
    </row>
    <row r="332" spans="1:19" ht="48">
      <c r="A332" s="46" t="s">
        <v>624</v>
      </c>
      <c r="B332" s="42" t="str">
        <f t="shared" si="21"/>
        <v>Ballastoptimized flat roof systems</v>
      </c>
      <c r="C332" s="46" t="s">
        <v>4317</v>
      </c>
      <c r="D332" s="46" t="s">
        <v>281</v>
      </c>
      <c r="E332" s="46" t="s">
        <v>4318</v>
      </c>
      <c r="F332" s="46" t="s">
        <v>4319</v>
      </c>
      <c r="G332" s="46" t="s">
        <v>4320</v>
      </c>
      <c r="H332" s="46" t="s">
        <v>4321</v>
      </c>
      <c r="I332" s="46" t="s">
        <v>4322</v>
      </c>
      <c r="J332" s="46" t="s">
        <v>4323</v>
      </c>
      <c r="K332" s="42" t="str">
        <f t="shared" si="22"/>
        <v>ProLine</v>
      </c>
      <c r="L332" s="47" t="s">
        <v>4223</v>
      </c>
      <c r="M332" s="47" t="s">
        <v>4223</v>
      </c>
      <c r="N332" s="47" t="s">
        <v>4223</v>
      </c>
      <c r="O332" s="47" t="s">
        <v>4223</v>
      </c>
      <c r="P332" s="47" t="s">
        <v>4223</v>
      </c>
      <c r="Q332" s="47" t="s">
        <v>4223</v>
      </c>
      <c r="R332" s="47" t="s">
        <v>4223</v>
      </c>
      <c r="S332" s="47" t="s">
        <v>4223</v>
      </c>
    </row>
    <row r="333" spans="1:19" ht="48">
      <c r="A333" s="46" t="s">
        <v>574</v>
      </c>
      <c r="B333" s="42" t="str">
        <f t="shared" si="21"/>
        <v>Ballastoptimized flat roof systems</v>
      </c>
      <c r="C333" s="46" t="s">
        <v>4317</v>
      </c>
      <c r="D333" s="46" t="s">
        <v>281</v>
      </c>
      <c r="E333" s="46" t="s">
        <v>4318</v>
      </c>
      <c r="F333" s="46" t="s">
        <v>4319</v>
      </c>
      <c r="G333" s="46" t="s">
        <v>4320</v>
      </c>
      <c r="H333" s="46" t="s">
        <v>4321</v>
      </c>
      <c r="I333" s="46" t="s">
        <v>4322</v>
      </c>
      <c r="J333" s="46" t="s">
        <v>4323</v>
      </c>
      <c r="K333" s="42" t="str">
        <f t="shared" si="22"/>
        <v>ProLine</v>
      </c>
      <c r="L333" s="47" t="s">
        <v>4223</v>
      </c>
      <c r="M333" s="47" t="s">
        <v>4223</v>
      </c>
      <c r="N333" s="47" t="s">
        <v>4223</v>
      </c>
      <c r="O333" s="47" t="s">
        <v>4223</v>
      </c>
      <c r="P333" s="47" t="s">
        <v>4223</v>
      </c>
      <c r="Q333" s="47" t="s">
        <v>4223</v>
      </c>
      <c r="R333" s="47" t="s">
        <v>4223</v>
      </c>
      <c r="S333" s="47" t="s">
        <v>4223</v>
      </c>
    </row>
    <row r="334" spans="1:19" ht="48">
      <c r="A334" s="46" t="s">
        <v>572</v>
      </c>
      <c r="B334" s="42" t="str">
        <f t="shared" si="21"/>
        <v>Ballastoptimized flat roof systems</v>
      </c>
      <c r="C334" s="46" t="s">
        <v>4317</v>
      </c>
      <c r="D334" s="46" t="s">
        <v>281</v>
      </c>
      <c r="E334" s="46" t="s">
        <v>4318</v>
      </c>
      <c r="F334" s="46" t="s">
        <v>4319</v>
      </c>
      <c r="G334" s="46" t="s">
        <v>4320</v>
      </c>
      <c r="H334" s="46" t="s">
        <v>4321</v>
      </c>
      <c r="I334" s="46" t="s">
        <v>4322</v>
      </c>
      <c r="J334" s="46" t="s">
        <v>4323</v>
      </c>
      <c r="K334" s="42" t="str">
        <f t="shared" si="22"/>
        <v>ProLine</v>
      </c>
      <c r="L334" s="47" t="s">
        <v>4223</v>
      </c>
      <c r="M334" s="47" t="s">
        <v>4223</v>
      </c>
      <c r="N334" s="47" t="s">
        <v>4223</v>
      </c>
      <c r="O334" s="47" t="s">
        <v>4223</v>
      </c>
      <c r="P334" s="47" t="s">
        <v>4223</v>
      </c>
      <c r="Q334" s="47" t="s">
        <v>4223</v>
      </c>
      <c r="R334" s="47" t="s">
        <v>4223</v>
      </c>
      <c r="S334" s="47" t="s">
        <v>4223</v>
      </c>
    </row>
    <row r="335" spans="1:19" ht="24">
      <c r="A335" s="46" t="s">
        <v>85</v>
      </c>
      <c r="B335" s="42" t="str">
        <f t="shared" si="21"/>
        <v>Screws and accessories</v>
      </c>
      <c r="C335" s="46" t="s">
        <v>4225</v>
      </c>
      <c r="D335" s="46" t="s">
        <v>82</v>
      </c>
      <c r="E335" s="46" t="s">
        <v>4226</v>
      </c>
      <c r="F335" s="46" t="s">
        <v>4227</v>
      </c>
      <c r="G335" s="46" t="s">
        <v>4228</v>
      </c>
      <c r="H335" s="46" t="s">
        <v>4229</v>
      </c>
      <c r="I335" s="46" t="s">
        <v>4230</v>
      </c>
      <c r="J335" s="46" t="s">
        <v>4231</v>
      </c>
      <c r="K335" s="42" t="str">
        <f t="shared" si="22"/>
        <v>Accessories roof hooks</v>
      </c>
      <c r="L335" s="47" t="s">
        <v>4232</v>
      </c>
      <c r="M335" s="47" t="s">
        <v>4233</v>
      </c>
      <c r="N335" s="47" t="s">
        <v>4234</v>
      </c>
      <c r="O335" s="47" t="s">
        <v>4235</v>
      </c>
      <c r="P335" s="39" t="s">
        <v>4236</v>
      </c>
      <c r="Q335" s="39" t="s">
        <v>4237</v>
      </c>
      <c r="R335" s="39" t="s">
        <v>4238</v>
      </c>
      <c r="S335" s="39" t="s">
        <v>4239</v>
      </c>
    </row>
    <row r="336" spans="1:19" ht="24">
      <c r="A336" s="46" t="s">
        <v>189</v>
      </c>
      <c r="B336" s="42" t="str">
        <f t="shared" si="21"/>
        <v>Screws and accessories</v>
      </c>
      <c r="C336" s="46" t="s">
        <v>4225</v>
      </c>
      <c r="D336" s="46" t="s">
        <v>82</v>
      </c>
      <c r="E336" s="46" t="s">
        <v>4226</v>
      </c>
      <c r="F336" s="46" t="s">
        <v>4227</v>
      </c>
      <c r="G336" s="46" t="s">
        <v>4228</v>
      </c>
      <c r="H336" s="46" t="s">
        <v>4229</v>
      </c>
      <c r="I336" s="46" t="s">
        <v>4230</v>
      </c>
      <c r="J336" s="46" t="s">
        <v>4231</v>
      </c>
      <c r="K336" s="42" t="str">
        <f t="shared" si="22"/>
        <v>ProLine</v>
      </c>
      <c r="L336" s="47" t="s">
        <v>4223</v>
      </c>
      <c r="M336" s="47" t="s">
        <v>4223</v>
      </c>
      <c r="N336" s="47" t="s">
        <v>4223</v>
      </c>
      <c r="O336" s="47" t="s">
        <v>4223</v>
      </c>
      <c r="P336" s="47" t="s">
        <v>4223</v>
      </c>
      <c r="Q336" s="47" t="s">
        <v>4223</v>
      </c>
      <c r="R336" s="47" t="s">
        <v>4223</v>
      </c>
      <c r="S336" s="47" t="s">
        <v>4223</v>
      </c>
    </row>
    <row r="337" spans="1:19" ht="24">
      <c r="A337" s="46" t="s">
        <v>345</v>
      </c>
      <c r="B337" s="42" t="str">
        <f t="shared" si="21"/>
        <v>Screws and accessories</v>
      </c>
      <c r="C337" s="46" t="s">
        <v>4225</v>
      </c>
      <c r="D337" s="46" t="s">
        <v>82</v>
      </c>
      <c r="E337" s="46" t="s">
        <v>4226</v>
      </c>
      <c r="F337" s="46" t="s">
        <v>4227</v>
      </c>
      <c r="G337" s="46" t="s">
        <v>4228</v>
      </c>
      <c r="H337" s="46" t="s">
        <v>4229</v>
      </c>
      <c r="I337" s="46" t="s">
        <v>4230</v>
      </c>
      <c r="J337" s="46" t="s">
        <v>4231</v>
      </c>
      <c r="K337" s="42" t="str">
        <f t="shared" si="22"/>
        <v>ProLine</v>
      </c>
      <c r="L337" s="47" t="s">
        <v>4223</v>
      </c>
      <c r="M337" s="47" t="s">
        <v>4223</v>
      </c>
      <c r="N337" s="47" t="s">
        <v>4223</v>
      </c>
      <c r="O337" s="47" t="s">
        <v>4223</v>
      </c>
      <c r="P337" s="47" t="s">
        <v>4223</v>
      </c>
      <c r="Q337" s="47" t="s">
        <v>4223</v>
      </c>
      <c r="R337" s="47" t="s">
        <v>4223</v>
      </c>
      <c r="S337" s="47" t="s">
        <v>4223</v>
      </c>
    </row>
    <row r="338" spans="1:19" ht="24">
      <c r="A338" s="46" t="s">
        <v>347</v>
      </c>
      <c r="B338" s="42" t="str">
        <f t="shared" si="21"/>
        <v>Screws and accessories</v>
      </c>
      <c r="C338" s="46" t="s">
        <v>4225</v>
      </c>
      <c r="D338" s="46" t="s">
        <v>82</v>
      </c>
      <c r="E338" s="46" t="s">
        <v>4226</v>
      </c>
      <c r="F338" s="46" t="s">
        <v>4227</v>
      </c>
      <c r="G338" s="46" t="s">
        <v>4228</v>
      </c>
      <c r="H338" s="46" t="s">
        <v>4229</v>
      </c>
      <c r="I338" s="46" t="s">
        <v>4230</v>
      </c>
      <c r="J338" s="46" t="s">
        <v>4231</v>
      </c>
      <c r="K338" s="42" t="str">
        <f t="shared" si="22"/>
        <v>ProLine</v>
      </c>
      <c r="L338" s="47" t="s">
        <v>4223</v>
      </c>
      <c r="M338" s="47" t="s">
        <v>4223</v>
      </c>
      <c r="N338" s="47" t="s">
        <v>4223</v>
      </c>
      <c r="O338" s="47" t="s">
        <v>4223</v>
      </c>
      <c r="P338" s="47" t="s">
        <v>4223</v>
      </c>
      <c r="Q338" s="47" t="s">
        <v>4223</v>
      </c>
      <c r="R338" s="47" t="s">
        <v>4223</v>
      </c>
      <c r="S338" s="47" t="s">
        <v>4223</v>
      </c>
    </row>
    <row r="339" spans="1:19" ht="24">
      <c r="A339" s="46" t="s">
        <v>318</v>
      </c>
      <c r="B339" s="42" t="str">
        <f t="shared" si="21"/>
        <v>Screws and accessories</v>
      </c>
      <c r="C339" s="46" t="s">
        <v>4225</v>
      </c>
      <c r="D339" s="46" t="s">
        <v>82</v>
      </c>
      <c r="E339" s="46" t="s">
        <v>4226</v>
      </c>
      <c r="F339" s="46" t="s">
        <v>4227</v>
      </c>
      <c r="G339" s="46" t="s">
        <v>4228</v>
      </c>
      <c r="H339" s="46" t="s">
        <v>4229</v>
      </c>
      <c r="I339" s="46" t="s">
        <v>4230</v>
      </c>
      <c r="J339" s="46" t="s">
        <v>4231</v>
      </c>
      <c r="K339" s="42" t="str">
        <f t="shared" si="22"/>
        <v>Accessories profiles</v>
      </c>
      <c r="L339" s="47" t="s">
        <v>4325</v>
      </c>
      <c r="M339" s="47" t="s">
        <v>4326</v>
      </c>
      <c r="N339" s="47" t="s">
        <v>4327</v>
      </c>
      <c r="O339" s="47" t="s">
        <v>4328</v>
      </c>
      <c r="P339" s="39" t="s">
        <v>4329</v>
      </c>
      <c r="Q339" s="39" t="s">
        <v>4330</v>
      </c>
      <c r="R339" s="39" t="s">
        <v>4331</v>
      </c>
      <c r="S339" s="39" t="s">
        <v>4332</v>
      </c>
    </row>
    <row r="340" spans="1:19" ht="24">
      <c r="A340" s="46" t="s">
        <v>320</v>
      </c>
      <c r="B340" s="42" t="str">
        <f t="shared" si="21"/>
        <v>Screws and accessories</v>
      </c>
      <c r="C340" s="46" t="s">
        <v>4225</v>
      </c>
      <c r="D340" s="46" t="s">
        <v>82</v>
      </c>
      <c r="E340" s="46" t="s">
        <v>4226</v>
      </c>
      <c r="F340" s="46" t="s">
        <v>4227</v>
      </c>
      <c r="G340" s="46" t="s">
        <v>4228</v>
      </c>
      <c r="H340" s="46" t="s">
        <v>4229</v>
      </c>
      <c r="I340" s="46" t="s">
        <v>4230</v>
      </c>
      <c r="J340" s="46" t="s">
        <v>4231</v>
      </c>
      <c r="K340" s="42" t="str">
        <f t="shared" si="22"/>
        <v>Accessories profiles</v>
      </c>
      <c r="L340" s="47" t="s">
        <v>4325</v>
      </c>
      <c r="M340" s="47" t="s">
        <v>4326</v>
      </c>
      <c r="N340" s="47" t="s">
        <v>4327</v>
      </c>
      <c r="O340" s="47" t="s">
        <v>4328</v>
      </c>
      <c r="P340" s="39" t="s">
        <v>4329</v>
      </c>
      <c r="Q340" s="39" t="s">
        <v>4330</v>
      </c>
      <c r="R340" s="39" t="s">
        <v>4331</v>
      </c>
      <c r="S340" s="39" t="s">
        <v>4332</v>
      </c>
    </row>
    <row r="341" spans="1:19" ht="24">
      <c r="A341" s="46" t="s">
        <v>334</v>
      </c>
      <c r="B341" s="42" t="str">
        <f t="shared" si="21"/>
        <v>Screws and accessories</v>
      </c>
      <c r="C341" s="46" t="s">
        <v>4225</v>
      </c>
      <c r="D341" s="46" t="s">
        <v>82</v>
      </c>
      <c r="E341" s="46" t="s">
        <v>4226</v>
      </c>
      <c r="F341" s="46" t="s">
        <v>4227</v>
      </c>
      <c r="G341" s="46" t="s">
        <v>4228</v>
      </c>
      <c r="H341" s="46" t="s">
        <v>4229</v>
      </c>
      <c r="I341" s="46" t="s">
        <v>4230</v>
      </c>
      <c r="J341" s="46" t="s">
        <v>4231</v>
      </c>
      <c r="K341" s="42" t="str">
        <f t="shared" si="22"/>
        <v>Accessories profiles</v>
      </c>
      <c r="L341" s="47" t="s">
        <v>4325</v>
      </c>
      <c r="M341" s="47" t="s">
        <v>4326</v>
      </c>
      <c r="N341" s="47" t="s">
        <v>4327</v>
      </c>
      <c r="O341" s="47" t="s">
        <v>4328</v>
      </c>
      <c r="P341" s="39" t="s">
        <v>4329</v>
      </c>
      <c r="Q341" s="39" t="s">
        <v>4330</v>
      </c>
      <c r="R341" s="39" t="s">
        <v>4331</v>
      </c>
      <c r="S341" s="39" t="s">
        <v>4332</v>
      </c>
    </row>
    <row r="342" spans="1:19" ht="48">
      <c r="A342" s="46" t="s">
        <v>359</v>
      </c>
      <c r="B342" s="42" t="str">
        <f t="shared" si="21"/>
        <v>Screws and accessories</v>
      </c>
      <c r="C342" s="46" t="s">
        <v>4225</v>
      </c>
      <c r="D342" s="46" t="s">
        <v>82</v>
      </c>
      <c r="E342" s="46" t="s">
        <v>4226</v>
      </c>
      <c r="F342" s="46" t="s">
        <v>4227</v>
      </c>
      <c r="G342" s="46" t="s">
        <v>4228</v>
      </c>
      <c r="H342" s="46" t="s">
        <v>4229</v>
      </c>
      <c r="I342" s="46" t="s">
        <v>4230</v>
      </c>
      <c r="J342" s="46" t="s">
        <v>4231</v>
      </c>
      <c r="K342" s="42" t="str">
        <f t="shared" si="22"/>
        <v>Accessories ballastoptimized flat roof systems</v>
      </c>
      <c r="L342" s="47" t="s">
        <v>4297</v>
      </c>
      <c r="M342" s="47" t="s">
        <v>4298</v>
      </c>
      <c r="N342" s="47" t="s">
        <v>4299</v>
      </c>
      <c r="O342" s="47" t="s">
        <v>4300</v>
      </c>
      <c r="P342" s="39" t="s">
        <v>4301</v>
      </c>
      <c r="Q342" s="39" t="s">
        <v>4302</v>
      </c>
      <c r="R342" s="39" t="s">
        <v>4303</v>
      </c>
      <c r="S342" s="39" t="s">
        <v>4304</v>
      </c>
    </row>
    <row r="343" spans="1:19" ht="48">
      <c r="A343" s="46" t="s">
        <v>332</v>
      </c>
      <c r="B343" s="42" t="str">
        <f t="shared" si="21"/>
        <v>Screws and accessories</v>
      </c>
      <c r="C343" s="46" t="s">
        <v>4225</v>
      </c>
      <c r="D343" s="46" t="s">
        <v>82</v>
      </c>
      <c r="E343" s="46" t="s">
        <v>4226</v>
      </c>
      <c r="F343" s="46" t="s">
        <v>4227</v>
      </c>
      <c r="G343" s="46" t="s">
        <v>4228</v>
      </c>
      <c r="H343" s="46" t="s">
        <v>4229</v>
      </c>
      <c r="I343" s="46" t="s">
        <v>4230</v>
      </c>
      <c r="J343" s="46" t="s">
        <v>4231</v>
      </c>
      <c r="K343" s="42" t="str">
        <f t="shared" si="22"/>
        <v>Accessories ballastoptimized flat roof systems</v>
      </c>
      <c r="L343" s="47" t="s">
        <v>4297</v>
      </c>
      <c r="M343" s="47" t="s">
        <v>4298</v>
      </c>
      <c r="N343" s="47" t="s">
        <v>4299</v>
      </c>
      <c r="O343" s="47" t="s">
        <v>4300</v>
      </c>
      <c r="P343" s="39" t="s">
        <v>4301</v>
      </c>
      <c r="Q343" s="39" t="s">
        <v>4302</v>
      </c>
      <c r="R343" s="39" t="s">
        <v>4303</v>
      </c>
      <c r="S343" s="39" t="s">
        <v>4304</v>
      </c>
    </row>
    <row r="344" spans="1:19" ht="24">
      <c r="A344" s="46" t="s">
        <v>87</v>
      </c>
      <c r="B344" s="42" t="str">
        <f t="shared" si="21"/>
        <v>Screws and accessories</v>
      </c>
      <c r="C344" s="46" t="s">
        <v>4225</v>
      </c>
      <c r="D344" s="46" t="s">
        <v>82</v>
      </c>
      <c r="E344" s="46" t="s">
        <v>4226</v>
      </c>
      <c r="F344" s="46" t="s">
        <v>4227</v>
      </c>
      <c r="G344" s="46" t="s">
        <v>4228</v>
      </c>
      <c r="H344" s="46" t="s">
        <v>4229</v>
      </c>
      <c r="I344" s="46" t="s">
        <v>4230</v>
      </c>
      <c r="J344" s="46" t="s">
        <v>4231</v>
      </c>
      <c r="K344" s="42" t="str">
        <f t="shared" si="22"/>
        <v>Accessories special fastenings</v>
      </c>
      <c r="L344" s="47" t="s">
        <v>4240</v>
      </c>
      <c r="M344" s="47" t="s">
        <v>4241</v>
      </c>
      <c r="N344" s="47" t="s">
        <v>4242</v>
      </c>
      <c r="O344" s="47" t="s">
        <v>4243</v>
      </c>
      <c r="P344" s="39" t="s">
        <v>4244</v>
      </c>
      <c r="Q344" s="39" t="s">
        <v>4245</v>
      </c>
      <c r="R344" s="39" t="s">
        <v>4246</v>
      </c>
      <c r="S344" s="39" t="s">
        <v>4288</v>
      </c>
    </row>
    <row r="345" spans="1:19" ht="24">
      <c r="A345" s="46" t="s">
        <v>165</v>
      </c>
      <c r="B345" s="42" t="str">
        <f t="shared" si="21"/>
        <v>Screws and accessories</v>
      </c>
      <c r="C345" s="46" t="s">
        <v>4225</v>
      </c>
      <c r="D345" s="46" t="s">
        <v>82</v>
      </c>
      <c r="E345" s="46" t="s">
        <v>4226</v>
      </c>
      <c r="F345" s="46" t="s">
        <v>4227</v>
      </c>
      <c r="G345" s="46" t="s">
        <v>4228</v>
      </c>
      <c r="H345" s="46" t="s">
        <v>4229</v>
      </c>
      <c r="I345" s="46" t="s">
        <v>4230</v>
      </c>
      <c r="J345" s="46" t="s">
        <v>4231</v>
      </c>
      <c r="K345" s="42" t="str">
        <f t="shared" si="22"/>
        <v>Accessories special fastenings</v>
      </c>
      <c r="L345" s="47" t="s">
        <v>4240</v>
      </c>
      <c r="M345" s="47" t="s">
        <v>4241</v>
      </c>
      <c r="N345" s="47" t="s">
        <v>4242</v>
      </c>
      <c r="O345" s="47" t="s">
        <v>4243</v>
      </c>
      <c r="P345" s="39" t="s">
        <v>4244</v>
      </c>
      <c r="Q345" s="39" t="s">
        <v>4245</v>
      </c>
      <c r="R345" s="39" t="s">
        <v>4246</v>
      </c>
      <c r="S345" s="39" t="s">
        <v>4288</v>
      </c>
    </row>
    <row r="346" spans="1:19" ht="48">
      <c r="A346" s="46" t="s">
        <v>580</v>
      </c>
      <c r="B346" s="42" t="str">
        <f t="shared" si="21"/>
        <v>Ballastoptimized flat roof systems</v>
      </c>
      <c r="C346" s="46" t="s">
        <v>4317</v>
      </c>
      <c r="D346" s="46" t="s">
        <v>281</v>
      </c>
      <c r="E346" s="46" t="s">
        <v>4318</v>
      </c>
      <c r="F346" s="46" t="s">
        <v>4319</v>
      </c>
      <c r="G346" s="46" t="s">
        <v>4320</v>
      </c>
      <c r="H346" s="46" t="s">
        <v>4321</v>
      </c>
      <c r="I346" s="46" t="s">
        <v>4322</v>
      </c>
      <c r="J346" s="46" t="s">
        <v>4323</v>
      </c>
      <c r="K346" s="42" t="str">
        <f t="shared" si="22"/>
        <v>FixGrid</v>
      </c>
      <c r="L346" s="39" t="s">
        <v>4324</v>
      </c>
      <c r="M346" s="39" t="s">
        <v>4324</v>
      </c>
      <c r="N346" s="39" t="s">
        <v>4324</v>
      </c>
      <c r="O346" s="39" t="s">
        <v>4324</v>
      </c>
      <c r="P346" s="39" t="s">
        <v>4324</v>
      </c>
      <c r="Q346" s="39" t="s">
        <v>4324</v>
      </c>
      <c r="R346" s="39" t="s">
        <v>4324</v>
      </c>
      <c r="S346" s="39" t="s">
        <v>4324</v>
      </c>
    </row>
    <row r="347" spans="1:19" ht="48">
      <c r="A347" s="46" t="s">
        <v>570</v>
      </c>
      <c r="B347" s="42" t="str">
        <f t="shared" si="21"/>
        <v>Screws and accessories</v>
      </c>
      <c r="C347" s="46" t="s">
        <v>4225</v>
      </c>
      <c r="D347" s="46" t="s">
        <v>82</v>
      </c>
      <c r="E347" s="46" t="s">
        <v>4226</v>
      </c>
      <c r="F347" s="46" t="s">
        <v>4227</v>
      </c>
      <c r="G347" s="46" t="s">
        <v>4228</v>
      </c>
      <c r="H347" s="46" t="s">
        <v>4229</v>
      </c>
      <c r="I347" s="46" t="s">
        <v>4230</v>
      </c>
      <c r="J347" s="46" t="s">
        <v>4231</v>
      </c>
      <c r="K347" s="42" t="str">
        <f t="shared" si="22"/>
        <v>Accessories ballastoptimized flat roof systems</v>
      </c>
      <c r="L347" s="47" t="s">
        <v>4297</v>
      </c>
      <c r="M347" s="47" t="s">
        <v>4298</v>
      </c>
      <c r="N347" s="47" t="s">
        <v>4299</v>
      </c>
      <c r="O347" s="47" t="s">
        <v>4300</v>
      </c>
      <c r="P347" s="39" t="s">
        <v>4301</v>
      </c>
      <c r="Q347" s="39" t="s">
        <v>4302</v>
      </c>
      <c r="R347" s="39" t="s">
        <v>4303</v>
      </c>
      <c r="S347" s="39" t="s">
        <v>4304</v>
      </c>
    </row>
    <row r="348" spans="1:19" ht="24">
      <c r="A348" s="46" t="s">
        <v>630</v>
      </c>
      <c r="B348" s="42" t="str">
        <f t="shared" si="21"/>
        <v>Screws and accessories</v>
      </c>
      <c r="C348" s="46" t="s">
        <v>4225</v>
      </c>
      <c r="D348" s="46" t="s">
        <v>82</v>
      </c>
      <c r="E348" s="46" t="s">
        <v>4226</v>
      </c>
      <c r="F348" s="46" t="s">
        <v>4227</v>
      </c>
      <c r="G348" s="46" t="s">
        <v>4228</v>
      </c>
      <c r="H348" s="46" t="s">
        <v>4229</v>
      </c>
      <c r="I348" s="46" t="s">
        <v>4230</v>
      </c>
      <c r="J348" s="46" t="s">
        <v>4231</v>
      </c>
      <c r="K348" s="42" t="str">
        <f t="shared" si="22"/>
        <v>Screws and small parts</v>
      </c>
      <c r="L348" s="47" t="s">
        <v>4291</v>
      </c>
      <c r="M348" s="47" t="s">
        <v>4292</v>
      </c>
      <c r="N348" s="47" t="s">
        <v>4293</v>
      </c>
      <c r="O348" s="47" t="s">
        <v>4294</v>
      </c>
      <c r="P348" s="39" t="s">
        <v>4295</v>
      </c>
      <c r="Q348" s="39" t="s">
        <v>4296</v>
      </c>
      <c r="R348" s="39" t="s">
        <v>4230</v>
      </c>
      <c r="S348" s="39" t="s">
        <v>4384</v>
      </c>
    </row>
    <row r="349" spans="1:19">
      <c r="A349" s="46" t="s">
        <v>40</v>
      </c>
      <c r="B349" s="42" t="str">
        <f t="shared" si="21"/>
        <v>Roof hooks</v>
      </c>
      <c r="C349" s="46" t="s">
        <v>4208</v>
      </c>
      <c r="D349" s="46" t="s">
        <v>15</v>
      </c>
      <c r="E349" s="46" t="s">
        <v>4209</v>
      </c>
      <c r="F349" s="46" t="s">
        <v>4210</v>
      </c>
      <c r="G349" s="46" t="s">
        <v>4211</v>
      </c>
      <c r="H349" s="46" t="s">
        <v>4212</v>
      </c>
      <c r="I349" s="46" t="s">
        <v>4213</v>
      </c>
      <c r="J349" s="46" t="s">
        <v>4214</v>
      </c>
      <c r="K349" s="42" t="str">
        <f t="shared" si="22"/>
        <v>ProLine</v>
      </c>
      <c r="L349" s="39" t="s">
        <v>4223</v>
      </c>
      <c r="M349" s="39" t="s">
        <v>4223</v>
      </c>
      <c r="N349" s="39" t="s">
        <v>4223</v>
      </c>
      <c r="O349" s="39" t="s">
        <v>4223</v>
      </c>
      <c r="P349" s="39" t="s">
        <v>4223</v>
      </c>
      <c r="Q349" s="39" t="s">
        <v>4223</v>
      </c>
      <c r="R349" s="39" t="s">
        <v>4223</v>
      </c>
      <c r="S349" s="39" t="s">
        <v>4223</v>
      </c>
    </row>
    <row r="350" spans="1:19">
      <c r="A350" s="46" t="s">
        <v>44</v>
      </c>
      <c r="B350" s="42" t="str">
        <f t="shared" si="21"/>
        <v>Roof hooks</v>
      </c>
      <c r="C350" s="46" t="s">
        <v>4208</v>
      </c>
      <c r="D350" s="46" t="s">
        <v>15</v>
      </c>
      <c r="E350" s="46" t="s">
        <v>4209</v>
      </c>
      <c r="F350" s="46" t="s">
        <v>4210</v>
      </c>
      <c r="G350" s="46" t="s">
        <v>4211</v>
      </c>
      <c r="H350" s="46" t="s">
        <v>4212</v>
      </c>
      <c r="I350" s="46" t="s">
        <v>4213</v>
      </c>
      <c r="J350" s="46" t="s">
        <v>4214</v>
      </c>
      <c r="K350" s="42" t="str">
        <f t="shared" si="22"/>
        <v>ProLine</v>
      </c>
      <c r="L350" s="39" t="s">
        <v>4223</v>
      </c>
      <c r="M350" s="39" t="s">
        <v>4223</v>
      </c>
      <c r="N350" s="39" t="s">
        <v>4223</v>
      </c>
      <c r="O350" s="39" t="s">
        <v>4223</v>
      </c>
      <c r="P350" s="39" t="s">
        <v>4223</v>
      </c>
      <c r="Q350" s="39" t="s">
        <v>4223</v>
      </c>
      <c r="R350" s="39" t="s">
        <v>4223</v>
      </c>
      <c r="S350" s="39" t="s">
        <v>4223</v>
      </c>
    </row>
    <row r="351" spans="1:19" ht="48">
      <c r="A351" s="46" t="s">
        <v>600</v>
      </c>
      <c r="B351" s="42" t="str">
        <f t="shared" si="21"/>
        <v>Ballastoptimized flat roof systems</v>
      </c>
      <c r="C351" s="46" t="s">
        <v>4317</v>
      </c>
      <c r="D351" s="46" t="s">
        <v>281</v>
      </c>
      <c r="E351" s="46" t="s">
        <v>4318</v>
      </c>
      <c r="F351" s="46" t="s">
        <v>4319</v>
      </c>
      <c r="G351" s="46" t="s">
        <v>4320</v>
      </c>
      <c r="H351" s="46" t="s">
        <v>4321</v>
      </c>
      <c r="I351" s="46" t="s">
        <v>4322</v>
      </c>
      <c r="J351" s="46" t="s">
        <v>4323</v>
      </c>
      <c r="K351" s="42" t="str">
        <f t="shared" si="22"/>
        <v>ProLine</v>
      </c>
      <c r="L351" s="39" t="s">
        <v>4223</v>
      </c>
      <c r="M351" s="39" t="s">
        <v>4223</v>
      </c>
      <c r="N351" s="39" t="s">
        <v>4223</v>
      </c>
      <c r="O351" s="39" t="s">
        <v>4223</v>
      </c>
      <c r="P351" s="39" t="s">
        <v>4223</v>
      </c>
      <c r="Q351" s="39" t="s">
        <v>4223</v>
      </c>
      <c r="R351" s="39" t="s">
        <v>4223</v>
      </c>
      <c r="S351" s="39" t="s">
        <v>4223</v>
      </c>
    </row>
    <row r="352" spans="1:19">
      <c r="A352" s="46" t="s">
        <v>200</v>
      </c>
      <c r="B352" s="42" t="str">
        <f t="shared" si="21"/>
        <v>Profiles</v>
      </c>
      <c r="C352" s="46" t="s">
        <v>4309</v>
      </c>
      <c r="D352" s="46" t="s">
        <v>199</v>
      </c>
      <c r="E352" s="46" t="s">
        <v>4306</v>
      </c>
      <c r="F352" s="46" t="s">
        <v>4307</v>
      </c>
      <c r="G352" s="46" t="s">
        <v>4308</v>
      </c>
      <c r="H352" s="46" t="s">
        <v>4309</v>
      </c>
      <c r="I352" s="46" t="s">
        <v>4310</v>
      </c>
      <c r="J352" s="46" t="s">
        <v>4311</v>
      </c>
      <c r="K352" s="42" t="str">
        <f t="shared" si="22"/>
        <v>Eco05</v>
      </c>
      <c r="L352" s="39" t="s">
        <v>4312</v>
      </c>
      <c r="M352" s="39" t="s">
        <v>4312</v>
      </c>
      <c r="N352" s="39" t="s">
        <v>4312</v>
      </c>
      <c r="O352" s="39" t="s">
        <v>4312</v>
      </c>
      <c r="P352" s="39" t="s">
        <v>4312</v>
      </c>
      <c r="Q352" s="39" t="s">
        <v>4312</v>
      </c>
      <c r="R352" s="39" t="s">
        <v>4312</v>
      </c>
      <c r="S352" s="39" t="s">
        <v>4312</v>
      </c>
    </row>
    <row r="353" spans="1:19">
      <c r="A353" s="46" t="s">
        <v>202</v>
      </c>
      <c r="B353" s="42" t="str">
        <f t="shared" si="21"/>
        <v>Profiles</v>
      </c>
      <c r="C353" s="46" t="s">
        <v>4309</v>
      </c>
      <c r="D353" s="46" t="s">
        <v>199</v>
      </c>
      <c r="E353" s="46" t="s">
        <v>4306</v>
      </c>
      <c r="F353" s="46" t="s">
        <v>4307</v>
      </c>
      <c r="G353" s="46" t="s">
        <v>4308</v>
      </c>
      <c r="H353" s="46" t="s">
        <v>4309</v>
      </c>
      <c r="I353" s="46" t="s">
        <v>4310</v>
      </c>
      <c r="J353" s="46" t="s">
        <v>4311</v>
      </c>
      <c r="K353" s="42" t="str">
        <f t="shared" si="22"/>
        <v>Eco05</v>
      </c>
      <c r="L353" s="39" t="s">
        <v>4312</v>
      </c>
      <c r="M353" s="39" t="s">
        <v>4312</v>
      </c>
      <c r="N353" s="39" t="s">
        <v>4312</v>
      </c>
      <c r="O353" s="39" t="s">
        <v>4312</v>
      </c>
      <c r="P353" s="39" t="s">
        <v>4312</v>
      </c>
      <c r="Q353" s="39" t="s">
        <v>4312</v>
      </c>
      <c r="R353" s="39" t="s">
        <v>4312</v>
      </c>
      <c r="S353" s="39" t="s">
        <v>4312</v>
      </c>
    </row>
    <row r="354" spans="1:19">
      <c r="A354" s="46" t="s">
        <v>204</v>
      </c>
      <c r="B354" s="42" t="str">
        <f t="shared" si="21"/>
        <v>Profiles</v>
      </c>
      <c r="C354" s="46" t="s">
        <v>4309</v>
      </c>
      <c r="D354" s="46" t="s">
        <v>199</v>
      </c>
      <c r="E354" s="46" t="s">
        <v>4306</v>
      </c>
      <c r="F354" s="46" t="s">
        <v>4307</v>
      </c>
      <c r="G354" s="46" t="s">
        <v>4308</v>
      </c>
      <c r="H354" s="46" t="s">
        <v>4309</v>
      </c>
      <c r="I354" s="46" t="s">
        <v>4310</v>
      </c>
      <c r="J354" s="46" t="s">
        <v>4311</v>
      </c>
      <c r="K354" s="42" t="str">
        <f t="shared" si="22"/>
        <v xml:space="preserve">Solo </v>
      </c>
      <c r="L354" s="39" t="s">
        <v>4386</v>
      </c>
      <c r="M354" s="39" t="s">
        <v>4386</v>
      </c>
      <c r="N354" s="39" t="s">
        <v>4386</v>
      </c>
      <c r="O354" s="39" t="s">
        <v>4386</v>
      </c>
      <c r="P354" s="39" t="s">
        <v>4386</v>
      </c>
      <c r="Q354" s="39" t="s">
        <v>4386</v>
      </c>
      <c r="R354" s="39" t="s">
        <v>4386</v>
      </c>
      <c r="S354" s="39" t="s">
        <v>4386</v>
      </c>
    </row>
    <row r="355" spans="1:19">
      <c r="A355" s="46" t="s">
        <v>206</v>
      </c>
      <c r="B355" s="42" t="str">
        <f t="shared" si="21"/>
        <v>Profiles</v>
      </c>
      <c r="C355" s="46" t="s">
        <v>4309</v>
      </c>
      <c r="D355" s="46" t="s">
        <v>199</v>
      </c>
      <c r="E355" s="46" t="s">
        <v>4306</v>
      </c>
      <c r="F355" s="46" t="s">
        <v>4307</v>
      </c>
      <c r="G355" s="46" t="s">
        <v>4308</v>
      </c>
      <c r="H355" s="46" t="s">
        <v>4309</v>
      </c>
      <c r="I355" s="46" t="s">
        <v>4310</v>
      </c>
      <c r="J355" s="46" t="s">
        <v>4311</v>
      </c>
      <c r="K355" s="42" t="str">
        <f t="shared" si="22"/>
        <v>Solo</v>
      </c>
      <c r="L355" s="39" t="s">
        <v>4313</v>
      </c>
      <c r="M355" s="39" t="s">
        <v>4313</v>
      </c>
      <c r="N355" s="39" t="s">
        <v>4313</v>
      </c>
      <c r="O355" s="39" t="s">
        <v>4313</v>
      </c>
      <c r="P355" s="39" t="s">
        <v>4313</v>
      </c>
      <c r="Q355" s="39" t="s">
        <v>4313</v>
      </c>
      <c r="R355" s="39" t="s">
        <v>4313</v>
      </c>
      <c r="S355" s="39" t="s">
        <v>4313</v>
      </c>
    </row>
    <row r="356" spans="1:19">
      <c r="A356" s="46" t="s">
        <v>210</v>
      </c>
      <c r="B356" s="42" t="str">
        <f t="shared" si="21"/>
        <v>Profiles</v>
      </c>
      <c r="C356" s="46" t="s">
        <v>4309</v>
      </c>
      <c r="D356" s="46" t="s">
        <v>199</v>
      </c>
      <c r="E356" s="46" t="s">
        <v>4306</v>
      </c>
      <c r="F356" s="46" t="s">
        <v>4307</v>
      </c>
      <c r="G356" s="46" t="s">
        <v>4308</v>
      </c>
      <c r="H356" s="46" t="s">
        <v>4309</v>
      </c>
      <c r="I356" s="46" t="s">
        <v>4310</v>
      </c>
      <c r="J356" s="46" t="s">
        <v>4311</v>
      </c>
      <c r="K356" s="42" t="str">
        <f t="shared" si="22"/>
        <v>Solo</v>
      </c>
      <c r="L356" s="39" t="s">
        <v>4313</v>
      </c>
      <c r="M356" s="39" t="s">
        <v>4313</v>
      </c>
      <c r="N356" s="39" t="s">
        <v>4313</v>
      </c>
      <c r="O356" s="39" t="s">
        <v>4313</v>
      </c>
      <c r="P356" s="39" t="s">
        <v>4313</v>
      </c>
      <c r="Q356" s="39" t="s">
        <v>4313</v>
      </c>
      <c r="R356" s="39" t="s">
        <v>4313</v>
      </c>
      <c r="S356" s="39" t="s">
        <v>4313</v>
      </c>
    </row>
    <row r="357" spans="1:19">
      <c r="A357" s="46" t="s">
        <v>212</v>
      </c>
      <c r="B357" s="42" t="str">
        <f t="shared" si="21"/>
        <v>Profiles</v>
      </c>
      <c r="C357" s="46" t="s">
        <v>4309</v>
      </c>
      <c r="D357" s="46" t="s">
        <v>199</v>
      </c>
      <c r="E357" s="46" t="s">
        <v>4306</v>
      </c>
      <c r="F357" s="46" t="s">
        <v>4307</v>
      </c>
      <c r="G357" s="46" t="s">
        <v>4308</v>
      </c>
      <c r="H357" s="46" t="s">
        <v>4309</v>
      </c>
      <c r="I357" s="46" t="s">
        <v>4310</v>
      </c>
      <c r="J357" s="46" t="s">
        <v>4311</v>
      </c>
      <c r="K357" s="42" t="str">
        <f t="shared" si="22"/>
        <v>Solo</v>
      </c>
      <c r="L357" s="39" t="s">
        <v>4313</v>
      </c>
      <c r="M357" s="39" t="s">
        <v>4313</v>
      </c>
      <c r="N357" s="39" t="s">
        <v>4313</v>
      </c>
      <c r="O357" s="39" t="s">
        <v>4313</v>
      </c>
      <c r="P357" s="39" t="s">
        <v>4313</v>
      </c>
      <c r="Q357" s="39" t="s">
        <v>4313</v>
      </c>
      <c r="R357" s="39" t="s">
        <v>4313</v>
      </c>
      <c r="S357" s="39" t="s">
        <v>4313</v>
      </c>
    </row>
    <row r="358" spans="1:19">
      <c r="A358" s="46" t="s">
        <v>219</v>
      </c>
      <c r="B358" s="42" t="str">
        <f t="shared" si="21"/>
        <v>Profiles</v>
      </c>
      <c r="C358" s="46" t="s">
        <v>4309</v>
      </c>
      <c r="D358" s="46" t="s">
        <v>199</v>
      </c>
      <c r="E358" s="46" t="s">
        <v>4306</v>
      </c>
      <c r="F358" s="46" t="s">
        <v>4307</v>
      </c>
      <c r="G358" s="46" t="s">
        <v>4308</v>
      </c>
      <c r="H358" s="46" t="s">
        <v>4309</v>
      </c>
      <c r="I358" s="46" t="s">
        <v>4310</v>
      </c>
      <c r="J358" s="46" t="s">
        <v>4311</v>
      </c>
      <c r="K358" s="42" t="str">
        <f t="shared" si="22"/>
        <v>Solo</v>
      </c>
      <c r="L358" s="39" t="s">
        <v>4313</v>
      </c>
      <c r="M358" s="39" t="s">
        <v>4313</v>
      </c>
      <c r="N358" s="39" t="s">
        <v>4313</v>
      </c>
      <c r="O358" s="39" t="s">
        <v>4313</v>
      </c>
      <c r="P358" s="39" t="s">
        <v>4313</v>
      </c>
      <c r="Q358" s="39" t="s">
        <v>4313</v>
      </c>
      <c r="R358" s="39" t="s">
        <v>4313</v>
      </c>
      <c r="S358" s="39" t="s">
        <v>4313</v>
      </c>
    </row>
    <row r="359" spans="1:19">
      <c r="A359" s="46" t="s">
        <v>221</v>
      </c>
      <c r="B359" s="42" t="str">
        <f t="shared" si="21"/>
        <v>Profiles</v>
      </c>
      <c r="C359" s="46" t="s">
        <v>4309</v>
      </c>
      <c r="D359" s="46" t="s">
        <v>199</v>
      </c>
      <c r="E359" s="46" t="s">
        <v>4306</v>
      </c>
      <c r="F359" s="46" t="s">
        <v>4307</v>
      </c>
      <c r="G359" s="46" t="s">
        <v>4308</v>
      </c>
      <c r="H359" s="46" t="s">
        <v>4309</v>
      </c>
      <c r="I359" s="46" t="s">
        <v>4310</v>
      </c>
      <c r="J359" s="46" t="s">
        <v>4311</v>
      </c>
      <c r="K359" s="42" t="str">
        <f t="shared" si="22"/>
        <v>Solo05 Plus</v>
      </c>
      <c r="L359" s="39" t="s">
        <v>4314</v>
      </c>
      <c r="M359" s="39" t="s">
        <v>4314</v>
      </c>
      <c r="N359" s="39" t="s">
        <v>4314</v>
      </c>
      <c r="O359" s="39" t="s">
        <v>4314</v>
      </c>
      <c r="P359" s="39" t="s">
        <v>4314</v>
      </c>
      <c r="Q359" s="39" t="s">
        <v>4314</v>
      </c>
      <c r="R359" s="39" t="s">
        <v>4314</v>
      </c>
      <c r="S359" s="39" t="s">
        <v>4314</v>
      </c>
    </row>
    <row r="360" spans="1:19">
      <c r="A360" s="46" t="s">
        <v>225</v>
      </c>
      <c r="B360" s="42" t="str">
        <f t="shared" si="21"/>
        <v>Profiles</v>
      </c>
      <c r="C360" s="46" t="s">
        <v>4309</v>
      </c>
      <c r="D360" s="46" t="s">
        <v>199</v>
      </c>
      <c r="E360" s="46" t="s">
        <v>4306</v>
      </c>
      <c r="F360" s="46" t="s">
        <v>4307</v>
      </c>
      <c r="G360" s="46" t="s">
        <v>4308</v>
      </c>
      <c r="H360" s="46" t="s">
        <v>4309</v>
      </c>
      <c r="I360" s="46" t="s">
        <v>4310</v>
      </c>
      <c r="J360" s="46" t="s">
        <v>4311</v>
      </c>
      <c r="K360" s="42" t="str">
        <f t="shared" si="22"/>
        <v>SoloXL</v>
      </c>
      <c r="L360" s="39" t="s">
        <v>4316</v>
      </c>
      <c r="M360" s="39" t="s">
        <v>4316</v>
      </c>
      <c r="N360" s="39" t="s">
        <v>4316</v>
      </c>
      <c r="O360" s="39" t="s">
        <v>4316</v>
      </c>
      <c r="P360" s="39" t="s">
        <v>4316</v>
      </c>
      <c r="Q360" s="39" t="s">
        <v>4316</v>
      </c>
      <c r="R360" s="39" t="s">
        <v>4316</v>
      </c>
      <c r="S360" s="39" t="s">
        <v>4316</v>
      </c>
    </row>
    <row r="361" spans="1:19">
      <c r="A361" s="46" t="s">
        <v>271</v>
      </c>
      <c r="B361" s="42" t="str">
        <f t="shared" si="21"/>
        <v>Profiles</v>
      </c>
      <c r="C361" s="46" t="s">
        <v>4309</v>
      </c>
      <c r="D361" s="46" t="s">
        <v>199</v>
      </c>
      <c r="E361" s="46" t="s">
        <v>4306</v>
      </c>
      <c r="F361" s="46" t="s">
        <v>4307</v>
      </c>
      <c r="G361" s="46" t="s">
        <v>4308</v>
      </c>
      <c r="H361" s="46" t="s">
        <v>4309</v>
      </c>
      <c r="I361" s="46" t="s">
        <v>4310</v>
      </c>
      <c r="J361" s="46" t="s">
        <v>4311</v>
      </c>
      <c r="K361" s="42" t="str">
        <f t="shared" si="22"/>
        <v>ProLine</v>
      </c>
      <c r="L361" s="39" t="s">
        <v>4223</v>
      </c>
      <c r="M361" s="39" t="s">
        <v>4223</v>
      </c>
      <c r="N361" s="39" t="s">
        <v>4223</v>
      </c>
      <c r="O361" s="39" t="s">
        <v>4223</v>
      </c>
      <c r="P361" s="39" t="s">
        <v>4223</v>
      </c>
      <c r="Q361" s="39" t="s">
        <v>4223</v>
      </c>
      <c r="R361" s="39" t="s">
        <v>4223</v>
      </c>
      <c r="S361" s="39" t="s">
        <v>4223</v>
      </c>
    </row>
    <row r="362" spans="1:19">
      <c r="A362" s="46" t="s">
        <v>273</v>
      </c>
      <c r="B362" s="42" t="str">
        <f t="shared" si="21"/>
        <v>Profiles</v>
      </c>
      <c r="C362" s="46" t="s">
        <v>4309</v>
      </c>
      <c r="D362" s="46" t="s">
        <v>199</v>
      </c>
      <c r="E362" s="46" t="s">
        <v>4306</v>
      </c>
      <c r="F362" s="46" t="s">
        <v>4307</v>
      </c>
      <c r="G362" s="46" t="s">
        <v>4308</v>
      </c>
      <c r="H362" s="46" t="s">
        <v>4309</v>
      </c>
      <c r="I362" s="46" t="s">
        <v>4310</v>
      </c>
      <c r="J362" s="46" t="s">
        <v>4311</v>
      </c>
      <c r="K362" s="42" t="str">
        <f t="shared" si="22"/>
        <v>ProLine</v>
      </c>
      <c r="L362" s="39" t="s">
        <v>4223</v>
      </c>
      <c r="M362" s="39" t="s">
        <v>4223</v>
      </c>
      <c r="N362" s="39" t="s">
        <v>4223</v>
      </c>
      <c r="O362" s="39" t="s">
        <v>4223</v>
      </c>
      <c r="P362" s="39" t="s">
        <v>4223</v>
      </c>
      <c r="Q362" s="39" t="s">
        <v>4223</v>
      </c>
      <c r="R362" s="39" t="s">
        <v>4223</v>
      </c>
      <c r="S362" s="39" t="s">
        <v>4223</v>
      </c>
    </row>
    <row r="363" spans="1:19">
      <c r="A363" s="46" t="s">
        <v>275</v>
      </c>
      <c r="B363" s="42" t="str">
        <f t="shared" si="21"/>
        <v>Profiles</v>
      </c>
      <c r="C363" s="46" t="s">
        <v>4309</v>
      </c>
      <c r="D363" s="46" t="s">
        <v>199</v>
      </c>
      <c r="E363" s="46" t="s">
        <v>4306</v>
      </c>
      <c r="F363" s="46" t="s">
        <v>4307</v>
      </c>
      <c r="G363" s="46" t="s">
        <v>4308</v>
      </c>
      <c r="H363" s="46" t="s">
        <v>4309</v>
      </c>
      <c r="I363" s="46" t="s">
        <v>4310</v>
      </c>
      <c r="J363" s="46" t="s">
        <v>4311</v>
      </c>
      <c r="K363" s="42" t="str">
        <f t="shared" si="22"/>
        <v>ProLine</v>
      </c>
      <c r="L363" s="39" t="s">
        <v>4223</v>
      </c>
      <c r="M363" s="39" t="s">
        <v>4223</v>
      </c>
      <c r="N363" s="39" t="s">
        <v>4223</v>
      </c>
      <c r="O363" s="39" t="s">
        <v>4223</v>
      </c>
      <c r="P363" s="39" t="s">
        <v>4223</v>
      </c>
      <c r="Q363" s="39" t="s">
        <v>4223</v>
      </c>
      <c r="R363" s="39" t="s">
        <v>4223</v>
      </c>
      <c r="S363" s="39" t="s">
        <v>4223</v>
      </c>
    </row>
    <row r="364" spans="1:19">
      <c r="A364" s="46" t="s">
        <v>277</v>
      </c>
      <c r="B364" s="42" t="str">
        <f t="shared" si="21"/>
        <v>Profiles</v>
      </c>
      <c r="C364" s="46" t="s">
        <v>4309</v>
      </c>
      <c r="D364" s="46" t="s">
        <v>199</v>
      </c>
      <c r="E364" s="46" t="s">
        <v>4306</v>
      </c>
      <c r="F364" s="46" t="s">
        <v>4307</v>
      </c>
      <c r="G364" s="46" t="s">
        <v>4308</v>
      </c>
      <c r="H364" s="46" t="s">
        <v>4309</v>
      </c>
      <c r="I364" s="46" t="s">
        <v>4310</v>
      </c>
      <c r="J364" s="46" t="s">
        <v>4311</v>
      </c>
      <c r="K364" s="42" t="str">
        <f t="shared" si="22"/>
        <v>ProLine</v>
      </c>
      <c r="L364" s="39" t="s">
        <v>4223</v>
      </c>
      <c r="M364" s="39" t="s">
        <v>4223</v>
      </c>
      <c r="N364" s="39" t="s">
        <v>4223</v>
      </c>
      <c r="O364" s="39" t="s">
        <v>4223</v>
      </c>
      <c r="P364" s="39" t="s">
        <v>4223</v>
      </c>
      <c r="Q364" s="39" t="s">
        <v>4223</v>
      </c>
      <c r="R364" s="39" t="s">
        <v>4223</v>
      </c>
      <c r="S364" s="39" t="s">
        <v>4223</v>
      </c>
    </row>
    <row r="365" spans="1:19">
      <c r="A365" s="46" t="s">
        <v>229</v>
      </c>
      <c r="B365" s="42" t="str">
        <f t="shared" si="21"/>
        <v>Profiles</v>
      </c>
      <c r="C365" s="46" t="s">
        <v>4309</v>
      </c>
      <c r="D365" s="46" t="s">
        <v>199</v>
      </c>
      <c r="E365" s="46" t="s">
        <v>4306</v>
      </c>
      <c r="F365" s="46" t="s">
        <v>4307</v>
      </c>
      <c r="G365" s="46" t="s">
        <v>4308</v>
      </c>
      <c r="H365" s="46" t="s">
        <v>4309</v>
      </c>
      <c r="I365" s="46" t="s">
        <v>4310</v>
      </c>
      <c r="J365" s="46" t="s">
        <v>4311</v>
      </c>
      <c r="K365" s="42" t="str">
        <f t="shared" si="22"/>
        <v>ProLine</v>
      </c>
      <c r="L365" s="39" t="s">
        <v>4223</v>
      </c>
      <c r="M365" s="39" t="s">
        <v>4223</v>
      </c>
      <c r="N365" s="39" t="s">
        <v>4223</v>
      </c>
      <c r="O365" s="39" t="s">
        <v>4223</v>
      </c>
      <c r="P365" s="39" t="s">
        <v>4223</v>
      </c>
      <c r="Q365" s="39" t="s">
        <v>4223</v>
      </c>
      <c r="R365" s="39" t="s">
        <v>4223</v>
      </c>
      <c r="S365" s="39" t="s">
        <v>4223</v>
      </c>
    </row>
    <row r="366" spans="1:19">
      <c r="A366" s="46" t="s">
        <v>231</v>
      </c>
      <c r="B366" s="42" t="str">
        <f t="shared" si="21"/>
        <v>Profiles</v>
      </c>
      <c r="C366" s="46" t="s">
        <v>4309</v>
      </c>
      <c r="D366" s="46" t="s">
        <v>199</v>
      </c>
      <c r="E366" s="46" t="s">
        <v>4306</v>
      </c>
      <c r="F366" s="46" t="s">
        <v>4307</v>
      </c>
      <c r="G366" s="46" t="s">
        <v>4308</v>
      </c>
      <c r="H366" s="46" t="s">
        <v>4309</v>
      </c>
      <c r="I366" s="46" t="s">
        <v>4310</v>
      </c>
      <c r="J366" s="46" t="s">
        <v>4311</v>
      </c>
      <c r="K366" s="42" t="str">
        <f t="shared" si="22"/>
        <v>ProLine</v>
      </c>
      <c r="L366" s="39" t="s">
        <v>4223</v>
      </c>
      <c r="M366" s="39" t="s">
        <v>4223</v>
      </c>
      <c r="N366" s="39" t="s">
        <v>4223</v>
      </c>
      <c r="O366" s="39" t="s">
        <v>4223</v>
      </c>
      <c r="P366" s="39" t="s">
        <v>4223</v>
      </c>
      <c r="Q366" s="39" t="s">
        <v>4223</v>
      </c>
      <c r="R366" s="39" t="s">
        <v>4223</v>
      </c>
      <c r="S366" s="39" t="s">
        <v>4223</v>
      </c>
    </row>
    <row r="367" spans="1:19">
      <c r="A367" s="46" t="s">
        <v>235</v>
      </c>
      <c r="B367" s="42" t="str">
        <f t="shared" si="21"/>
        <v>Profiles</v>
      </c>
      <c r="C367" s="46" t="s">
        <v>4309</v>
      </c>
      <c r="D367" s="46" t="s">
        <v>199</v>
      </c>
      <c r="E367" s="46" t="s">
        <v>4306</v>
      </c>
      <c r="F367" s="46" t="s">
        <v>4307</v>
      </c>
      <c r="G367" s="46" t="s">
        <v>4308</v>
      </c>
      <c r="H367" s="46" t="s">
        <v>4309</v>
      </c>
      <c r="I367" s="46" t="s">
        <v>4310</v>
      </c>
      <c r="J367" s="46" t="s">
        <v>4311</v>
      </c>
      <c r="K367" s="42" t="str">
        <f t="shared" si="22"/>
        <v>ProLine</v>
      </c>
      <c r="L367" s="39" t="s">
        <v>4223</v>
      </c>
      <c r="M367" s="39" t="s">
        <v>4223</v>
      </c>
      <c r="N367" s="39" t="s">
        <v>4223</v>
      </c>
      <c r="O367" s="39" t="s">
        <v>4223</v>
      </c>
      <c r="P367" s="39" t="s">
        <v>4223</v>
      </c>
      <c r="Q367" s="39" t="s">
        <v>4223</v>
      </c>
      <c r="R367" s="39" t="s">
        <v>4223</v>
      </c>
      <c r="S367" s="39" t="s">
        <v>4223</v>
      </c>
    </row>
    <row r="368" spans="1:19">
      <c r="A368" s="46" t="s">
        <v>239</v>
      </c>
      <c r="B368" s="42" t="str">
        <f t="shared" si="21"/>
        <v>Profiles</v>
      </c>
      <c r="C368" s="46" t="s">
        <v>4309</v>
      </c>
      <c r="D368" s="46" t="s">
        <v>199</v>
      </c>
      <c r="E368" s="46" t="s">
        <v>4306</v>
      </c>
      <c r="F368" s="46" t="s">
        <v>4307</v>
      </c>
      <c r="G368" s="46" t="s">
        <v>4308</v>
      </c>
      <c r="H368" s="46" t="s">
        <v>4309</v>
      </c>
      <c r="I368" s="46" t="s">
        <v>4310</v>
      </c>
      <c r="J368" s="46" t="s">
        <v>4311</v>
      </c>
      <c r="K368" s="42" t="str">
        <f t="shared" si="22"/>
        <v>ProLine</v>
      </c>
      <c r="L368" s="39" t="s">
        <v>4223</v>
      </c>
      <c r="M368" s="39" t="s">
        <v>4223</v>
      </c>
      <c r="N368" s="39" t="s">
        <v>4223</v>
      </c>
      <c r="O368" s="39" t="s">
        <v>4223</v>
      </c>
      <c r="P368" s="39" t="s">
        <v>4223</v>
      </c>
      <c r="Q368" s="39" t="s">
        <v>4223</v>
      </c>
      <c r="R368" s="39" t="s">
        <v>4223</v>
      </c>
      <c r="S368" s="39" t="s">
        <v>4223</v>
      </c>
    </row>
    <row r="369" spans="1:19">
      <c r="A369" s="46" t="s">
        <v>243</v>
      </c>
      <c r="B369" s="42" t="str">
        <f t="shared" si="21"/>
        <v>Profiles</v>
      </c>
      <c r="C369" s="46" t="s">
        <v>4309</v>
      </c>
      <c r="D369" s="46" t="s">
        <v>199</v>
      </c>
      <c r="E369" s="46" t="s">
        <v>4306</v>
      </c>
      <c r="F369" s="46" t="s">
        <v>4307</v>
      </c>
      <c r="G369" s="46" t="s">
        <v>4308</v>
      </c>
      <c r="H369" s="46" t="s">
        <v>4309</v>
      </c>
      <c r="I369" s="46" t="s">
        <v>4310</v>
      </c>
      <c r="J369" s="46" t="s">
        <v>4311</v>
      </c>
      <c r="K369" s="42" t="str">
        <f t="shared" si="22"/>
        <v>ProLine</v>
      </c>
      <c r="L369" s="39" t="s">
        <v>4223</v>
      </c>
      <c r="M369" s="39" t="s">
        <v>4223</v>
      </c>
      <c r="N369" s="39" t="s">
        <v>4223</v>
      </c>
      <c r="O369" s="39" t="s">
        <v>4223</v>
      </c>
      <c r="P369" s="39" t="s">
        <v>4223</v>
      </c>
      <c r="Q369" s="39" t="s">
        <v>4223</v>
      </c>
      <c r="R369" s="39" t="s">
        <v>4223</v>
      </c>
      <c r="S369" s="39" t="s">
        <v>4223</v>
      </c>
    </row>
    <row r="370" spans="1:19">
      <c r="A370" s="46" t="s">
        <v>247</v>
      </c>
      <c r="B370" s="42" t="str">
        <f t="shared" si="21"/>
        <v>Profiles</v>
      </c>
      <c r="C370" s="46" t="s">
        <v>4309</v>
      </c>
      <c r="D370" s="46" t="s">
        <v>199</v>
      </c>
      <c r="E370" s="46" t="s">
        <v>4306</v>
      </c>
      <c r="F370" s="46" t="s">
        <v>4307</v>
      </c>
      <c r="G370" s="46" t="s">
        <v>4308</v>
      </c>
      <c r="H370" s="46" t="s">
        <v>4309</v>
      </c>
      <c r="I370" s="46" t="s">
        <v>4310</v>
      </c>
      <c r="J370" s="46" t="s">
        <v>4311</v>
      </c>
      <c r="K370" s="42" t="str">
        <f t="shared" si="22"/>
        <v>ProLine</v>
      </c>
      <c r="L370" s="39" t="s">
        <v>4223</v>
      </c>
      <c r="M370" s="39" t="s">
        <v>4223</v>
      </c>
      <c r="N370" s="39" t="s">
        <v>4223</v>
      </c>
      <c r="O370" s="39" t="s">
        <v>4223</v>
      </c>
      <c r="P370" s="39" t="s">
        <v>4223</v>
      </c>
      <c r="Q370" s="39" t="s">
        <v>4223</v>
      </c>
      <c r="R370" s="39" t="s">
        <v>4223</v>
      </c>
      <c r="S370" s="39" t="s">
        <v>4223</v>
      </c>
    </row>
    <row r="371" spans="1:19">
      <c r="A371" s="46" t="s">
        <v>251</v>
      </c>
      <c r="B371" s="42" t="str">
        <f t="shared" si="21"/>
        <v>Profiles</v>
      </c>
      <c r="C371" s="46" t="s">
        <v>4309</v>
      </c>
      <c r="D371" s="46" t="s">
        <v>199</v>
      </c>
      <c r="E371" s="46" t="s">
        <v>4306</v>
      </c>
      <c r="F371" s="46" t="s">
        <v>4307</v>
      </c>
      <c r="G371" s="46" t="s">
        <v>4308</v>
      </c>
      <c r="H371" s="46" t="s">
        <v>4309</v>
      </c>
      <c r="I371" s="46" t="s">
        <v>4310</v>
      </c>
      <c r="J371" s="46" t="s">
        <v>4311</v>
      </c>
      <c r="K371" s="42" t="str">
        <f t="shared" si="22"/>
        <v>ProLine</v>
      </c>
      <c r="L371" s="39" t="s">
        <v>4223</v>
      </c>
      <c r="M371" s="39" t="s">
        <v>4223</v>
      </c>
      <c r="N371" s="39" t="s">
        <v>4223</v>
      </c>
      <c r="O371" s="39" t="s">
        <v>4223</v>
      </c>
      <c r="P371" s="39" t="s">
        <v>4223</v>
      </c>
      <c r="Q371" s="39" t="s">
        <v>4223</v>
      </c>
      <c r="R371" s="39" t="s">
        <v>4223</v>
      </c>
      <c r="S371" s="39" t="s">
        <v>4223</v>
      </c>
    </row>
    <row r="372" spans="1:19">
      <c r="A372" s="46" t="s">
        <v>255</v>
      </c>
      <c r="B372" s="42" t="str">
        <f t="shared" si="21"/>
        <v>Profiles</v>
      </c>
      <c r="C372" s="46" t="s">
        <v>4309</v>
      </c>
      <c r="D372" s="46" t="s">
        <v>199</v>
      </c>
      <c r="E372" s="46" t="s">
        <v>4306</v>
      </c>
      <c r="F372" s="46" t="s">
        <v>4307</v>
      </c>
      <c r="G372" s="46" t="s">
        <v>4308</v>
      </c>
      <c r="H372" s="46" t="s">
        <v>4309</v>
      </c>
      <c r="I372" s="46" t="s">
        <v>4310</v>
      </c>
      <c r="J372" s="46" t="s">
        <v>4311</v>
      </c>
      <c r="K372" s="42" t="str">
        <f t="shared" si="22"/>
        <v>ProLine</v>
      </c>
      <c r="L372" s="39" t="s">
        <v>4223</v>
      </c>
      <c r="M372" s="39" t="s">
        <v>4223</v>
      </c>
      <c r="N372" s="39" t="s">
        <v>4223</v>
      </c>
      <c r="O372" s="39" t="s">
        <v>4223</v>
      </c>
      <c r="P372" s="39" t="s">
        <v>4223</v>
      </c>
      <c r="Q372" s="39" t="s">
        <v>4223</v>
      </c>
      <c r="R372" s="39" t="s">
        <v>4223</v>
      </c>
      <c r="S372" s="39" t="s">
        <v>4223</v>
      </c>
    </row>
    <row r="373" spans="1:19">
      <c r="A373" s="46" t="s">
        <v>259</v>
      </c>
      <c r="B373" s="42" t="str">
        <f t="shared" si="21"/>
        <v>Profiles</v>
      </c>
      <c r="C373" s="46" t="s">
        <v>4309</v>
      </c>
      <c r="D373" s="46" t="s">
        <v>199</v>
      </c>
      <c r="E373" s="46" t="s">
        <v>4306</v>
      </c>
      <c r="F373" s="46" t="s">
        <v>4307</v>
      </c>
      <c r="G373" s="46" t="s">
        <v>4308</v>
      </c>
      <c r="H373" s="46" t="s">
        <v>4309</v>
      </c>
      <c r="I373" s="46" t="s">
        <v>4310</v>
      </c>
      <c r="J373" s="46" t="s">
        <v>4311</v>
      </c>
      <c r="K373" s="42" t="str">
        <f t="shared" si="22"/>
        <v>ProLine</v>
      </c>
      <c r="L373" s="39" t="s">
        <v>4223</v>
      </c>
      <c r="M373" s="39" t="s">
        <v>4223</v>
      </c>
      <c r="N373" s="39" t="s">
        <v>4223</v>
      </c>
      <c r="O373" s="39" t="s">
        <v>4223</v>
      </c>
      <c r="P373" s="39" t="s">
        <v>4223</v>
      </c>
      <c r="Q373" s="39" t="s">
        <v>4223</v>
      </c>
      <c r="R373" s="39" t="s">
        <v>4223</v>
      </c>
      <c r="S373" s="39" t="s">
        <v>4223</v>
      </c>
    </row>
    <row r="374" spans="1:19" ht="24">
      <c r="A374" s="46" t="s">
        <v>349</v>
      </c>
      <c r="B374" s="42" t="str">
        <f t="shared" si="21"/>
        <v>Screws and accessories</v>
      </c>
      <c r="C374" s="46" t="s">
        <v>4225</v>
      </c>
      <c r="D374" s="46" t="s">
        <v>82</v>
      </c>
      <c r="E374" s="46" t="s">
        <v>4226</v>
      </c>
      <c r="F374" s="46" t="s">
        <v>4227</v>
      </c>
      <c r="G374" s="46" t="s">
        <v>4228</v>
      </c>
      <c r="H374" s="46" t="s">
        <v>4229</v>
      </c>
      <c r="I374" s="46" t="s">
        <v>4230</v>
      </c>
      <c r="J374" s="46" t="s">
        <v>4231</v>
      </c>
      <c r="K374" s="42" t="str">
        <f t="shared" si="22"/>
        <v>ProLine</v>
      </c>
      <c r="L374" s="39" t="s">
        <v>4223</v>
      </c>
      <c r="M374" s="39" t="s">
        <v>4223</v>
      </c>
      <c r="N374" s="39" t="s">
        <v>4223</v>
      </c>
      <c r="O374" s="39" t="s">
        <v>4223</v>
      </c>
      <c r="P374" s="39" t="s">
        <v>4223</v>
      </c>
      <c r="Q374" s="39" t="s">
        <v>4223</v>
      </c>
      <c r="R374" s="39" t="s">
        <v>4223</v>
      </c>
      <c r="S374" s="39" t="s">
        <v>4223</v>
      </c>
    </row>
    <row r="375" spans="1:19" ht="24">
      <c r="A375" s="46" t="s">
        <v>626</v>
      </c>
      <c r="B375" s="42" t="str">
        <f t="shared" si="21"/>
        <v>Screws and accessories</v>
      </c>
      <c r="C375" s="46" t="s">
        <v>4225</v>
      </c>
      <c r="D375" s="46" t="s">
        <v>82</v>
      </c>
      <c r="E375" s="46" t="s">
        <v>4226</v>
      </c>
      <c r="F375" s="46" t="s">
        <v>4227</v>
      </c>
      <c r="G375" s="46" t="s">
        <v>4228</v>
      </c>
      <c r="H375" s="46" t="s">
        <v>4229</v>
      </c>
      <c r="I375" s="46" t="s">
        <v>4230</v>
      </c>
      <c r="J375" s="46" t="s">
        <v>4231</v>
      </c>
      <c r="K375" s="42" t="str">
        <f t="shared" si="22"/>
        <v>Accessories special fastenings</v>
      </c>
      <c r="L375" s="39" t="s">
        <v>4240</v>
      </c>
      <c r="M375" s="39" t="s">
        <v>4241</v>
      </c>
      <c r="N375" s="39" t="s">
        <v>4242</v>
      </c>
      <c r="O375" s="39" t="s">
        <v>4243</v>
      </c>
      <c r="P375" s="39" t="s">
        <v>4244</v>
      </c>
      <c r="Q375" s="39" t="s">
        <v>4245</v>
      </c>
      <c r="R375" s="39" t="s">
        <v>4246</v>
      </c>
      <c r="S375" s="39" t="s">
        <v>4288</v>
      </c>
    </row>
    <row r="376" spans="1:19" ht="24">
      <c r="A376" s="46" t="s">
        <v>660</v>
      </c>
      <c r="B376" s="42" t="str">
        <f t="shared" si="21"/>
        <v>Screws and accessories</v>
      </c>
      <c r="C376" s="46" t="s">
        <v>4225</v>
      </c>
      <c r="D376" s="46" t="s">
        <v>82</v>
      </c>
      <c r="E376" s="46" t="s">
        <v>4226</v>
      </c>
      <c r="F376" s="46" t="s">
        <v>4227</v>
      </c>
      <c r="G376" s="46" t="s">
        <v>4228</v>
      </c>
      <c r="H376" s="46" t="s">
        <v>4229</v>
      </c>
      <c r="I376" s="46" t="s">
        <v>4230</v>
      </c>
      <c r="J376" s="46" t="s">
        <v>4231</v>
      </c>
      <c r="K376" s="42" t="str">
        <f t="shared" si="22"/>
        <v>Screws and small parts</v>
      </c>
      <c r="L376" s="39" t="s">
        <v>4291</v>
      </c>
      <c r="M376" s="39" t="s">
        <v>4292</v>
      </c>
      <c r="N376" s="39" t="s">
        <v>4293</v>
      </c>
      <c r="O376" s="39" t="s">
        <v>4294</v>
      </c>
      <c r="P376" s="39" t="s">
        <v>4295</v>
      </c>
      <c r="Q376" s="39" t="s">
        <v>4296</v>
      </c>
      <c r="R376" s="39" t="s">
        <v>4230</v>
      </c>
      <c r="S376" s="39" t="s">
        <v>4384</v>
      </c>
    </row>
    <row r="377" spans="1:19">
      <c r="A377" s="46" t="s">
        <v>257</v>
      </c>
      <c r="B377" s="42" t="str">
        <f t="shared" si="21"/>
        <v>Profiles</v>
      </c>
      <c r="C377" s="46" t="s">
        <v>4309</v>
      </c>
      <c r="D377" s="46" t="s">
        <v>199</v>
      </c>
      <c r="E377" s="46" t="s">
        <v>4306</v>
      </c>
      <c r="F377" s="46" t="s">
        <v>4307</v>
      </c>
      <c r="G377" s="46" t="s">
        <v>4308</v>
      </c>
      <c r="H377" s="46" t="s">
        <v>4309</v>
      </c>
      <c r="I377" s="46" t="s">
        <v>4310</v>
      </c>
      <c r="J377" s="46" t="s">
        <v>4311</v>
      </c>
      <c r="K377" s="42" t="str">
        <f t="shared" si="22"/>
        <v>ProLine</v>
      </c>
      <c r="L377" s="39" t="s">
        <v>4223</v>
      </c>
      <c r="M377" s="39" t="s">
        <v>4223</v>
      </c>
      <c r="N377" s="39" t="s">
        <v>4223</v>
      </c>
      <c r="O377" s="39" t="s">
        <v>4223</v>
      </c>
      <c r="P377" s="39" t="s">
        <v>4223</v>
      </c>
      <c r="Q377" s="39" t="s">
        <v>4223</v>
      </c>
      <c r="R377" s="39" t="s">
        <v>4223</v>
      </c>
      <c r="S377" s="39" t="s">
        <v>4223</v>
      </c>
    </row>
    <row r="378" spans="1:19" ht="24">
      <c r="A378" s="46" t="s">
        <v>642</v>
      </c>
      <c r="B378" s="42" t="str">
        <f t="shared" si="21"/>
        <v>Screws and accessories</v>
      </c>
      <c r="C378" s="46" t="s">
        <v>4225</v>
      </c>
      <c r="D378" s="46" t="s">
        <v>82</v>
      </c>
      <c r="E378" s="46" t="s">
        <v>4226</v>
      </c>
      <c r="F378" s="46" t="s">
        <v>4227</v>
      </c>
      <c r="G378" s="46" t="s">
        <v>4228</v>
      </c>
      <c r="H378" s="46" t="s">
        <v>4229</v>
      </c>
      <c r="I378" s="46" t="s">
        <v>4230</v>
      </c>
      <c r="J378" s="46" t="s">
        <v>4231</v>
      </c>
      <c r="K378" s="42" t="str">
        <f t="shared" si="22"/>
        <v>Screws and small parts</v>
      </c>
      <c r="L378" s="39" t="s">
        <v>4291</v>
      </c>
      <c r="M378" s="39" t="s">
        <v>4292</v>
      </c>
      <c r="N378" s="39" t="s">
        <v>4293</v>
      </c>
      <c r="O378" s="39" t="s">
        <v>4294</v>
      </c>
      <c r="P378" s="39" t="s">
        <v>4295</v>
      </c>
      <c r="Q378" s="39" t="s">
        <v>4296</v>
      </c>
      <c r="R378" s="39" t="s">
        <v>4230</v>
      </c>
      <c r="S378" s="39" t="s">
        <v>4384</v>
      </c>
    </row>
    <row r="379" spans="1:19" ht="24">
      <c r="A379" s="46" t="s">
        <v>650</v>
      </c>
      <c r="B379" s="42" t="str">
        <f t="shared" si="21"/>
        <v>Screws and accessories</v>
      </c>
      <c r="C379" s="46" t="s">
        <v>4225</v>
      </c>
      <c r="D379" s="46" t="s">
        <v>82</v>
      </c>
      <c r="E379" s="46" t="s">
        <v>4226</v>
      </c>
      <c r="F379" s="46" t="s">
        <v>4227</v>
      </c>
      <c r="G379" s="46" t="s">
        <v>4228</v>
      </c>
      <c r="H379" s="46" t="s">
        <v>4229</v>
      </c>
      <c r="I379" s="46" t="s">
        <v>4230</v>
      </c>
      <c r="J379" s="46" t="s">
        <v>4231</v>
      </c>
      <c r="K379" s="42" t="str">
        <f t="shared" si="22"/>
        <v>Screws and small parts</v>
      </c>
      <c r="L379" s="39" t="s">
        <v>4291</v>
      </c>
      <c r="M379" s="39" t="s">
        <v>4292</v>
      </c>
      <c r="N379" s="39" t="s">
        <v>4293</v>
      </c>
      <c r="O379" s="39" t="s">
        <v>4294</v>
      </c>
      <c r="P379" s="39" t="s">
        <v>4295</v>
      </c>
      <c r="Q379" s="39" t="s">
        <v>4296</v>
      </c>
      <c r="R379" s="39" t="s">
        <v>4230</v>
      </c>
      <c r="S379" s="39" t="s">
        <v>4384</v>
      </c>
    </row>
    <row r="380" spans="1:19" ht="24">
      <c r="A380" s="46" t="s">
        <v>3790</v>
      </c>
      <c r="B380" s="42" t="str">
        <f t="shared" si="21"/>
        <v>Screws and accessories</v>
      </c>
      <c r="C380" s="46" t="s">
        <v>4225</v>
      </c>
      <c r="D380" s="46" t="s">
        <v>82</v>
      </c>
      <c r="E380" s="46" t="s">
        <v>4226</v>
      </c>
      <c r="F380" s="46" t="s">
        <v>4227</v>
      </c>
      <c r="G380" s="46" t="s">
        <v>4228</v>
      </c>
      <c r="H380" s="46" t="s">
        <v>4229</v>
      </c>
      <c r="I380" s="46" t="s">
        <v>4230</v>
      </c>
      <c r="J380" s="46" t="s">
        <v>4231</v>
      </c>
      <c r="K380" s="42" t="str">
        <f t="shared" si="22"/>
        <v>Screws and small parts</v>
      </c>
      <c r="L380" s="39" t="s">
        <v>4291</v>
      </c>
      <c r="M380" s="39" t="s">
        <v>4292</v>
      </c>
      <c r="N380" s="39" t="s">
        <v>4293</v>
      </c>
      <c r="O380" s="39" t="s">
        <v>4294</v>
      </c>
      <c r="P380" s="39" t="s">
        <v>4295</v>
      </c>
      <c r="Q380" s="39" t="s">
        <v>4296</v>
      </c>
      <c r="R380" s="39" t="s">
        <v>4230</v>
      </c>
      <c r="S380" s="39" t="s">
        <v>4384</v>
      </c>
    </row>
    <row r="381" spans="1:19" ht="24">
      <c r="A381" s="46" t="s">
        <v>652</v>
      </c>
      <c r="B381" s="42" t="str">
        <f t="shared" si="21"/>
        <v>Screws and accessories</v>
      </c>
      <c r="C381" s="46" t="s">
        <v>4225</v>
      </c>
      <c r="D381" s="46" t="s">
        <v>82</v>
      </c>
      <c r="E381" s="46" t="s">
        <v>4226</v>
      </c>
      <c r="F381" s="46" t="s">
        <v>4227</v>
      </c>
      <c r="G381" s="46" t="s">
        <v>4228</v>
      </c>
      <c r="H381" s="46" t="s">
        <v>4229</v>
      </c>
      <c r="I381" s="46" t="s">
        <v>4230</v>
      </c>
      <c r="J381" s="46" t="s">
        <v>4231</v>
      </c>
      <c r="K381" s="42" t="str">
        <f t="shared" si="22"/>
        <v>Screws and small parts</v>
      </c>
      <c r="L381" s="39" t="s">
        <v>4291</v>
      </c>
      <c r="M381" s="39" t="s">
        <v>4292</v>
      </c>
      <c r="N381" s="39" t="s">
        <v>4293</v>
      </c>
      <c r="O381" s="39" t="s">
        <v>4294</v>
      </c>
      <c r="P381" s="39" t="s">
        <v>4295</v>
      </c>
      <c r="Q381" s="39" t="s">
        <v>4296</v>
      </c>
      <c r="R381" s="39" t="s">
        <v>4230</v>
      </c>
      <c r="S381" s="39" t="s">
        <v>4384</v>
      </c>
    </row>
    <row r="382" spans="1:19" ht="24">
      <c r="A382" s="46" t="s">
        <v>640</v>
      </c>
      <c r="B382" s="42" t="str">
        <f t="shared" si="21"/>
        <v>Screws and accessories</v>
      </c>
      <c r="C382" s="46" t="s">
        <v>4225</v>
      </c>
      <c r="D382" s="46" t="s">
        <v>82</v>
      </c>
      <c r="E382" s="46" t="s">
        <v>4226</v>
      </c>
      <c r="F382" s="46" t="s">
        <v>4227</v>
      </c>
      <c r="G382" s="46" t="s">
        <v>4228</v>
      </c>
      <c r="H382" s="46" t="s">
        <v>4229</v>
      </c>
      <c r="I382" s="46" t="s">
        <v>4230</v>
      </c>
      <c r="J382" s="46" t="s">
        <v>4231</v>
      </c>
      <c r="K382" s="42" t="str">
        <f t="shared" si="22"/>
        <v>Screws and small parts</v>
      </c>
      <c r="L382" s="39" t="s">
        <v>4291</v>
      </c>
      <c r="M382" s="39" t="s">
        <v>4292</v>
      </c>
      <c r="N382" s="39" t="s">
        <v>4293</v>
      </c>
      <c r="O382" s="39" t="s">
        <v>4294</v>
      </c>
      <c r="P382" s="39" t="s">
        <v>4295</v>
      </c>
      <c r="Q382" s="39" t="s">
        <v>4296</v>
      </c>
      <c r="R382" s="39" t="s">
        <v>4230</v>
      </c>
      <c r="S382" s="39" t="s">
        <v>4384</v>
      </c>
    </row>
    <row r="383" spans="1:19" ht="24">
      <c r="A383" s="46" t="s">
        <v>646</v>
      </c>
      <c r="B383" s="42" t="str">
        <f t="shared" si="21"/>
        <v>Screws and accessories</v>
      </c>
      <c r="C383" s="46" t="s">
        <v>4225</v>
      </c>
      <c r="D383" s="46" t="s">
        <v>82</v>
      </c>
      <c r="E383" s="46" t="s">
        <v>4226</v>
      </c>
      <c r="F383" s="46" t="s">
        <v>4227</v>
      </c>
      <c r="G383" s="46" t="s">
        <v>4228</v>
      </c>
      <c r="H383" s="46" t="s">
        <v>4229</v>
      </c>
      <c r="I383" s="46" t="s">
        <v>4230</v>
      </c>
      <c r="J383" s="46" t="s">
        <v>4231</v>
      </c>
      <c r="K383" s="42" t="str">
        <f t="shared" si="22"/>
        <v>Screws and small parts</v>
      </c>
      <c r="L383" s="39" t="s">
        <v>4291</v>
      </c>
      <c r="M383" s="39" t="s">
        <v>4292</v>
      </c>
      <c r="N383" s="39" t="s">
        <v>4293</v>
      </c>
      <c r="O383" s="39" t="s">
        <v>4294</v>
      </c>
      <c r="P383" s="39" t="s">
        <v>4295</v>
      </c>
      <c r="Q383" s="39" t="s">
        <v>4296</v>
      </c>
      <c r="R383" s="39" t="s">
        <v>4230</v>
      </c>
      <c r="S383" s="39" t="s">
        <v>4384</v>
      </c>
    </row>
    <row r="384" spans="1:19" ht="24">
      <c r="A384" s="46" t="s">
        <v>648</v>
      </c>
      <c r="B384" s="42" t="str">
        <f t="shared" si="21"/>
        <v>Screws and accessories</v>
      </c>
      <c r="C384" s="46" t="s">
        <v>4225</v>
      </c>
      <c r="D384" s="46" t="s">
        <v>82</v>
      </c>
      <c r="E384" s="46" t="s">
        <v>4226</v>
      </c>
      <c r="F384" s="46" t="s">
        <v>4227</v>
      </c>
      <c r="G384" s="46" t="s">
        <v>4228</v>
      </c>
      <c r="H384" s="46" t="s">
        <v>4229</v>
      </c>
      <c r="I384" s="46" t="s">
        <v>4230</v>
      </c>
      <c r="J384" s="46" t="s">
        <v>4231</v>
      </c>
      <c r="K384" s="42" t="str">
        <f t="shared" si="22"/>
        <v>Screws and small parts</v>
      </c>
      <c r="L384" s="39" t="s">
        <v>4291</v>
      </c>
      <c r="M384" s="39" t="s">
        <v>4292</v>
      </c>
      <c r="N384" s="39" t="s">
        <v>4293</v>
      </c>
      <c r="O384" s="39" t="s">
        <v>4294</v>
      </c>
      <c r="P384" s="39" t="s">
        <v>4295</v>
      </c>
      <c r="Q384" s="39" t="s">
        <v>4296</v>
      </c>
      <c r="R384" s="39" t="s">
        <v>4230</v>
      </c>
      <c r="S384" s="39" t="s">
        <v>4384</v>
      </c>
    </row>
    <row r="385" spans="1:19" ht="24">
      <c r="A385" s="39" t="s">
        <v>419</v>
      </c>
      <c r="B385" s="42" t="str">
        <f t="shared" si="21"/>
        <v>Module clamps</v>
      </c>
      <c r="C385" s="39" t="s">
        <v>377</v>
      </c>
      <c r="D385" s="39" t="s">
        <v>386</v>
      </c>
      <c r="E385" s="39" t="s">
        <v>4341</v>
      </c>
      <c r="F385" s="39" t="s">
        <v>4342</v>
      </c>
      <c r="G385" s="39" t="s">
        <v>4343</v>
      </c>
      <c r="H385" s="39" t="s">
        <v>4344</v>
      </c>
      <c r="I385" s="39" t="s">
        <v>4345</v>
      </c>
      <c r="J385" s="39" t="s">
        <v>4346</v>
      </c>
      <c r="K385" s="42" t="str">
        <f t="shared" si="22"/>
        <v>Clamps for laminates</v>
      </c>
      <c r="L385" s="39" t="s">
        <v>4355</v>
      </c>
      <c r="M385" s="39" t="s">
        <v>4356</v>
      </c>
      <c r="N385" s="39" t="s">
        <v>4357</v>
      </c>
      <c r="O385" s="39" t="s">
        <v>4358</v>
      </c>
      <c r="P385" s="39" t="s">
        <v>4359</v>
      </c>
      <c r="Q385" s="39" t="s">
        <v>4360</v>
      </c>
      <c r="R385" s="39" t="s">
        <v>4361</v>
      </c>
      <c r="S385" s="39" t="s">
        <v>4362</v>
      </c>
    </row>
    <row r="386" spans="1:19" ht="24">
      <c r="A386" s="39" t="s">
        <v>423</v>
      </c>
      <c r="B386" s="42" t="str">
        <f t="shared" si="21"/>
        <v>Module clamps</v>
      </c>
      <c r="C386" s="39" t="s">
        <v>377</v>
      </c>
      <c r="D386" s="39" t="s">
        <v>386</v>
      </c>
      <c r="E386" s="39" t="s">
        <v>4341</v>
      </c>
      <c r="F386" s="39" t="s">
        <v>4342</v>
      </c>
      <c r="G386" s="39" t="s">
        <v>4343</v>
      </c>
      <c r="H386" s="39" t="s">
        <v>4344</v>
      </c>
      <c r="I386" s="39" t="s">
        <v>4345</v>
      </c>
      <c r="J386" s="39" t="s">
        <v>4346</v>
      </c>
      <c r="K386" s="42" t="str">
        <f t="shared" si="22"/>
        <v>Clamps for laminates</v>
      </c>
      <c r="L386" s="39" t="s">
        <v>4355</v>
      </c>
      <c r="M386" s="39" t="s">
        <v>4356</v>
      </c>
      <c r="N386" s="39" t="s">
        <v>4357</v>
      </c>
      <c r="O386" s="39" t="s">
        <v>4358</v>
      </c>
      <c r="P386" s="39" t="s">
        <v>4359</v>
      </c>
      <c r="Q386" s="39" t="s">
        <v>4360</v>
      </c>
      <c r="R386" s="39" t="s">
        <v>4361</v>
      </c>
      <c r="S386" s="39" t="s">
        <v>4362</v>
      </c>
    </row>
    <row r="387" spans="1:19" ht="24">
      <c r="A387" s="39" t="s">
        <v>427</v>
      </c>
      <c r="B387" s="42" t="str">
        <f t="shared" si="21"/>
        <v>Module clamps</v>
      </c>
      <c r="C387" s="39" t="s">
        <v>377</v>
      </c>
      <c r="D387" s="39" t="s">
        <v>386</v>
      </c>
      <c r="E387" s="39" t="s">
        <v>4341</v>
      </c>
      <c r="F387" s="39" t="s">
        <v>4342</v>
      </c>
      <c r="G387" s="39" t="s">
        <v>4343</v>
      </c>
      <c r="H387" s="39" t="s">
        <v>4344</v>
      </c>
      <c r="I387" s="39" t="s">
        <v>4345</v>
      </c>
      <c r="J387" s="39" t="s">
        <v>4346</v>
      </c>
      <c r="K387" s="42" t="str">
        <f t="shared" si="22"/>
        <v>Clamps for laminates</v>
      </c>
      <c r="L387" s="39" t="s">
        <v>4355</v>
      </c>
      <c r="M387" s="39" t="s">
        <v>4356</v>
      </c>
      <c r="N387" s="39" t="s">
        <v>4357</v>
      </c>
      <c r="O387" s="39" t="s">
        <v>4358</v>
      </c>
      <c r="P387" s="39" t="s">
        <v>4359</v>
      </c>
      <c r="Q387" s="39" t="s">
        <v>4360</v>
      </c>
      <c r="R387" s="39" t="s">
        <v>4361</v>
      </c>
      <c r="S387" s="39" t="s">
        <v>4362</v>
      </c>
    </row>
    <row r="388" spans="1:19" ht="24">
      <c r="A388" s="39" t="s">
        <v>431</v>
      </c>
      <c r="B388" s="42" t="str">
        <f t="shared" si="21"/>
        <v>Module clamps</v>
      </c>
      <c r="C388" s="39" t="s">
        <v>377</v>
      </c>
      <c r="D388" s="39" t="s">
        <v>386</v>
      </c>
      <c r="E388" s="39" t="s">
        <v>4341</v>
      </c>
      <c r="F388" s="39" t="s">
        <v>4342</v>
      </c>
      <c r="G388" s="39" t="s">
        <v>4343</v>
      </c>
      <c r="H388" s="39" t="s">
        <v>4344</v>
      </c>
      <c r="I388" s="39" t="s">
        <v>4345</v>
      </c>
      <c r="J388" s="39" t="s">
        <v>4346</v>
      </c>
      <c r="K388" s="42" t="str">
        <f t="shared" si="22"/>
        <v>Clamps for laminates</v>
      </c>
      <c r="L388" s="39" t="s">
        <v>4355</v>
      </c>
      <c r="M388" s="39" t="s">
        <v>4356</v>
      </c>
      <c r="N388" s="39" t="s">
        <v>4357</v>
      </c>
      <c r="O388" s="39" t="s">
        <v>4358</v>
      </c>
      <c r="P388" s="39" t="s">
        <v>4359</v>
      </c>
      <c r="Q388" s="39" t="s">
        <v>4360</v>
      </c>
      <c r="R388" s="39" t="s">
        <v>4361</v>
      </c>
      <c r="S388" s="39" t="s">
        <v>4362</v>
      </c>
    </row>
    <row r="389" spans="1:19" ht="24">
      <c r="A389" s="39" t="s">
        <v>435</v>
      </c>
      <c r="B389" s="42" t="str">
        <f t="shared" si="21"/>
        <v>Module clamps</v>
      </c>
      <c r="C389" s="39" t="s">
        <v>377</v>
      </c>
      <c r="D389" s="39" t="s">
        <v>386</v>
      </c>
      <c r="E389" s="39" t="s">
        <v>4341</v>
      </c>
      <c r="F389" s="39" t="s">
        <v>4342</v>
      </c>
      <c r="G389" s="39" t="s">
        <v>4343</v>
      </c>
      <c r="H389" s="39" t="s">
        <v>4344</v>
      </c>
      <c r="I389" s="39" t="s">
        <v>4345</v>
      </c>
      <c r="J389" s="39" t="s">
        <v>4346</v>
      </c>
      <c r="K389" s="42" t="str">
        <f t="shared" si="22"/>
        <v>Clamps for laminates</v>
      </c>
      <c r="L389" s="39" t="s">
        <v>4355</v>
      </c>
      <c r="M389" s="39" t="s">
        <v>4356</v>
      </c>
      <c r="N389" s="39" t="s">
        <v>4357</v>
      </c>
      <c r="O389" s="39" t="s">
        <v>4358</v>
      </c>
      <c r="P389" s="39" t="s">
        <v>4359</v>
      </c>
      <c r="Q389" s="39" t="s">
        <v>4360</v>
      </c>
      <c r="R389" s="39" t="s">
        <v>4361</v>
      </c>
      <c r="S389" s="39" t="s">
        <v>4362</v>
      </c>
    </row>
    <row r="390" spans="1:19" ht="24">
      <c r="A390" s="39" t="s">
        <v>439</v>
      </c>
      <c r="B390" s="42" t="str">
        <f t="shared" si="21"/>
        <v>Module clamps</v>
      </c>
      <c r="C390" s="39" t="s">
        <v>377</v>
      </c>
      <c r="D390" s="39" t="s">
        <v>386</v>
      </c>
      <c r="E390" s="39" t="s">
        <v>4341</v>
      </c>
      <c r="F390" s="39" t="s">
        <v>4342</v>
      </c>
      <c r="G390" s="39" t="s">
        <v>4343</v>
      </c>
      <c r="H390" s="39" t="s">
        <v>4344</v>
      </c>
      <c r="I390" s="39" t="s">
        <v>4345</v>
      </c>
      <c r="J390" s="39" t="s">
        <v>4346</v>
      </c>
      <c r="K390" s="42" t="str">
        <f t="shared" si="22"/>
        <v>Clamps for laminates</v>
      </c>
      <c r="L390" s="39" t="s">
        <v>4355</v>
      </c>
      <c r="M390" s="39" t="s">
        <v>4356</v>
      </c>
      <c r="N390" s="39" t="s">
        <v>4357</v>
      </c>
      <c r="O390" s="39" t="s">
        <v>4358</v>
      </c>
      <c r="P390" s="39" t="s">
        <v>4359</v>
      </c>
      <c r="Q390" s="39" t="s">
        <v>4360</v>
      </c>
      <c r="R390" s="39" t="s">
        <v>4361</v>
      </c>
      <c r="S390" s="39" t="s">
        <v>4362</v>
      </c>
    </row>
    <row r="391" spans="1:19" ht="48">
      <c r="A391" s="39" t="s">
        <v>341</v>
      </c>
      <c r="B391" s="42" t="str">
        <f t="shared" si="21"/>
        <v>Screws and accessories</v>
      </c>
      <c r="C391" s="39" t="s">
        <v>4225</v>
      </c>
      <c r="D391" s="39" t="s">
        <v>82</v>
      </c>
      <c r="E391" s="39" t="s">
        <v>4226</v>
      </c>
      <c r="F391" s="39" t="s">
        <v>4227</v>
      </c>
      <c r="G391" s="39" t="s">
        <v>4228</v>
      </c>
      <c r="H391" s="39" t="s">
        <v>4229</v>
      </c>
      <c r="I391" s="39" t="s">
        <v>4230</v>
      </c>
      <c r="J391" s="39" t="s">
        <v>4231</v>
      </c>
      <c r="K391" s="42" t="str">
        <f t="shared" si="22"/>
        <v>Accessories ballastoptimized flat roof systems</v>
      </c>
      <c r="L391" s="47" t="s">
        <v>4297</v>
      </c>
      <c r="M391" s="47" t="s">
        <v>4298</v>
      </c>
      <c r="N391" s="47" t="s">
        <v>4299</v>
      </c>
      <c r="O391" s="47" t="s">
        <v>4300</v>
      </c>
      <c r="P391" s="39" t="s">
        <v>4301</v>
      </c>
      <c r="Q391" s="39" t="s">
        <v>4302</v>
      </c>
      <c r="R391" s="39" t="s">
        <v>4303</v>
      </c>
      <c r="S391" s="39" t="s">
        <v>4304</v>
      </c>
    </row>
    <row r="392" spans="1:19" ht="48">
      <c r="A392" s="39" t="s">
        <v>445</v>
      </c>
      <c r="B392" s="42" t="str">
        <f t="shared" si="21"/>
        <v>Module clamps</v>
      </c>
      <c r="C392" s="39" t="s">
        <v>377</v>
      </c>
      <c r="D392" s="39" t="s">
        <v>386</v>
      </c>
      <c r="E392" s="39" t="s">
        <v>4341</v>
      </c>
      <c r="F392" s="39" t="s">
        <v>4342</v>
      </c>
      <c r="G392" s="39" t="s">
        <v>4343</v>
      </c>
      <c r="H392" s="39" t="s">
        <v>4344</v>
      </c>
      <c r="I392" s="39" t="s">
        <v>4345</v>
      </c>
      <c r="J392" s="39" t="s">
        <v>4346</v>
      </c>
      <c r="K392" s="42" t="str">
        <f t="shared" si="22"/>
        <v>Lightning protection and potential equalisation</v>
      </c>
      <c r="L392" s="39" t="s">
        <v>4363</v>
      </c>
      <c r="M392" s="39" t="s">
        <v>4364</v>
      </c>
      <c r="N392" s="39" t="s">
        <v>4365</v>
      </c>
      <c r="O392" s="39" t="s">
        <v>4366</v>
      </c>
      <c r="P392" s="39" t="s">
        <v>4367</v>
      </c>
      <c r="Q392" s="39" t="s">
        <v>4368</v>
      </c>
      <c r="R392" s="39" t="s">
        <v>4369</v>
      </c>
      <c r="S392" s="39" t="s">
        <v>4370</v>
      </c>
    </row>
    <row r="393" spans="1:19" ht="24">
      <c r="A393" s="39" t="s">
        <v>369</v>
      </c>
      <c r="B393" s="42" t="str">
        <f t="shared" si="21"/>
        <v>Screws and accessories</v>
      </c>
      <c r="C393" s="39" t="s">
        <v>4225</v>
      </c>
      <c r="D393" s="39" t="s">
        <v>82</v>
      </c>
      <c r="E393" s="39" t="s">
        <v>4226</v>
      </c>
      <c r="F393" s="39" t="s">
        <v>4227</v>
      </c>
      <c r="G393" s="39" t="s">
        <v>4228</v>
      </c>
      <c r="H393" s="39" t="s">
        <v>4229</v>
      </c>
      <c r="I393" s="39" t="s">
        <v>4230</v>
      </c>
      <c r="J393" s="39" t="s">
        <v>4231</v>
      </c>
      <c r="K393" s="42" t="str">
        <f t="shared" si="22"/>
        <v>ProLine</v>
      </c>
      <c r="L393" s="39" t="s">
        <v>4223</v>
      </c>
      <c r="M393" s="39" t="s">
        <v>4223</v>
      </c>
      <c r="N393" s="39" t="s">
        <v>4223</v>
      </c>
      <c r="O393" s="39" t="s">
        <v>4223</v>
      </c>
      <c r="P393" s="39" t="s">
        <v>4223</v>
      </c>
      <c r="Q393" s="39" t="s">
        <v>4223</v>
      </c>
      <c r="R393" s="39" t="s">
        <v>4223</v>
      </c>
      <c r="S393" s="39" t="s">
        <v>4223</v>
      </c>
    </row>
    <row r="394" spans="1:19">
      <c r="A394" s="39" t="s">
        <v>384</v>
      </c>
      <c r="B394" s="42" t="str">
        <f t="shared" si="21"/>
        <v>Module clamps</v>
      </c>
      <c r="C394" s="39" t="s">
        <v>377</v>
      </c>
      <c r="D394" s="39" t="s">
        <v>386</v>
      </c>
      <c r="E394" s="39" t="s">
        <v>4341</v>
      </c>
      <c r="F394" s="39" t="s">
        <v>4342</v>
      </c>
      <c r="G394" s="39" t="s">
        <v>4343</v>
      </c>
      <c r="H394" s="39" t="s">
        <v>4344</v>
      </c>
      <c r="I394" s="39" t="s">
        <v>4345</v>
      </c>
      <c r="J394" s="39" t="s">
        <v>4346</v>
      </c>
      <c r="K394" s="42" t="str">
        <f t="shared" si="22"/>
        <v>ProLine</v>
      </c>
      <c r="L394" s="39" t="s">
        <v>4223</v>
      </c>
      <c r="M394" s="39" t="s">
        <v>4223</v>
      </c>
      <c r="N394" s="39" t="s">
        <v>4223</v>
      </c>
      <c r="O394" s="39" t="s">
        <v>4223</v>
      </c>
      <c r="P394" s="39" t="s">
        <v>4223</v>
      </c>
      <c r="Q394" s="39" t="s">
        <v>4223</v>
      </c>
      <c r="R394" s="39" t="s">
        <v>4223</v>
      </c>
      <c r="S394" s="39" t="s">
        <v>4223</v>
      </c>
    </row>
    <row r="395" spans="1:19">
      <c r="A395" s="39" t="s">
        <v>387</v>
      </c>
      <c r="B395" s="42" t="str">
        <f t="shared" si="21"/>
        <v>Module clamps</v>
      </c>
      <c r="C395" s="39" t="s">
        <v>377</v>
      </c>
      <c r="D395" s="39" t="s">
        <v>386</v>
      </c>
      <c r="E395" s="39" t="s">
        <v>4341</v>
      </c>
      <c r="F395" s="39" t="s">
        <v>4342</v>
      </c>
      <c r="G395" s="39" t="s">
        <v>4343</v>
      </c>
      <c r="H395" s="39" t="s">
        <v>4344</v>
      </c>
      <c r="I395" s="39" t="s">
        <v>4345</v>
      </c>
      <c r="J395" s="39" t="s">
        <v>4346</v>
      </c>
      <c r="K395" s="42" t="str">
        <f t="shared" si="22"/>
        <v>ProLine</v>
      </c>
      <c r="L395" s="39" t="s">
        <v>4223</v>
      </c>
      <c r="M395" s="39" t="s">
        <v>4223</v>
      </c>
      <c r="N395" s="39" t="s">
        <v>4223</v>
      </c>
      <c r="O395" s="39" t="s">
        <v>4223</v>
      </c>
      <c r="P395" s="39" t="s">
        <v>4223</v>
      </c>
      <c r="Q395" s="39" t="s">
        <v>4223</v>
      </c>
      <c r="R395" s="39" t="s">
        <v>4223</v>
      </c>
      <c r="S395" s="39" t="s">
        <v>4223</v>
      </c>
    </row>
    <row r="396" spans="1:19">
      <c r="A396" s="39" t="s">
        <v>389</v>
      </c>
      <c r="B396" s="42" t="str">
        <f t="shared" si="21"/>
        <v>Module clamps</v>
      </c>
      <c r="C396" s="39" t="s">
        <v>377</v>
      </c>
      <c r="D396" s="39" t="s">
        <v>386</v>
      </c>
      <c r="E396" s="39" t="s">
        <v>4341</v>
      </c>
      <c r="F396" s="39" t="s">
        <v>4342</v>
      </c>
      <c r="G396" s="39" t="s">
        <v>4343</v>
      </c>
      <c r="H396" s="39" t="s">
        <v>4344</v>
      </c>
      <c r="I396" s="39" t="s">
        <v>4345</v>
      </c>
      <c r="J396" s="39" t="s">
        <v>4346</v>
      </c>
      <c r="K396" s="42" t="str">
        <f t="shared" si="22"/>
        <v>ProLine</v>
      </c>
      <c r="L396" s="39" t="s">
        <v>4223</v>
      </c>
      <c r="M396" s="39" t="s">
        <v>4223</v>
      </c>
      <c r="N396" s="39" t="s">
        <v>4223</v>
      </c>
      <c r="O396" s="39" t="s">
        <v>4223</v>
      </c>
      <c r="P396" s="39" t="s">
        <v>4223</v>
      </c>
      <c r="Q396" s="39" t="s">
        <v>4223</v>
      </c>
      <c r="R396" s="39" t="s">
        <v>4223</v>
      </c>
      <c r="S396" s="39" t="s">
        <v>4223</v>
      </c>
    </row>
    <row r="397" spans="1:19">
      <c r="A397" s="39" t="s">
        <v>391</v>
      </c>
      <c r="B397" s="42" t="str">
        <f t="shared" si="21"/>
        <v>Module clamps</v>
      </c>
      <c r="C397" s="39" t="s">
        <v>377</v>
      </c>
      <c r="D397" s="39" t="s">
        <v>386</v>
      </c>
      <c r="E397" s="39" t="s">
        <v>4341</v>
      </c>
      <c r="F397" s="39" t="s">
        <v>4342</v>
      </c>
      <c r="G397" s="39" t="s">
        <v>4343</v>
      </c>
      <c r="H397" s="39" t="s">
        <v>4344</v>
      </c>
      <c r="I397" s="39" t="s">
        <v>4345</v>
      </c>
      <c r="J397" s="39" t="s">
        <v>4346</v>
      </c>
      <c r="K397" s="42" t="str">
        <f t="shared" si="22"/>
        <v>ProLine</v>
      </c>
      <c r="L397" s="39" t="s">
        <v>4223</v>
      </c>
      <c r="M397" s="39" t="s">
        <v>4223</v>
      </c>
      <c r="N397" s="39" t="s">
        <v>4223</v>
      </c>
      <c r="O397" s="39" t="s">
        <v>4223</v>
      </c>
      <c r="P397" s="39" t="s">
        <v>4223</v>
      </c>
      <c r="Q397" s="39" t="s">
        <v>4223</v>
      </c>
      <c r="R397" s="39" t="s">
        <v>4223</v>
      </c>
      <c r="S397" s="39" t="s">
        <v>4223</v>
      </c>
    </row>
    <row r="398" spans="1:19">
      <c r="A398" s="39" t="s">
        <v>241</v>
      </c>
      <c r="B398" s="42" t="str">
        <f t="shared" ref="B398:B432" si="23">IF(INDEX(C398:J398,1,Sprache)&lt;&gt;0,INDEX(C398:J398,1,Sprache),IF(INDEX(C398:J398,1,1)=0," ",INDEX(C398:J398,1,1)))</f>
        <v>Profiles</v>
      </c>
      <c r="C398" s="39" t="s">
        <v>4305</v>
      </c>
      <c r="D398" s="39" t="s">
        <v>199</v>
      </c>
      <c r="E398" s="39" t="s">
        <v>4306</v>
      </c>
      <c r="F398" s="39" t="s">
        <v>4307</v>
      </c>
      <c r="G398" s="39" t="s">
        <v>4308</v>
      </c>
      <c r="H398" s="39" t="s">
        <v>4309</v>
      </c>
      <c r="I398" s="39" t="s">
        <v>4310</v>
      </c>
      <c r="J398" s="46" t="s">
        <v>4311</v>
      </c>
      <c r="K398" s="42" t="str">
        <f t="shared" ref="K398:K432" si="24">IF(INDEX(L398:S398,1,Sprache)&lt;&gt;0,INDEX(L398:S398,1,Sprache),IF(INDEX(L398:S398,1,1)=0," ",INDEX(L398:S398,1,1)))</f>
        <v>ProLine</v>
      </c>
      <c r="L398" s="39" t="s">
        <v>4223</v>
      </c>
      <c r="M398" s="39" t="s">
        <v>4223</v>
      </c>
      <c r="N398" s="39" t="s">
        <v>4223</v>
      </c>
      <c r="O398" s="39" t="s">
        <v>4223</v>
      </c>
      <c r="P398" s="39" t="s">
        <v>4223</v>
      </c>
      <c r="Q398" s="39" t="s">
        <v>4223</v>
      </c>
      <c r="R398" s="39" t="s">
        <v>4223</v>
      </c>
      <c r="S398" s="39" t="s">
        <v>4223</v>
      </c>
    </row>
    <row r="399" spans="1:19">
      <c r="A399" s="39" t="s">
        <v>113</v>
      </c>
      <c r="B399" s="42" t="str">
        <f t="shared" si="23"/>
        <v>Roof hooks</v>
      </c>
      <c r="C399" s="39" t="s">
        <v>4208</v>
      </c>
      <c r="D399" s="39" t="s">
        <v>15</v>
      </c>
      <c r="E399" s="39" t="s">
        <v>4209</v>
      </c>
      <c r="F399" s="39" t="s">
        <v>4210</v>
      </c>
      <c r="G399" s="39" t="s">
        <v>4211</v>
      </c>
      <c r="H399" s="39" t="s">
        <v>4212</v>
      </c>
      <c r="I399" s="39" t="s">
        <v>4213</v>
      </c>
      <c r="J399" s="46" t="s">
        <v>4214</v>
      </c>
      <c r="K399" s="42" t="str">
        <f t="shared" si="24"/>
        <v>ProLine</v>
      </c>
      <c r="L399" s="39" t="s">
        <v>4223</v>
      </c>
      <c r="M399" s="39" t="s">
        <v>4223</v>
      </c>
      <c r="N399" s="39" t="s">
        <v>4223</v>
      </c>
      <c r="O399" s="39" t="s">
        <v>4223</v>
      </c>
      <c r="P399" s="39" t="s">
        <v>4223</v>
      </c>
      <c r="Q399" s="39" t="s">
        <v>4223</v>
      </c>
      <c r="R399" s="39" t="s">
        <v>4223</v>
      </c>
      <c r="S399" s="39" t="s">
        <v>4223</v>
      </c>
    </row>
    <row r="400" spans="1:19">
      <c r="A400" s="39" t="s">
        <v>263</v>
      </c>
      <c r="B400" s="42" t="str">
        <f t="shared" si="23"/>
        <v>Profiles</v>
      </c>
      <c r="C400" s="39" t="s">
        <v>4305</v>
      </c>
      <c r="D400" s="39" t="s">
        <v>199</v>
      </c>
      <c r="E400" s="39" t="s">
        <v>4306</v>
      </c>
      <c r="F400" s="39" t="s">
        <v>4307</v>
      </c>
      <c r="G400" s="39" t="s">
        <v>4308</v>
      </c>
      <c r="H400" s="39" t="s">
        <v>4309</v>
      </c>
      <c r="I400" s="39" t="s">
        <v>4310</v>
      </c>
      <c r="J400" s="46" t="s">
        <v>4311</v>
      </c>
      <c r="K400" s="42" t="str">
        <f t="shared" si="24"/>
        <v>ProLine</v>
      </c>
      <c r="L400" s="39" t="s">
        <v>4223</v>
      </c>
      <c r="M400" s="39" t="s">
        <v>4223</v>
      </c>
      <c r="N400" s="39" t="s">
        <v>4223</v>
      </c>
      <c r="O400" s="39" t="s">
        <v>4223</v>
      </c>
      <c r="P400" s="39" t="s">
        <v>4223</v>
      </c>
      <c r="Q400" s="39" t="s">
        <v>4223</v>
      </c>
      <c r="R400" s="39" t="s">
        <v>4223</v>
      </c>
      <c r="S400" s="39" t="s">
        <v>4223</v>
      </c>
    </row>
    <row r="401" spans="1:19">
      <c r="A401" s="39" t="s">
        <v>197</v>
      </c>
      <c r="B401" s="42" t="str">
        <f t="shared" si="23"/>
        <v>Profiles</v>
      </c>
      <c r="C401" s="39" t="s">
        <v>4309</v>
      </c>
      <c r="D401" s="39" t="s">
        <v>199</v>
      </c>
      <c r="E401" s="39" t="s">
        <v>4306</v>
      </c>
      <c r="F401" s="39" t="s">
        <v>4307</v>
      </c>
      <c r="G401" s="39" t="s">
        <v>4308</v>
      </c>
      <c r="H401" s="39" t="s">
        <v>4309</v>
      </c>
      <c r="I401" s="39" t="s">
        <v>4310</v>
      </c>
      <c r="J401" s="46" t="s">
        <v>4311</v>
      </c>
      <c r="K401" s="42" t="str">
        <f t="shared" si="24"/>
        <v>Eco05</v>
      </c>
      <c r="L401" s="39" t="s">
        <v>4312</v>
      </c>
      <c r="M401" s="39" t="s">
        <v>4312</v>
      </c>
      <c r="N401" s="39" t="s">
        <v>4312</v>
      </c>
      <c r="O401" s="39" t="s">
        <v>4312</v>
      </c>
      <c r="P401" s="39" t="s">
        <v>4312</v>
      </c>
      <c r="Q401" s="39" t="s">
        <v>4312</v>
      </c>
      <c r="R401" s="39" t="s">
        <v>4312</v>
      </c>
      <c r="S401" s="39" t="s">
        <v>4387</v>
      </c>
    </row>
    <row r="402" spans="1:19" ht="24">
      <c r="A402" s="39" t="s">
        <v>664</v>
      </c>
      <c r="B402" s="42" t="str">
        <f t="shared" si="23"/>
        <v>Screws and accessories</v>
      </c>
      <c r="C402" s="39" t="s">
        <v>4225</v>
      </c>
      <c r="D402" s="39" t="s">
        <v>82</v>
      </c>
      <c r="E402" s="39" t="s">
        <v>4226</v>
      </c>
      <c r="F402" s="39" t="s">
        <v>4227</v>
      </c>
      <c r="G402" s="39" t="s">
        <v>4228</v>
      </c>
      <c r="H402" s="39" t="s">
        <v>4229</v>
      </c>
      <c r="I402" s="39" t="s">
        <v>4230</v>
      </c>
      <c r="J402" s="39" t="s">
        <v>4231</v>
      </c>
      <c r="K402" s="42" t="str">
        <f t="shared" si="24"/>
        <v>Screws and small parts</v>
      </c>
      <c r="L402" s="39" t="s">
        <v>4291</v>
      </c>
      <c r="M402" s="39" t="s">
        <v>4292</v>
      </c>
      <c r="N402" s="39" t="s">
        <v>4293</v>
      </c>
      <c r="O402" s="39" t="s">
        <v>4294</v>
      </c>
      <c r="P402" s="39" t="s">
        <v>4295</v>
      </c>
      <c r="Q402" s="39" t="s">
        <v>4296</v>
      </c>
      <c r="R402" s="39" t="s">
        <v>4230</v>
      </c>
      <c r="S402" s="39" t="s">
        <v>4384</v>
      </c>
    </row>
    <row r="403" spans="1:19" ht="24">
      <c r="A403" s="39" t="s">
        <v>122</v>
      </c>
      <c r="B403" s="42" t="str">
        <f t="shared" si="23"/>
        <v>Special fastenings</v>
      </c>
      <c r="C403" s="39" t="s">
        <v>4255</v>
      </c>
      <c r="D403" s="39" t="s">
        <v>117</v>
      </c>
      <c r="E403" s="39" t="s">
        <v>4256</v>
      </c>
      <c r="F403" s="39" t="s">
        <v>4257</v>
      </c>
      <c r="G403" s="39" t="s">
        <v>4258</v>
      </c>
      <c r="H403" s="39" t="s">
        <v>4259</v>
      </c>
      <c r="I403" s="39" t="s">
        <v>4260</v>
      </c>
      <c r="J403" s="39" t="s">
        <v>4261</v>
      </c>
      <c r="K403" s="42" t="str">
        <f t="shared" si="24"/>
        <v>Hanger bolt</v>
      </c>
      <c r="L403" s="39" t="s">
        <v>4262</v>
      </c>
      <c r="M403" s="39" t="s">
        <v>4263</v>
      </c>
      <c r="N403" s="39" t="s">
        <v>4264</v>
      </c>
      <c r="O403" s="39" t="s">
        <v>4265</v>
      </c>
      <c r="P403" s="39" t="s">
        <v>4266</v>
      </c>
      <c r="Q403" s="39" t="s">
        <v>4267</v>
      </c>
      <c r="R403" s="39" t="s">
        <v>4268</v>
      </c>
      <c r="S403" s="39" t="s">
        <v>4269</v>
      </c>
    </row>
    <row r="404" spans="1:19" ht="24">
      <c r="A404" s="39" t="s">
        <v>123</v>
      </c>
      <c r="B404" s="42" t="str">
        <f t="shared" si="23"/>
        <v>Special fastenings</v>
      </c>
      <c r="C404" s="39" t="s">
        <v>4255</v>
      </c>
      <c r="D404" s="39" t="s">
        <v>117</v>
      </c>
      <c r="E404" s="39" t="s">
        <v>4256</v>
      </c>
      <c r="F404" s="39" t="s">
        <v>4257</v>
      </c>
      <c r="G404" s="39" t="s">
        <v>4258</v>
      </c>
      <c r="H404" s="39" t="s">
        <v>4259</v>
      </c>
      <c r="I404" s="39" t="s">
        <v>4260</v>
      </c>
      <c r="J404" s="39" t="s">
        <v>4261</v>
      </c>
      <c r="K404" s="42" t="str">
        <f t="shared" si="24"/>
        <v>Hanger bolt</v>
      </c>
      <c r="L404" s="39" t="s">
        <v>4262</v>
      </c>
      <c r="M404" s="39" t="s">
        <v>4263</v>
      </c>
      <c r="N404" s="39" t="s">
        <v>4264</v>
      </c>
      <c r="O404" s="39" t="s">
        <v>4265</v>
      </c>
      <c r="P404" s="39" t="s">
        <v>4266</v>
      </c>
      <c r="Q404" s="39" t="s">
        <v>4267</v>
      </c>
      <c r="R404" s="39" t="s">
        <v>4268</v>
      </c>
      <c r="S404" s="39" t="s">
        <v>4269</v>
      </c>
    </row>
    <row r="405" spans="1:19" ht="24">
      <c r="A405" s="39" t="s">
        <v>124</v>
      </c>
      <c r="B405" s="42" t="str">
        <f t="shared" si="23"/>
        <v>Special fastenings</v>
      </c>
      <c r="C405" s="39" t="s">
        <v>4255</v>
      </c>
      <c r="D405" s="39" t="s">
        <v>117</v>
      </c>
      <c r="E405" s="39" t="s">
        <v>4256</v>
      </c>
      <c r="F405" s="39" t="s">
        <v>4257</v>
      </c>
      <c r="G405" s="39" t="s">
        <v>4258</v>
      </c>
      <c r="H405" s="39" t="s">
        <v>4259</v>
      </c>
      <c r="I405" s="39" t="s">
        <v>4260</v>
      </c>
      <c r="J405" s="39" t="s">
        <v>4261</v>
      </c>
      <c r="K405" s="42" t="str">
        <f t="shared" si="24"/>
        <v>Hanger bolt</v>
      </c>
      <c r="L405" s="39" t="s">
        <v>4262</v>
      </c>
      <c r="M405" s="39" t="s">
        <v>4263</v>
      </c>
      <c r="N405" s="39" t="s">
        <v>4264</v>
      </c>
      <c r="O405" s="39" t="s">
        <v>4265</v>
      </c>
      <c r="P405" s="39" t="s">
        <v>4266</v>
      </c>
      <c r="Q405" s="39" t="s">
        <v>4267</v>
      </c>
      <c r="R405" s="39" t="s">
        <v>4268</v>
      </c>
      <c r="S405" s="39" t="s">
        <v>4269</v>
      </c>
    </row>
    <row r="406" spans="1:19" ht="48">
      <c r="A406" s="39" t="s">
        <v>488</v>
      </c>
      <c r="B406" s="42" t="str">
        <f t="shared" si="23"/>
        <v>Ballastoptimized flat roof systems</v>
      </c>
      <c r="C406" s="39" t="s">
        <v>4317</v>
      </c>
      <c r="D406" s="39" t="s">
        <v>281</v>
      </c>
      <c r="E406" s="39" t="s">
        <v>4318</v>
      </c>
      <c r="F406" s="39" t="s">
        <v>4319</v>
      </c>
      <c r="G406" s="39" t="s">
        <v>4320</v>
      </c>
      <c r="H406" s="39" t="s">
        <v>4321</v>
      </c>
      <c r="I406" s="39" t="s">
        <v>4322</v>
      </c>
      <c r="J406" s="39" t="s">
        <v>4323</v>
      </c>
      <c r="K406" s="42" t="str">
        <f t="shared" si="24"/>
        <v>ProLine</v>
      </c>
      <c r="L406" s="39" t="s">
        <v>4223</v>
      </c>
      <c r="M406" s="39" t="s">
        <v>4223</v>
      </c>
      <c r="N406" s="39" t="s">
        <v>4223</v>
      </c>
      <c r="O406" s="39" t="s">
        <v>4223</v>
      </c>
      <c r="P406" s="39" t="s">
        <v>4223</v>
      </c>
      <c r="Q406" s="39" t="s">
        <v>4223</v>
      </c>
      <c r="R406" s="39" t="s">
        <v>4223</v>
      </c>
      <c r="S406" s="39" t="s">
        <v>4223</v>
      </c>
    </row>
    <row r="407" spans="1:19">
      <c r="A407" s="39" t="s">
        <v>265</v>
      </c>
      <c r="B407" s="42" t="str">
        <f t="shared" si="23"/>
        <v>Profiles</v>
      </c>
      <c r="C407" s="39" t="s">
        <v>4305</v>
      </c>
      <c r="D407" s="39" t="s">
        <v>199</v>
      </c>
      <c r="E407" s="39" t="s">
        <v>4306</v>
      </c>
      <c r="F407" s="39" t="s">
        <v>4307</v>
      </c>
      <c r="G407" s="39" t="s">
        <v>4308</v>
      </c>
      <c r="H407" s="39" t="s">
        <v>4309</v>
      </c>
      <c r="I407" s="39" t="s">
        <v>4310</v>
      </c>
      <c r="J407" s="46" t="s">
        <v>4311</v>
      </c>
      <c r="K407" s="42" t="str">
        <f t="shared" si="24"/>
        <v>ProLine</v>
      </c>
      <c r="L407" s="39" t="s">
        <v>4223</v>
      </c>
      <c r="M407" s="39" t="s">
        <v>4223</v>
      </c>
      <c r="N407" s="39" t="s">
        <v>4223</v>
      </c>
      <c r="O407" s="39" t="s">
        <v>4223</v>
      </c>
      <c r="P407" s="39" t="s">
        <v>4223</v>
      </c>
      <c r="Q407" s="39" t="s">
        <v>4223</v>
      </c>
      <c r="R407" s="39" t="s">
        <v>4223</v>
      </c>
      <c r="S407" s="39" t="s">
        <v>4223</v>
      </c>
    </row>
    <row r="408" spans="1:19">
      <c r="A408" s="39" t="s">
        <v>267</v>
      </c>
      <c r="B408" s="42" t="str">
        <f t="shared" si="23"/>
        <v>Profiles</v>
      </c>
      <c r="C408" s="39" t="s">
        <v>4305</v>
      </c>
      <c r="D408" s="39" t="s">
        <v>199</v>
      </c>
      <c r="E408" s="39" t="s">
        <v>4306</v>
      </c>
      <c r="F408" s="39" t="s">
        <v>4307</v>
      </c>
      <c r="G408" s="39" t="s">
        <v>4308</v>
      </c>
      <c r="H408" s="39" t="s">
        <v>4309</v>
      </c>
      <c r="I408" s="39" t="s">
        <v>4310</v>
      </c>
      <c r="J408" s="46" t="s">
        <v>4311</v>
      </c>
      <c r="K408" s="42" t="str">
        <f t="shared" si="24"/>
        <v>ProLine</v>
      </c>
      <c r="L408" s="39" t="s">
        <v>4223</v>
      </c>
      <c r="M408" s="39" t="s">
        <v>4223</v>
      </c>
      <c r="N408" s="39" t="s">
        <v>4223</v>
      </c>
      <c r="O408" s="39" t="s">
        <v>4223</v>
      </c>
      <c r="P408" s="39" t="s">
        <v>4223</v>
      </c>
      <c r="Q408" s="39" t="s">
        <v>4223</v>
      </c>
      <c r="R408" s="39" t="s">
        <v>4223</v>
      </c>
      <c r="S408" s="39" t="s">
        <v>4223</v>
      </c>
    </row>
    <row r="409" spans="1:19">
      <c r="A409" s="39" t="s">
        <v>269</v>
      </c>
      <c r="B409" s="42" t="str">
        <f t="shared" si="23"/>
        <v>Profiles</v>
      </c>
      <c r="C409" s="39" t="s">
        <v>4305</v>
      </c>
      <c r="D409" s="39" t="s">
        <v>199</v>
      </c>
      <c r="E409" s="39" t="s">
        <v>4306</v>
      </c>
      <c r="F409" s="39" t="s">
        <v>4307</v>
      </c>
      <c r="G409" s="39" t="s">
        <v>4308</v>
      </c>
      <c r="H409" s="39" t="s">
        <v>4309</v>
      </c>
      <c r="I409" s="39" t="s">
        <v>4310</v>
      </c>
      <c r="J409" s="46" t="s">
        <v>4311</v>
      </c>
      <c r="K409" s="42" t="str">
        <f t="shared" si="24"/>
        <v>ProLine</v>
      </c>
      <c r="L409" s="39" t="s">
        <v>4223</v>
      </c>
      <c r="M409" s="39" t="s">
        <v>4223</v>
      </c>
      <c r="N409" s="39" t="s">
        <v>4223</v>
      </c>
      <c r="O409" s="39" t="s">
        <v>4223</v>
      </c>
      <c r="P409" s="39" t="s">
        <v>4223</v>
      </c>
      <c r="Q409" s="39" t="s">
        <v>4223</v>
      </c>
      <c r="R409" s="39" t="s">
        <v>4223</v>
      </c>
      <c r="S409" s="39" t="s">
        <v>4223</v>
      </c>
    </row>
    <row r="410" spans="1:19" ht="24">
      <c r="A410" s="39" t="s">
        <v>357</v>
      </c>
      <c r="B410" s="42" t="str">
        <f t="shared" si="23"/>
        <v>Screws and accessories</v>
      </c>
      <c r="C410" s="39" t="s">
        <v>4225</v>
      </c>
      <c r="D410" s="39" t="s">
        <v>82</v>
      </c>
      <c r="E410" s="39" t="s">
        <v>4226</v>
      </c>
      <c r="F410" s="39" t="s">
        <v>4227</v>
      </c>
      <c r="G410" s="39" t="s">
        <v>4228</v>
      </c>
      <c r="H410" s="39" t="s">
        <v>4229</v>
      </c>
      <c r="I410" s="39" t="s">
        <v>4230</v>
      </c>
      <c r="J410" s="39" t="s">
        <v>4231</v>
      </c>
      <c r="K410" s="42" t="str">
        <f t="shared" si="24"/>
        <v>Accessories profiles</v>
      </c>
      <c r="L410" s="39" t="s">
        <v>4325</v>
      </c>
      <c r="M410" s="39" t="s">
        <v>4326</v>
      </c>
      <c r="N410" s="39" t="s">
        <v>4327</v>
      </c>
      <c r="O410" s="39" t="s">
        <v>4328</v>
      </c>
      <c r="P410" s="39" t="s">
        <v>4329</v>
      </c>
      <c r="Q410" s="39" t="s">
        <v>4330</v>
      </c>
      <c r="R410" s="39" t="s">
        <v>4331</v>
      </c>
      <c r="S410" s="39" t="s">
        <v>4332</v>
      </c>
    </row>
    <row r="411" spans="1:19" ht="24">
      <c r="A411" s="39" t="s">
        <v>638</v>
      </c>
      <c r="B411" s="42" t="str">
        <f t="shared" si="23"/>
        <v>Screws and accessories</v>
      </c>
      <c r="C411" s="39" t="s">
        <v>4225</v>
      </c>
      <c r="D411" s="39" t="s">
        <v>82</v>
      </c>
      <c r="E411" s="39" t="s">
        <v>4226</v>
      </c>
      <c r="F411" s="39" t="s">
        <v>4227</v>
      </c>
      <c r="G411" s="39" t="s">
        <v>4228</v>
      </c>
      <c r="H411" s="39" t="s">
        <v>4229</v>
      </c>
      <c r="I411" s="39" t="s">
        <v>4230</v>
      </c>
      <c r="J411" s="39" t="s">
        <v>4231</v>
      </c>
      <c r="K411" s="42" t="str">
        <f t="shared" si="24"/>
        <v>Screws and small parts</v>
      </c>
      <c r="L411" s="39" t="s">
        <v>4291</v>
      </c>
      <c r="M411" s="39" t="s">
        <v>4292</v>
      </c>
      <c r="N411" s="39" t="s">
        <v>4293</v>
      </c>
      <c r="O411" s="39" t="s">
        <v>4294</v>
      </c>
      <c r="P411" s="39" t="s">
        <v>4295</v>
      </c>
      <c r="Q411" s="39" t="s">
        <v>4296</v>
      </c>
      <c r="R411" s="39" t="s">
        <v>4230</v>
      </c>
      <c r="S411" s="39" t="s">
        <v>4384</v>
      </c>
    </row>
    <row r="412" spans="1:19" ht="48">
      <c r="A412" s="39" t="s">
        <v>550</v>
      </c>
      <c r="B412" s="42" t="str">
        <f t="shared" si="23"/>
        <v>Screws and accessories</v>
      </c>
      <c r="C412" s="39" t="s">
        <v>4225</v>
      </c>
      <c r="D412" s="39" t="s">
        <v>82</v>
      </c>
      <c r="E412" s="39" t="s">
        <v>4226</v>
      </c>
      <c r="F412" s="39" t="s">
        <v>4227</v>
      </c>
      <c r="G412" s="39" t="s">
        <v>4228</v>
      </c>
      <c r="H412" s="39" t="s">
        <v>4229</v>
      </c>
      <c r="I412" s="39" t="s">
        <v>4230</v>
      </c>
      <c r="J412" s="39" t="s">
        <v>4231</v>
      </c>
      <c r="K412" s="42" t="str">
        <f t="shared" si="24"/>
        <v>Accessories ballastoptimized flat roof systems</v>
      </c>
      <c r="L412" s="39" t="s">
        <v>4297</v>
      </c>
      <c r="M412" s="39" t="s">
        <v>4298</v>
      </c>
      <c r="N412" s="39" t="s">
        <v>4299</v>
      </c>
      <c r="O412" s="39" t="s">
        <v>4300</v>
      </c>
      <c r="P412" s="39" t="s">
        <v>4301</v>
      </c>
      <c r="Q412" s="39" t="s">
        <v>4302</v>
      </c>
      <c r="R412" s="39" t="s">
        <v>4340</v>
      </c>
      <c r="S412" s="39" t="s">
        <v>4304</v>
      </c>
    </row>
    <row r="413" spans="1:19" ht="48">
      <c r="A413" s="39" t="s">
        <v>155</v>
      </c>
      <c r="B413" s="42" t="str">
        <f t="shared" si="23"/>
        <v>Special fastenings</v>
      </c>
      <c r="C413" s="39" t="s">
        <v>4255</v>
      </c>
      <c r="D413" s="39" t="s">
        <v>117</v>
      </c>
      <c r="E413" s="39" t="s">
        <v>4256</v>
      </c>
      <c r="F413" s="39" t="s">
        <v>4257</v>
      </c>
      <c r="G413" s="39" t="s">
        <v>4258</v>
      </c>
      <c r="H413" s="39" t="s">
        <v>4259</v>
      </c>
      <c r="I413" s="39" t="s">
        <v>4260</v>
      </c>
      <c r="J413" s="39" t="s">
        <v>4261</v>
      </c>
      <c r="K413" s="42" t="str">
        <f t="shared" si="24"/>
        <v>Standing seam clamps</v>
      </c>
      <c r="L413" s="47" t="s">
        <v>4270</v>
      </c>
      <c r="M413" s="47" t="s">
        <v>4271</v>
      </c>
      <c r="N413" s="47" t="s">
        <v>4272</v>
      </c>
      <c r="O413" s="47" t="s">
        <v>4273</v>
      </c>
      <c r="P413" s="39" t="s">
        <v>4274</v>
      </c>
      <c r="Q413" s="39" t="s">
        <v>4275</v>
      </c>
      <c r="R413" s="39" t="s">
        <v>4276</v>
      </c>
      <c r="S413" s="39" t="s">
        <v>4277</v>
      </c>
    </row>
    <row r="414" spans="1:19" ht="24">
      <c r="A414" s="39" t="s">
        <v>654</v>
      </c>
      <c r="B414" s="42" t="str">
        <f t="shared" si="23"/>
        <v>Screws and accessories</v>
      </c>
      <c r="C414" s="39" t="s">
        <v>4225</v>
      </c>
      <c r="D414" s="39" t="s">
        <v>82</v>
      </c>
      <c r="E414" s="39" t="s">
        <v>4226</v>
      </c>
      <c r="F414" s="39" t="s">
        <v>4227</v>
      </c>
      <c r="G414" s="39" t="s">
        <v>4228</v>
      </c>
      <c r="H414" s="39" t="s">
        <v>4229</v>
      </c>
      <c r="I414" s="39" t="s">
        <v>4230</v>
      </c>
      <c r="J414" s="39" t="s">
        <v>4231</v>
      </c>
      <c r="K414" s="42" t="str">
        <f t="shared" si="24"/>
        <v>Screws and small parts</v>
      </c>
      <c r="L414" s="39" t="s">
        <v>4291</v>
      </c>
      <c r="M414" s="39" t="s">
        <v>4292</v>
      </c>
      <c r="N414" s="39" t="s">
        <v>4293</v>
      </c>
      <c r="O414" s="39" t="s">
        <v>4294</v>
      </c>
      <c r="P414" s="39" t="s">
        <v>4295</v>
      </c>
      <c r="Q414" s="39" t="s">
        <v>4296</v>
      </c>
      <c r="R414" s="39" t="s">
        <v>4230</v>
      </c>
      <c r="S414" s="39" t="s">
        <v>4384</v>
      </c>
    </row>
    <row r="415" spans="1:19" ht="24">
      <c r="A415" s="39" t="s">
        <v>666</v>
      </c>
      <c r="B415" s="42" t="str">
        <f t="shared" si="23"/>
        <v>Screws and accessories</v>
      </c>
      <c r="C415" s="39" t="s">
        <v>4225</v>
      </c>
      <c r="D415" s="39" t="s">
        <v>82</v>
      </c>
      <c r="E415" s="39" t="s">
        <v>4226</v>
      </c>
      <c r="F415" s="39" t="s">
        <v>4227</v>
      </c>
      <c r="G415" s="39" t="s">
        <v>4228</v>
      </c>
      <c r="H415" s="39" t="s">
        <v>4229</v>
      </c>
      <c r="I415" s="39" t="s">
        <v>4230</v>
      </c>
      <c r="J415" s="39" t="s">
        <v>4231</v>
      </c>
      <c r="K415" s="42" t="str">
        <f t="shared" si="24"/>
        <v>Screws and small parts</v>
      </c>
      <c r="L415" s="39" t="s">
        <v>4291</v>
      </c>
      <c r="M415" s="39" t="s">
        <v>4292</v>
      </c>
      <c r="N415" s="39" t="s">
        <v>4293</v>
      </c>
      <c r="O415" s="39" t="s">
        <v>4294</v>
      </c>
      <c r="P415" s="39" t="s">
        <v>4295</v>
      </c>
      <c r="Q415" s="39" t="s">
        <v>4296</v>
      </c>
      <c r="R415" s="39" t="s">
        <v>4230</v>
      </c>
      <c r="S415" s="39" t="s">
        <v>4384</v>
      </c>
    </row>
    <row r="416" spans="1:19" ht="24">
      <c r="A416" s="39" t="s">
        <v>662</v>
      </c>
      <c r="B416" s="42" t="str">
        <f t="shared" si="23"/>
        <v>Screws and accessories</v>
      </c>
      <c r="C416" s="39" t="s">
        <v>4225</v>
      </c>
      <c r="D416" s="39" t="s">
        <v>82</v>
      </c>
      <c r="E416" s="39" t="s">
        <v>4226</v>
      </c>
      <c r="F416" s="39" t="s">
        <v>4227</v>
      </c>
      <c r="G416" s="39" t="s">
        <v>4228</v>
      </c>
      <c r="H416" s="39" t="s">
        <v>4229</v>
      </c>
      <c r="I416" s="39" t="s">
        <v>4230</v>
      </c>
      <c r="J416" s="39" t="s">
        <v>4231</v>
      </c>
      <c r="K416" s="42" t="str">
        <f t="shared" si="24"/>
        <v>Screws and small parts</v>
      </c>
      <c r="L416" s="39" t="s">
        <v>4291</v>
      </c>
      <c r="M416" s="39" t="s">
        <v>4292</v>
      </c>
      <c r="N416" s="39" t="s">
        <v>4293</v>
      </c>
      <c r="O416" s="39" t="s">
        <v>4294</v>
      </c>
      <c r="P416" s="39" t="s">
        <v>4295</v>
      </c>
      <c r="Q416" s="39" t="s">
        <v>4296</v>
      </c>
      <c r="R416" s="39" t="s">
        <v>4230</v>
      </c>
      <c r="S416" s="39" t="s">
        <v>4384</v>
      </c>
    </row>
    <row r="417" spans="1:19" ht="24">
      <c r="A417" s="39" t="s">
        <v>644</v>
      </c>
      <c r="B417" s="42" t="str">
        <f t="shared" si="23"/>
        <v>Screws and accessories</v>
      </c>
      <c r="C417" s="39" t="s">
        <v>4225</v>
      </c>
      <c r="D417" s="39" t="s">
        <v>82</v>
      </c>
      <c r="E417" s="39" t="s">
        <v>4226</v>
      </c>
      <c r="F417" s="39" t="s">
        <v>4227</v>
      </c>
      <c r="G417" s="39" t="s">
        <v>4228</v>
      </c>
      <c r="H417" s="39" t="s">
        <v>4229</v>
      </c>
      <c r="I417" s="39" t="s">
        <v>4230</v>
      </c>
      <c r="J417" s="39" t="s">
        <v>4231</v>
      </c>
      <c r="K417" s="42" t="str">
        <f t="shared" si="24"/>
        <v>Screws and small parts</v>
      </c>
      <c r="L417" s="39" t="s">
        <v>4291</v>
      </c>
      <c r="M417" s="39" t="s">
        <v>4292</v>
      </c>
      <c r="N417" s="39" t="s">
        <v>4293</v>
      </c>
      <c r="O417" s="39" t="s">
        <v>4294</v>
      </c>
      <c r="P417" s="39" t="s">
        <v>4295</v>
      </c>
      <c r="Q417" s="39" t="s">
        <v>4296</v>
      </c>
      <c r="R417" s="39" t="s">
        <v>4230</v>
      </c>
      <c r="S417" s="39" t="s">
        <v>4384</v>
      </c>
    </row>
    <row r="418" spans="1:19" ht="36">
      <c r="A418" s="47" t="s">
        <v>5070</v>
      </c>
      <c r="B418" s="42" t="str">
        <f t="shared" si="23"/>
        <v>Module clamps</v>
      </c>
      <c r="C418" s="46" t="s">
        <v>377</v>
      </c>
      <c r="D418" s="46" t="s">
        <v>386</v>
      </c>
      <c r="E418" s="46" t="s">
        <v>4341</v>
      </c>
      <c r="F418" s="46" t="s">
        <v>4342</v>
      </c>
      <c r="G418" s="46" t="s">
        <v>4343</v>
      </c>
      <c r="H418" s="46" t="s">
        <v>4344</v>
      </c>
      <c r="I418" s="46" t="s">
        <v>4345</v>
      </c>
      <c r="J418" s="46" t="s">
        <v>4346</v>
      </c>
      <c r="K418" s="42" t="str">
        <f t="shared" si="24"/>
        <v>Module clamps for framed modules</v>
      </c>
      <c r="L418" s="47" t="s">
        <v>4347</v>
      </c>
      <c r="M418" s="47" t="s">
        <v>4348</v>
      </c>
      <c r="N418" s="47" t="s">
        <v>4349</v>
      </c>
      <c r="O418" s="47" t="s">
        <v>4350</v>
      </c>
      <c r="P418" s="39" t="s">
        <v>4351</v>
      </c>
      <c r="Q418" s="39" t="s">
        <v>4352</v>
      </c>
      <c r="R418" s="39" t="s">
        <v>4353</v>
      </c>
      <c r="S418" s="39" t="s">
        <v>4354</v>
      </c>
    </row>
    <row r="419" spans="1:19" ht="36">
      <c r="A419" s="47" t="s">
        <v>5072</v>
      </c>
      <c r="B419" s="42" t="str">
        <f t="shared" si="23"/>
        <v>Module clamps</v>
      </c>
      <c r="C419" s="46" t="s">
        <v>377</v>
      </c>
      <c r="D419" s="46" t="s">
        <v>386</v>
      </c>
      <c r="E419" s="46" t="s">
        <v>4341</v>
      </c>
      <c r="F419" s="46" t="s">
        <v>4342</v>
      </c>
      <c r="G419" s="46" t="s">
        <v>4343</v>
      </c>
      <c r="H419" s="46" t="s">
        <v>4344</v>
      </c>
      <c r="I419" s="46" t="s">
        <v>4345</v>
      </c>
      <c r="J419" s="46" t="s">
        <v>4346</v>
      </c>
      <c r="K419" s="42" t="str">
        <f t="shared" si="24"/>
        <v>Module clamps for framed modules</v>
      </c>
      <c r="L419" s="47" t="s">
        <v>4347</v>
      </c>
      <c r="M419" s="47" t="s">
        <v>4348</v>
      </c>
      <c r="N419" s="47" t="s">
        <v>4349</v>
      </c>
      <c r="O419" s="47" t="s">
        <v>4350</v>
      </c>
      <c r="P419" s="39" t="s">
        <v>4351</v>
      </c>
      <c r="Q419" s="39" t="s">
        <v>4352</v>
      </c>
      <c r="R419" s="39" t="s">
        <v>4353</v>
      </c>
      <c r="S419" s="39" t="s">
        <v>4354</v>
      </c>
    </row>
    <row r="420" spans="1:19" ht="36">
      <c r="A420" s="47" t="s">
        <v>5074</v>
      </c>
      <c r="B420" s="42" t="str">
        <f t="shared" si="23"/>
        <v>Module clamps</v>
      </c>
      <c r="C420" s="46" t="s">
        <v>377</v>
      </c>
      <c r="D420" s="46" t="s">
        <v>386</v>
      </c>
      <c r="E420" s="46" t="s">
        <v>4341</v>
      </c>
      <c r="F420" s="46" t="s">
        <v>4342</v>
      </c>
      <c r="G420" s="46" t="s">
        <v>4343</v>
      </c>
      <c r="H420" s="46" t="s">
        <v>4344</v>
      </c>
      <c r="I420" s="46" t="s">
        <v>4345</v>
      </c>
      <c r="J420" s="46" t="s">
        <v>4346</v>
      </c>
      <c r="K420" s="42" t="str">
        <f t="shared" si="24"/>
        <v>Module clamps for framed modules</v>
      </c>
      <c r="L420" s="47" t="s">
        <v>4347</v>
      </c>
      <c r="M420" s="47" t="s">
        <v>4348</v>
      </c>
      <c r="N420" s="47" t="s">
        <v>4349</v>
      </c>
      <c r="O420" s="47" t="s">
        <v>4350</v>
      </c>
      <c r="P420" s="39" t="s">
        <v>4351</v>
      </c>
      <c r="Q420" s="39" t="s">
        <v>4352</v>
      </c>
      <c r="R420" s="39" t="s">
        <v>4353</v>
      </c>
      <c r="S420" s="39" t="s">
        <v>4354</v>
      </c>
    </row>
    <row r="421" spans="1:19" ht="36">
      <c r="A421" s="47" t="s">
        <v>5076</v>
      </c>
      <c r="B421" s="42" t="str">
        <f t="shared" si="23"/>
        <v>Module clamps</v>
      </c>
      <c r="C421" s="46" t="s">
        <v>377</v>
      </c>
      <c r="D421" s="46" t="s">
        <v>386</v>
      </c>
      <c r="E421" s="46" t="s">
        <v>4341</v>
      </c>
      <c r="F421" s="46" t="s">
        <v>4342</v>
      </c>
      <c r="G421" s="46" t="s">
        <v>4343</v>
      </c>
      <c r="H421" s="46" t="s">
        <v>4344</v>
      </c>
      <c r="I421" s="46" t="s">
        <v>4345</v>
      </c>
      <c r="J421" s="46" t="s">
        <v>4346</v>
      </c>
      <c r="K421" s="42" t="str">
        <f t="shared" si="24"/>
        <v>Module clamps for framed modules</v>
      </c>
      <c r="L421" s="47" t="s">
        <v>4347</v>
      </c>
      <c r="M421" s="47" t="s">
        <v>4348</v>
      </c>
      <c r="N421" s="47" t="s">
        <v>4349</v>
      </c>
      <c r="O421" s="47" t="s">
        <v>4350</v>
      </c>
      <c r="P421" s="39" t="s">
        <v>4351</v>
      </c>
      <c r="Q421" s="39" t="s">
        <v>4352</v>
      </c>
      <c r="R421" s="39" t="s">
        <v>4353</v>
      </c>
      <c r="S421" s="39" t="s">
        <v>4354</v>
      </c>
    </row>
    <row r="422" spans="1:19" ht="36">
      <c r="A422" s="47" t="s">
        <v>5078</v>
      </c>
      <c r="B422" s="42" t="str">
        <f t="shared" si="23"/>
        <v>Module clamps</v>
      </c>
      <c r="C422" s="46" t="s">
        <v>377</v>
      </c>
      <c r="D422" s="46" t="s">
        <v>386</v>
      </c>
      <c r="E422" s="46" t="s">
        <v>4341</v>
      </c>
      <c r="F422" s="46" t="s">
        <v>4342</v>
      </c>
      <c r="G422" s="46" t="s">
        <v>4343</v>
      </c>
      <c r="H422" s="46" t="s">
        <v>4344</v>
      </c>
      <c r="I422" s="46" t="s">
        <v>4345</v>
      </c>
      <c r="J422" s="46" t="s">
        <v>4346</v>
      </c>
      <c r="K422" s="42" t="str">
        <f t="shared" si="24"/>
        <v>Module clamps for framed modules</v>
      </c>
      <c r="L422" s="47" t="s">
        <v>4347</v>
      </c>
      <c r="M422" s="47" t="s">
        <v>4348</v>
      </c>
      <c r="N422" s="47" t="s">
        <v>4349</v>
      </c>
      <c r="O422" s="47" t="s">
        <v>4350</v>
      </c>
      <c r="P422" s="39" t="s">
        <v>4351</v>
      </c>
      <c r="Q422" s="39" t="s">
        <v>4352</v>
      </c>
      <c r="R422" s="39" t="s">
        <v>4353</v>
      </c>
      <c r="S422" s="39" t="s">
        <v>4354</v>
      </c>
    </row>
    <row r="423" spans="1:19" ht="36">
      <c r="A423" s="47" t="s">
        <v>5080</v>
      </c>
      <c r="B423" s="42" t="str">
        <f t="shared" si="23"/>
        <v>Module clamps</v>
      </c>
      <c r="C423" s="46" t="s">
        <v>377</v>
      </c>
      <c r="D423" s="46" t="s">
        <v>386</v>
      </c>
      <c r="E423" s="46" t="s">
        <v>4341</v>
      </c>
      <c r="F423" s="46" t="s">
        <v>4342</v>
      </c>
      <c r="G423" s="46" t="s">
        <v>4343</v>
      </c>
      <c r="H423" s="46" t="s">
        <v>4344</v>
      </c>
      <c r="I423" s="46" t="s">
        <v>4345</v>
      </c>
      <c r="J423" s="46" t="s">
        <v>4346</v>
      </c>
      <c r="K423" s="42" t="str">
        <f t="shared" si="24"/>
        <v>Module clamps for framed modules</v>
      </c>
      <c r="L423" s="47" t="s">
        <v>4347</v>
      </c>
      <c r="M423" s="47" t="s">
        <v>4348</v>
      </c>
      <c r="N423" s="47" t="s">
        <v>4349</v>
      </c>
      <c r="O423" s="47" t="s">
        <v>4350</v>
      </c>
      <c r="P423" s="39" t="s">
        <v>4351</v>
      </c>
      <c r="Q423" s="39" t="s">
        <v>4352</v>
      </c>
      <c r="R423" s="39" t="s">
        <v>4353</v>
      </c>
      <c r="S423" s="39" t="s">
        <v>4354</v>
      </c>
    </row>
    <row r="424" spans="1:19" ht="24">
      <c r="A424" s="47" t="s">
        <v>5082</v>
      </c>
      <c r="B424" s="42" t="str">
        <f t="shared" si="23"/>
        <v>Screws and accessories</v>
      </c>
      <c r="C424" s="39" t="s">
        <v>4225</v>
      </c>
      <c r="D424" s="39" t="s">
        <v>82</v>
      </c>
      <c r="E424" s="39" t="s">
        <v>4226</v>
      </c>
      <c r="F424" s="39" t="s">
        <v>4227</v>
      </c>
      <c r="G424" s="39" t="s">
        <v>4228</v>
      </c>
      <c r="H424" s="39" t="s">
        <v>4229</v>
      </c>
      <c r="I424" s="39" t="s">
        <v>4230</v>
      </c>
      <c r="J424" s="39" t="s">
        <v>4231</v>
      </c>
      <c r="K424" s="42" t="str">
        <f t="shared" si="24"/>
        <v>Screws and small parts</v>
      </c>
      <c r="L424" s="39" t="s">
        <v>4291</v>
      </c>
      <c r="M424" s="39" t="s">
        <v>4292</v>
      </c>
      <c r="N424" s="39" t="s">
        <v>4293</v>
      </c>
      <c r="O424" s="39" t="s">
        <v>4294</v>
      </c>
      <c r="P424" s="39" t="s">
        <v>4295</v>
      </c>
      <c r="Q424" s="39" t="s">
        <v>4296</v>
      </c>
      <c r="R424" s="39" t="s">
        <v>4230</v>
      </c>
      <c r="S424" s="39" t="s">
        <v>4384</v>
      </c>
    </row>
    <row r="425" spans="1:19" ht="24">
      <c r="A425" s="47" t="s">
        <v>5084</v>
      </c>
      <c r="B425" s="42" t="str">
        <f t="shared" si="23"/>
        <v>Screws and accessories</v>
      </c>
      <c r="C425" s="39" t="s">
        <v>4225</v>
      </c>
      <c r="D425" s="39" t="s">
        <v>82</v>
      </c>
      <c r="E425" s="39" t="s">
        <v>4226</v>
      </c>
      <c r="F425" s="39" t="s">
        <v>4227</v>
      </c>
      <c r="G425" s="39" t="s">
        <v>4228</v>
      </c>
      <c r="H425" s="39" t="s">
        <v>4229</v>
      </c>
      <c r="I425" s="39" t="s">
        <v>4230</v>
      </c>
      <c r="J425" s="39" t="s">
        <v>4231</v>
      </c>
      <c r="K425" s="42" t="str">
        <f t="shared" si="24"/>
        <v>Screws and small parts</v>
      </c>
      <c r="L425" s="39" t="s">
        <v>4291</v>
      </c>
      <c r="M425" s="39" t="s">
        <v>4292</v>
      </c>
      <c r="N425" s="39" t="s">
        <v>4293</v>
      </c>
      <c r="O425" s="39" t="s">
        <v>4294</v>
      </c>
      <c r="P425" s="39" t="s">
        <v>4295</v>
      </c>
      <c r="Q425" s="39" t="s">
        <v>4296</v>
      </c>
      <c r="R425" s="39" t="s">
        <v>4230</v>
      </c>
      <c r="S425" s="39" t="s">
        <v>4384</v>
      </c>
    </row>
    <row r="426" spans="1:19" ht="24">
      <c r="A426" s="47" t="s">
        <v>5086</v>
      </c>
      <c r="B426" s="42" t="str">
        <f t="shared" si="23"/>
        <v>Screws and accessories</v>
      </c>
      <c r="C426" s="39" t="s">
        <v>4225</v>
      </c>
      <c r="D426" s="39" t="s">
        <v>82</v>
      </c>
      <c r="E426" s="39" t="s">
        <v>4226</v>
      </c>
      <c r="F426" s="39" t="s">
        <v>4227</v>
      </c>
      <c r="G426" s="39" t="s">
        <v>4228</v>
      </c>
      <c r="H426" s="39" t="s">
        <v>4229</v>
      </c>
      <c r="I426" s="39" t="s">
        <v>4230</v>
      </c>
      <c r="J426" s="39" t="s">
        <v>4231</v>
      </c>
      <c r="K426" s="42" t="str">
        <f t="shared" si="24"/>
        <v>Screws and small parts</v>
      </c>
      <c r="L426" s="39" t="s">
        <v>4291</v>
      </c>
      <c r="M426" s="39" t="s">
        <v>4292</v>
      </c>
      <c r="N426" s="39" t="s">
        <v>4293</v>
      </c>
      <c r="O426" s="39" t="s">
        <v>4294</v>
      </c>
      <c r="P426" s="39" t="s">
        <v>4295</v>
      </c>
      <c r="Q426" s="39" t="s">
        <v>4296</v>
      </c>
      <c r="R426" s="39" t="s">
        <v>4230</v>
      </c>
      <c r="S426" s="39" t="s">
        <v>4384</v>
      </c>
    </row>
    <row r="427" spans="1:19" ht="24">
      <c r="A427" s="47" t="s">
        <v>5088</v>
      </c>
      <c r="B427" s="42" t="str">
        <f t="shared" si="23"/>
        <v>Screws and accessories</v>
      </c>
      <c r="C427" s="39" t="s">
        <v>4225</v>
      </c>
      <c r="D427" s="39" t="s">
        <v>82</v>
      </c>
      <c r="E427" s="39" t="s">
        <v>4226</v>
      </c>
      <c r="F427" s="39" t="s">
        <v>4227</v>
      </c>
      <c r="G427" s="39" t="s">
        <v>4228</v>
      </c>
      <c r="H427" s="39" t="s">
        <v>4229</v>
      </c>
      <c r="I427" s="39" t="s">
        <v>4230</v>
      </c>
      <c r="J427" s="39" t="s">
        <v>4231</v>
      </c>
      <c r="K427" s="42" t="str">
        <f t="shared" si="24"/>
        <v>Screws and small parts</v>
      </c>
      <c r="L427" s="39" t="s">
        <v>4291</v>
      </c>
      <c r="M427" s="39" t="s">
        <v>4292</v>
      </c>
      <c r="N427" s="39" t="s">
        <v>4293</v>
      </c>
      <c r="O427" s="39" t="s">
        <v>4294</v>
      </c>
      <c r="P427" s="39" t="s">
        <v>4295</v>
      </c>
      <c r="Q427" s="39" t="s">
        <v>4296</v>
      </c>
      <c r="R427" s="39" t="s">
        <v>4230</v>
      </c>
      <c r="S427" s="39" t="s">
        <v>4384</v>
      </c>
    </row>
    <row r="428" spans="1:19" ht="48">
      <c r="A428" s="47" t="s">
        <v>5490</v>
      </c>
      <c r="B428" s="42" t="str">
        <f t="shared" si="23"/>
        <v>Ballastoptimized flat roof systems</v>
      </c>
      <c r="C428" s="39" t="s">
        <v>4317</v>
      </c>
      <c r="D428" s="39" t="s">
        <v>281</v>
      </c>
      <c r="E428" s="39" t="s">
        <v>4318</v>
      </c>
      <c r="F428" s="39" t="s">
        <v>4319</v>
      </c>
      <c r="G428" s="39" t="s">
        <v>4320</v>
      </c>
      <c r="H428" s="39" t="s">
        <v>4321</v>
      </c>
      <c r="I428" s="39" t="s">
        <v>4322</v>
      </c>
      <c r="J428" s="39" t="s">
        <v>4323</v>
      </c>
      <c r="K428" s="42" t="str">
        <f t="shared" si="24"/>
        <v>ProLine</v>
      </c>
      <c r="L428" s="47" t="s">
        <v>4223</v>
      </c>
      <c r="M428" s="47" t="s">
        <v>4223</v>
      </c>
      <c r="N428" s="47" t="s">
        <v>4223</v>
      </c>
      <c r="O428" s="47" t="s">
        <v>4223</v>
      </c>
      <c r="P428" s="47" t="s">
        <v>4223</v>
      </c>
      <c r="Q428" s="47" t="s">
        <v>4223</v>
      </c>
      <c r="R428" s="47" t="s">
        <v>4223</v>
      </c>
      <c r="S428" s="47" t="s">
        <v>4223</v>
      </c>
    </row>
    <row r="429" spans="1:19" ht="48">
      <c r="A429" s="47" t="s">
        <v>5491</v>
      </c>
      <c r="B429" s="42" t="str">
        <f t="shared" si="23"/>
        <v>Ballastoptimized flat roof systems</v>
      </c>
      <c r="C429" s="39" t="s">
        <v>4317</v>
      </c>
      <c r="D429" s="39" t="s">
        <v>281</v>
      </c>
      <c r="E429" s="39" t="s">
        <v>4318</v>
      </c>
      <c r="F429" s="39" t="s">
        <v>4319</v>
      </c>
      <c r="G429" s="39" t="s">
        <v>4320</v>
      </c>
      <c r="H429" s="39" t="s">
        <v>4321</v>
      </c>
      <c r="I429" s="39" t="s">
        <v>4322</v>
      </c>
      <c r="J429" s="39" t="s">
        <v>4323</v>
      </c>
      <c r="K429" s="42" t="str">
        <f t="shared" si="24"/>
        <v>ProLine</v>
      </c>
      <c r="L429" s="47" t="s">
        <v>4223</v>
      </c>
      <c r="M429" s="47" t="s">
        <v>4223</v>
      </c>
      <c r="N429" s="47" t="s">
        <v>4223</v>
      </c>
      <c r="O429" s="47" t="s">
        <v>4223</v>
      </c>
      <c r="P429" s="47" t="s">
        <v>4223</v>
      </c>
      <c r="Q429" s="47" t="s">
        <v>4223</v>
      </c>
      <c r="R429" s="47" t="s">
        <v>4223</v>
      </c>
      <c r="S429" s="47" t="s">
        <v>4223</v>
      </c>
    </row>
    <row r="430" spans="1:19" ht="48">
      <c r="A430" s="47" t="s">
        <v>5494</v>
      </c>
      <c r="B430" s="42" t="str">
        <f t="shared" si="23"/>
        <v>Ballastoptimized flat roof systems</v>
      </c>
      <c r="C430" s="39" t="s">
        <v>4317</v>
      </c>
      <c r="D430" s="39" t="s">
        <v>281</v>
      </c>
      <c r="E430" s="39" t="s">
        <v>4318</v>
      </c>
      <c r="F430" s="39" t="s">
        <v>4319</v>
      </c>
      <c r="G430" s="39" t="s">
        <v>4320</v>
      </c>
      <c r="H430" s="39" t="s">
        <v>4321</v>
      </c>
      <c r="I430" s="39" t="s">
        <v>4322</v>
      </c>
      <c r="J430" s="39" t="s">
        <v>4323</v>
      </c>
      <c r="K430" s="42" t="str">
        <f t="shared" si="24"/>
        <v>ProLine</v>
      </c>
      <c r="L430" s="47" t="s">
        <v>4223</v>
      </c>
      <c r="M430" s="47" t="s">
        <v>4223</v>
      </c>
      <c r="N430" s="47" t="s">
        <v>4223</v>
      </c>
      <c r="O430" s="47" t="s">
        <v>4223</v>
      </c>
      <c r="P430" s="47" t="s">
        <v>4223</v>
      </c>
      <c r="Q430" s="47" t="s">
        <v>4223</v>
      </c>
      <c r="R430" s="47" t="s">
        <v>4223</v>
      </c>
      <c r="S430" s="47" t="s">
        <v>4223</v>
      </c>
    </row>
    <row r="431" spans="1:19" ht="48">
      <c r="A431" s="47" t="s">
        <v>5496</v>
      </c>
      <c r="B431" s="42" t="str">
        <f t="shared" si="23"/>
        <v>Ballastoptimized flat roof systems</v>
      </c>
      <c r="C431" s="39" t="s">
        <v>4317</v>
      </c>
      <c r="D431" s="39" t="s">
        <v>281</v>
      </c>
      <c r="E431" s="39" t="s">
        <v>4318</v>
      </c>
      <c r="F431" s="39" t="s">
        <v>4319</v>
      </c>
      <c r="G431" s="39" t="s">
        <v>4320</v>
      </c>
      <c r="H431" s="39" t="s">
        <v>4321</v>
      </c>
      <c r="I431" s="39" t="s">
        <v>4322</v>
      </c>
      <c r="J431" s="39" t="s">
        <v>4323</v>
      </c>
      <c r="K431" s="42" t="str">
        <f t="shared" si="24"/>
        <v>ProLine</v>
      </c>
      <c r="L431" s="47" t="s">
        <v>4223</v>
      </c>
      <c r="M431" s="47" t="s">
        <v>4223</v>
      </c>
      <c r="N431" s="47" t="s">
        <v>4223</v>
      </c>
      <c r="O431" s="47" t="s">
        <v>4223</v>
      </c>
      <c r="P431" s="47" t="s">
        <v>4223</v>
      </c>
      <c r="Q431" s="47" t="s">
        <v>4223</v>
      </c>
      <c r="R431" s="47" t="s">
        <v>4223</v>
      </c>
      <c r="S431" s="47" t="s">
        <v>4223</v>
      </c>
    </row>
    <row r="432" spans="1:19" ht="48">
      <c r="A432" s="47" t="s">
        <v>3326</v>
      </c>
      <c r="B432" s="42" t="str">
        <f t="shared" si="23"/>
        <v>Ballastoptimized flat roof systems</v>
      </c>
      <c r="C432" s="39" t="s">
        <v>4317</v>
      </c>
      <c r="D432" s="39" t="s">
        <v>281</v>
      </c>
      <c r="E432" s="39" t="s">
        <v>4318</v>
      </c>
      <c r="F432" s="39" t="s">
        <v>4319</v>
      </c>
      <c r="G432" s="39" t="s">
        <v>4320</v>
      </c>
      <c r="H432" s="39" t="s">
        <v>4321</v>
      </c>
      <c r="I432" s="39" t="s">
        <v>4322</v>
      </c>
      <c r="J432" s="39" t="s">
        <v>4323</v>
      </c>
      <c r="K432" s="42" t="str">
        <f t="shared" si="24"/>
        <v>ProLine</v>
      </c>
      <c r="L432" s="47" t="s">
        <v>4223</v>
      </c>
      <c r="M432" s="47" t="s">
        <v>4223</v>
      </c>
      <c r="N432" s="47" t="s">
        <v>4223</v>
      </c>
      <c r="O432" s="47" t="s">
        <v>4223</v>
      </c>
      <c r="P432" s="47" t="s">
        <v>4223</v>
      </c>
      <c r="Q432" s="47" t="s">
        <v>4223</v>
      </c>
      <c r="R432" s="47" t="s">
        <v>4223</v>
      </c>
      <c r="S432" s="47" t="s">
        <v>4223</v>
      </c>
    </row>
  </sheetData>
  <autoFilter ref="A2:R417" xr:uid="{6D118FE9-8048-4DB8-AB05-A65368EFDC8F}"/>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49F96-765F-425E-89AA-F9C13F950AF3}">
  <sheetPr codeName="Tabelle12"/>
  <dimension ref="A1:J108"/>
  <sheetViews>
    <sheetView zoomScaleNormal="100" workbookViewId="0">
      <pane ySplit="2" topLeftCell="A26" activePane="bottomLeft" state="frozen"/>
      <selection activeCell="K336" sqref="K336"/>
      <selection pane="bottomLeft" activeCell="K336" sqref="K336"/>
    </sheetView>
  </sheetViews>
  <sheetFormatPr baseColWidth="10" defaultColWidth="13" defaultRowHeight="12" outlineLevelCol="1"/>
  <cols>
    <col min="1" max="1" width="9.5" style="39" customWidth="1"/>
    <col min="2" max="2" width="44.5" style="39" customWidth="1"/>
    <col min="3" max="6" width="44.5" style="39" customWidth="1" outlineLevel="1"/>
    <col min="7" max="9" width="38.625" style="39" customWidth="1" outlineLevel="1"/>
    <col min="10" max="10" width="39.625" style="39" customWidth="1"/>
    <col min="11" max="16384" width="13" style="39"/>
  </cols>
  <sheetData>
    <row r="1" spans="1:10">
      <c r="B1" s="40" t="s">
        <v>4388</v>
      </c>
    </row>
    <row r="2" spans="1:10">
      <c r="A2" s="41" t="s">
        <v>719</v>
      </c>
      <c r="B2" s="42" t="str">
        <f t="shared" ref="B2:B34" si="0">IF(INDEX(C2:J2,1,Sprache)&lt;&gt;0,INDEX(C2:J2,1,Sprache),IF(INDEX(C2:J2,1,1)=0," ",INDEX(C2:J2,1,1)))</f>
        <v>EN</v>
      </c>
      <c r="C2" s="41" t="s">
        <v>720</v>
      </c>
      <c r="D2" s="41" t="s">
        <v>721</v>
      </c>
      <c r="E2" s="41" t="s">
        <v>722</v>
      </c>
      <c r="F2" s="41" t="s">
        <v>723</v>
      </c>
      <c r="G2" s="41" t="s">
        <v>724</v>
      </c>
      <c r="H2" s="41" t="s">
        <v>725</v>
      </c>
      <c r="I2" s="41" t="s">
        <v>726</v>
      </c>
      <c r="J2" s="41" t="s">
        <v>4389</v>
      </c>
    </row>
    <row r="3" spans="1:10" ht="72">
      <c r="A3" s="46">
        <v>1</v>
      </c>
      <c r="B3" s="42" t="str">
        <f t="shared" si="0"/>
        <v>* Alternative articles are suggestions that must be checked for suitability in individual cases. Other articles may represent a technically optimized solution or proposed alternative articles may be unsuitable for specific situations.</v>
      </c>
      <c r="C3" s="46" t="s">
        <v>4390</v>
      </c>
      <c r="D3" s="46" t="s">
        <v>4391</v>
      </c>
      <c r="E3" s="46" t="s">
        <v>4392</v>
      </c>
      <c r="F3" s="46" t="s">
        <v>4393</v>
      </c>
      <c r="G3" s="46" t="s">
        <v>4394</v>
      </c>
      <c r="H3" s="46" t="s">
        <v>4395</v>
      </c>
      <c r="I3" s="46" t="s">
        <v>4396</v>
      </c>
      <c r="J3" s="48" t="s">
        <v>4397</v>
      </c>
    </row>
    <row r="4" spans="1:10">
      <c r="A4" s="46">
        <v>2</v>
      </c>
      <c r="B4" s="42" t="str">
        <f t="shared" si="0"/>
        <v>from</v>
      </c>
      <c r="C4" s="46" t="s">
        <v>4398</v>
      </c>
      <c r="D4" s="46" t="s">
        <v>4399</v>
      </c>
      <c r="E4" s="46" t="s">
        <v>4400</v>
      </c>
      <c r="F4" s="46" t="s">
        <v>4401</v>
      </c>
      <c r="G4" s="51" t="s">
        <v>4402</v>
      </c>
      <c r="H4" s="51" t="s">
        <v>4403</v>
      </c>
      <c r="I4" s="46" t="s">
        <v>4404</v>
      </c>
      <c r="J4" s="46" t="s">
        <v>4405</v>
      </c>
    </row>
    <row r="5" spans="1:10">
      <c r="A5" s="46">
        <v>3</v>
      </c>
      <c r="B5" s="42" t="str">
        <f t="shared" si="0"/>
        <v>from 1 piece</v>
      </c>
      <c r="C5" s="46" t="s">
        <v>4406</v>
      </c>
      <c r="D5" s="46" t="s">
        <v>4407</v>
      </c>
      <c r="E5" s="46" t="s">
        <v>4408</v>
      </c>
      <c r="F5" s="46" t="s">
        <v>4409</v>
      </c>
      <c r="G5" s="51" t="s">
        <v>4410</v>
      </c>
      <c r="H5" s="46" t="s">
        <v>4411</v>
      </c>
      <c r="I5" s="46" t="s">
        <v>4412</v>
      </c>
      <c r="J5" s="46" t="s">
        <v>4413</v>
      </c>
    </row>
    <row r="6" spans="1:10">
      <c r="A6" s="46">
        <v>4</v>
      </c>
      <c r="B6" s="42" t="str">
        <f t="shared" si="0"/>
        <v>from 100 piece</v>
      </c>
      <c r="C6" s="46" t="s">
        <v>4414</v>
      </c>
      <c r="D6" s="46" t="s">
        <v>4415</v>
      </c>
      <c r="E6" s="46" t="s">
        <v>4416</v>
      </c>
      <c r="F6" s="46" t="s">
        <v>4417</v>
      </c>
      <c r="G6" s="51" t="s">
        <v>4418</v>
      </c>
      <c r="H6" s="46" t="s">
        <v>4419</v>
      </c>
      <c r="I6" s="46" t="s">
        <v>4420</v>
      </c>
      <c r="J6" s="46" t="s">
        <v>4421</v>
      </c>
    </row>
    <row r="7" spans="1:10">
      <c r="A7" s="46">
        <v>5</v>
      </c>
      <c r="B7" s="42" t="str">
        <f t="shared" si="0"/>
        <v>from 50 piece</v>
      </c>
      <c r="C7" s="46" t="s">
        <v>4422</v>
      </c>
      <c r="D7" s="46" t="s">
        <v>4423</v>
      </c>
      <c r="E7" s="46" t="s">
        <v>4424</v>
      </c>
      <c r="F7" s="46" t="s">
        <v>4425</v>
      </c>
      <c r="G7" s="51" t="s">
        <v>4426</v>
      </c>
      <c r="H7" s="46" t="s">
        <v>4427</v>
      </c>
      <c r="I7" s="46" t="s">
        <v>4428</v>
      </c>
      <c r="J7" s="46" t="s">
        <v>4429</v>
      </c>
    </row>
    <row r="8" spans="1:10">
      <c r="A8" s="46">
        <v>101</v>
      </c>
      <c r="B8" s="42" t="str">
        <f t="shared" si="0"/>
        <v>from piece</v>
      </c>
      <c r="C8" s="46" t="s">
        <v>4430</v>
      </c>
      <c r="D8" s="46" t="s">
        <v>4431</v>
      </c>
      <c r="E8" s="46" t="s">
        <v>4432</v>
      </c>
      <c r="F8" s="46" t="s">
        <v>4433</v>
      </c>
      <c r="G8" s="51" t="s">
        <v>4434</v>
      </c>
      <c r="H8" s="46" t="s">
        <v>4435</v>
      </c>
      <c r="I8" s="46" t="s">
        <v>4436</v>
      </c>
      <c r="J8" s="46" t="s">
        <v>4437</v>
      </c>
    </row>
    <row r="9" spans="1:10" ht="36">
      <c r="A9" s="46">
        <v>6</v>
      </c>
      <c r="B9" s="42" t="str">
        <f t="shared" si="0"/>
        <v>All offers are subject to approval and are valid only within the scope of the given lot sizes, for profiles only for whole bundles.</v>
      </c>
      <c r="C9" s="46" t="s">
        <v>5467</v>
      </c>
      <c r="D9" s="46" t="s">
        <v>5468</v>
      </c>
      <c r="E9" s="46" t="s">
        <v>5469</v>
      </c>
      <c r="F9" s="46" t="s">
        <v>5470</v>
      </c>
      <c r="G9" s="46" t="s">
        <v>4438</v>
      </c>
      <c r="H9" s="46" t="s">
        <v>5471</v>
      </c>
      <c r="I9" s="46" t="s">
        <v>4439</v>
      </c>
      <c r="J9" s="48" t="s">
        <v>4440</v>
      </c>
    </row>
    <row r="10" spans="1:10">
      <c r="A10" s="46">
        <v>7</v>
      </c>
      <c r="B10" s="42" t="str">
        <f t="shared" si="0"/>
        <v>Old material number</v>
      </c>
      <c r="C10" s="46" t="s">
        <v>4441</v>
      </c>
      <c r="D10" s="46" t="s">
        <v>4442</v>
      </c>
      <c r="E10" s="46" t="s">
        <v>4443</v>
      </c>
      <c r="F10" s="46" t="s">
        <v>4444</v>
      </c>
      <c r="G10" s="46" t="s">
        <v>4445</v>
      </c>
      <c r="H10" s="46" t="s">
        <v>4446</v>
      </c>
      <c r="I10" s="46" t="s">
        <v>4447</v>
      </c>
      <c r="J10" s="46" t="s">
        <v>4448</v>
      </c>
    </row>
    <row r="11" spans="1:10">
      <c r="A11" s="46">
        <v>8</v>
      </c>
      <c r="B11" s="42" t="str">
        <f t="shared" si="0"/>
        <v>Alu-Tile</v>
      </c>
      <c r="C11" s="46" t="s">
        <v>4224</v>
      </c>
      <c r="D11" s="46" t="s">
        <v>4224</v>
      </c>
      <c r="E11" s="46" t="s">
        <v>4224</v>
      </c>
      <c r="F11" s="46" t="s">
        <v>4224</v>
      </c>
      <c r="G11" s="46" t="s">
        <v>4224</v>
      </c>
      <c r="H11" s="46" t="s">
        <v>4224</v>
      </c>
      <c r="I11" s="46" t="s">
        <v>4224</v>
      </c>
      <c r="J11" s="46" t="s">
        <v>4224</v>
      </c>
    </row>
    <row r="12" spans="1:10">
      <c r="A12" s="46">
        <v>9</v>
      </c>
      <c r="B12" s="42" t="str">
        <f t="shared" si="0"/>
        <v>other available lengths</v>
      </c>
      <c r="C12" s="46" t="s">
        <v>4449</v>
      </c>
      <c r="D12" s="46" t="s">
        <v>4450</v>
      </c>
      <c r="E12" s="46" t="s">
        <v>4451</v>
      </c>
      <c r="F12" s="46" t="s">
        <v>4452</v>
      </c>
      <c r="G12" s="46" t="s">
        <v>4453</v>
      </c>
      <c r="H12" s="46" t="s">
        <v>4454</v>
      </c>
      <c r="I12" s="46" t="s">
        <v>4455</v>
      </c>
      <c r="J12" s="46" t="s">
        <v>4456</v>
      </c>
    </row>
    <row r="13" spans="1:10">
      <c r="A13" s="46">
        <v>10</v>
      </c>
      <c r="B13" s="42" t="str">
        <f t="shared" si="0"/>
        <v>Subject to change</v>
      </c>
      <c r="C13" s="46" t="s">
        <v>4457</v>
      </c>
      <c r="D13" s="46" t="s">
        <v>714</v>
      </c>
      <c r="E13" s="46" t="s">
        <v>4458</v>
      </c>
      <c r="F13" s="46" t="s">
        <v>4459</v>
      </c>
      <c r="G13" s="46" t="s">
        <v>4460</v>
      </c>
      <c r="H13" s="46" t="s">
        <v>4461</v>
      </c>
      <c r="I13" s="46" t="s">
        <v>4462</v>
      </c>
      <c r="J13" s="46" t="s">
        <v>4463</v>
      </c>
    </row>
    <row r="14" spans="1:10">
      <c r="A14" s="46">
        <v>11</v>
      </c>
      <c r="B14" s="42" t="str">
        <f t="shared" si="0"/>
        <v>Material short text</v>
      </c>
      <c r="C14" s="46" t="s">
        <v>6</v>
      </c>
      <c r="D14" s="46" t="s">
        <v>4464</v>
      </c>
      <c r="E14" s="46" t="s">
        <v>4465</v>
      </c>
      <c r="F14" s="46" t="s">
        <v>4466</v>
      </c>
      <c r="G14" s="46" t="s">
        <v>4467</v>
      </c>
      <c r="H14" s="46" t="s">
        <v>4468</v>
      </c>
      <c r="I14" s="46" t="s">
        <v>4469</v>
      </c>
      <c r="J14" s="46" t="s">
        <v>4470</v>
      </c>
    </row>
    <row r="15" spans="1:10">
      <c r="A15" s="46">
        <v>12</v>
      </c>
      <c r="B15" s="42" t="str">
        <f t="shared" si="0"/>
        <v>Article description of the discontinued article</v>
      </c>
      <c r="C15" s="46" t="s">
        <v>4471</v>
      </c>
      <c r="D15" s="46" t="s">
        <v>4472</v>
      </c>
      <c r="E15" s="46" t="s">
        <v>4473</v>
      </c>
      <c r="F15" s="46" t="s">
        <v>4474</v>
      </c>
      <c r="G15" s="46" t="s">
        <v>4475</v>
      </c>
      <c r="H15" s="46" t="s">
        <v>4476</v>
      </c>
      <c r="I15" s="46" t="s">
        <v>4477</v>
      </c>
      <c r="J15" s="46" t="s">
        <v>4478</v>
      </c>
    </row>
    <row r="16" spans="1:10">
      <c r="A16" s="46">
        <v>13</v>
      </c>
      <c r="B16" s="42" t="str">
        <f t="shared" si="0"/>
        <v>Article description New or alternative article *</v>
      </c>
      <c r="C16" s="46" t="s">
        <v>4479</v>
      </c>
      <c r="D16" s="46" t="s">
        <v>4480</v>
      </c>
      <c r="E16" s="46" t="s">
        <v>4481</v>
      </c>
      <c r="F16" s="46" t="s">
        <v>4482</v>
      </c>
      <c r="G16" s="46" t="s">
        <v>4483</v>
      </c>
      <c r="H16" s="46" t="s">
        <v>4484</v>
      </c>
      <c r="I16" s="46" t="s">
        <v>4485</v>
      </c>
      <c r="J16" s="46" t="s">
        <v>4486</v>
      </c>
    </row>
    <row r="17" spans="1:10">
      <c r="A17" s="46">
        <v>14</v>
      </c>
      <c r="B17" s="42" t="str">
        <f t="shared" si="0"/>
        <v>Item No.</v>
      </c>
      <c r="C17" s="46" t="s">
        <v>5</v>
      </c>
      <c r="D17" s="46" t="s">
        <v>4487</v>
      </c>
      <c r="E17" s="46" t="s">
        <v>4488</v>
      </c>
      <c r="F17" s="46" t="s">
        <v>4489</v>
      </c>
      <c r="G17" s="46" t="s">
        <v>4490</v>
      </c>
      <c r="H17" s="46" t="s">
        <v>4491</v>
      </c>
      <c r="I17" s="46" t="s">
        <v>4492</v>
      </c>
      <c r="J17" s="46" t="s">
        <v>4493</v>
      </c>
    </row>
    <row r="18" spans="1:10">
      <c r="A18" s="46">
        <v>15</v>
      </c>
      <c r="B18" s="42" t="str">
        <f t="shared" si="0"/>
        <v>Article number of the discontinued article</v>
      </c>
      <c r="C18" s="46" t="s">
        <v>4494</v>
      </c>
      <c r="D18" s="46" t="s">
        <v>4495</v>
      </c>
      <c r="E18" s="46" t="s">
        <v>4496</v>
      </c>
      <c r="F18" s="46" t="s">
        <v>4497</v>
      </c>
      <c r="G18" s="46" t="s">
        <v>4498</v>
      </c>
      <c r="H18" s="46" t="s">
        <v>4499</v>
      </c>
      <c r="I18" s="46" t="s">
        <v>4500</v>
      </c>
      <c r="J18" s="48" t="s">
        <v>4501</v>
      </c>
    </row>
    <row r="19" spans="1:10">
      <c r="A19" s="46">
        <v>16</v>
      </c>
      <c r="B19" s="42" t="str">
        <f t="shared" si="0"/>
        <v>Article number new or alternative article*</v>
      </c>
      <c r="C19" s="46" t="s">
        <v>4502</v>
      </c>
      <c r="D19" s="46" t="s">
        <v>4503</v>
      </c>
      <c r="E19" s="46" t="s">
        <v>4504</v>
      </c>
      <c r="F19" s="46" t="s">
        <v>4505</v>
      </c>
      <c r="G19" s="46" t="s">
        <v>4506</v>
      </c>
      <c r="H19" s="46" t="s">
        <v>4507</v>
      </c>
      <c r="I19" s="46" t="s">
        <v>4508</v>
      </c>
      <c r="J19" s="46" t="s">
        <v>4509</v>
      </c>
    </row>
    <row r="20" spans="1:10">
      <c r="A20" s="46">
        <v>17</v>
      </c>
      <c r="B20" s="42" t="str">
        <f t="shared" si="0"/>
        <v>Article master data</v>
      </c>
      <c r="C20" s="46" t="s">
        <v>4510</v>
      </c>
      <c r="D20" s="46" t="s">
        <v>4511</v>
      </c>
      <c r="E20" s="46" t="s">
        <v>4512</v>
      </c>
      <c r="F20" s="46" t="s">
        <v>4513</v>
      </c>
      <c r="G20" s="46" t="s">
        <v>4514</v>
      </c>
      <c r="H20" s="46" t="s">
        <v>4515</v>
      </c>
      <c r="I20" s="46" t="s">
        <v>4516</v>
      </c>
      <c r="J20" s="48" t="s">
        <v>4517</v>
      </c>
    </row>
    <row r="21" spans="1:10" ht="24">
      <c r="A21" s="46">
        <v>18</v>
      </c>
      <c r="B21" s="42" t="str">
        <f t="shared" si="0"/>
        <v>Ballastoptimized flat roof systems</v>
      </c>
      <c r="C21" s="46" t="s">
        <v>4317</v>
      </c>
      <c r="D21" s="46" t="s">
        <v>281</v>
      </c>
      <c r="E21" s="46" t="s">
        <v>4318</v>
      </c>
      <c r="F21" s="46" t="s">
        <v>4319</v>
      </c>
      <c r="G21" s="46" t="s">
        <v>4320</v>
      </c>
      <c r="H21" s="46" t="s">
        <v>4518</v>
      </c>
      <c r="I21" s="46" t="s">
        <v>4519</v>
      </c>
      <c r="J21" s="46" t="s">
        <v>4323</v>
      </c>
    </row>
    <row r="22" spans="1:10" ht="24">
      <c r="A22" s="46">
        <v>19</v>
      </c>
      <c r="B22" s="42" t="str">
        <f t="shared" si="0"/>
        <v>Please note that the shown discounted prices are rounded to 2 decimal places.</v>
      </c>
      <c r="C22" s="46" t="s">
        <v>4520</v>
      </c>
      <c r="D22" s="46" t="s">
        <v>715</v>
      </c>
      <c r="E22" s="46" t="s">
        <v>4521</v>
      </c>
      <c r="F22" s="46" t="s">
        <v>4522</v>
      </c>
      <c r="G22" s="46" t="s">
        <v>4523</v>
      </c>
      <c r="H22" s="46" t="s">
        <v>4524</v>
      </c>
      <c r="I22" s="46" t="s">
        <v>4525</v>
      </c>
      <c r="J22" s="46" t="s">
        <v>4526</v>
      </c>
    </row>
    <row r="23" spans="1:10" ht="36">
      <c r="A23" s="46">
        <v>20</v>
      </c>
      <c r="B23" s="42" t="str">
        <f t="shared" si="0"/>
        <v>Please note: Screws are selected separately according to the component overview or planning software.</v>
      </c>
      <c r="C23" s="46" t="s">
        <v>4527</v>
      </c>
      <c r="D23" s="46" t="s">
        <v>4528</v>
      </c>
      <c r="E23" s="46" t="s">
        <v>4529</v>
      </c>
      <c r="F23" s="46" t="s">
        <v>4530</v>
      </c>
      <c r="G23" s="46" t="s">
        <v>4531</v>
      </c>
      <c r="H23" s="46" t="s">
        <v>4532</v>
      </c>
      <c r="I23" s="46" t="s">
        <v>4533</v>
      </c>
      <c r="J23" s="46" t="s">
        <v>4534</v>
      </c>
    </row>
    <row r="24" spans="1:10" ht="24">
      <c r="A24" s="46">
        <v>21</v>
      </c>
      <c r="B24" s="42" t="str">
        <f t="shared" si="0"/>
        <v>Please note: Selection of the strut acc. component overview</v>
      </c>
      <c r="C24" s="46" t="s">
        <v>4535</v>
      </c>
      <c r="D24" s="46" t="s">
        <v>4536</v>
      </c>
      <c r="E24" s="46" t="s">
        <v>4537</v>
      </c>
      <c r="F24" s="46" t="s">
        <v>4538</v>
      </c>
      <c r="G24" s="51" t="s">
        <v>4539</v>
      </c>
      <c r="H24" s="46" t="s">
        <v>4540</v>
      </c>
      <c r="I24" s="46" t="s">
        <v>4541</v>
      </c>
      <c r="J24" s="46" t="s">
        <v>4542</v>
      </c>
    </row>
    <row r="25" spans="1:10">
      <c r="A25" s="46">
        <v>22</v>
      </c>
      <c r="B25" s="42" t="str">
        <f t="shared" si="0"/>
        <v>Standing seam clamps</v>
      </c>
      <c r="C25" s="46" t="s">
        <v>4270</v>
      </c>
      <c r="D25" s="46" t="s">
        <v>4271</v>
      </c>
      <c r="E25" s="46" t="s">
        <v>4272</v>
      </c>
      <c r="F25" s="46" t="s">
        <v>4273</v>
      </c>
      <c r="G25" s="51" t="s">
        <v>4274</v>
      </c>
      <c r="H25" s="46" t="s">
        <v>4543</v>
      </c>
      <c r="I25" s="46" t="s">
        <v>4544</v>
      </c>
      <c r="J25" s="46" t="s">
        <v>4545</v>
      </c>
    </row>
    <row r="26" spans="1:10">
      <c r="A26" s="46">
        <v>23</v>
      </c>
      <c r="B26" s="42" t="str">
        <f t="shared" si="0"/>
        <v>Lightning protection and potential equalisation</v>
      </c>
      <c r="C26" s="46" t="s">
        <v>4363</v>
      </c>
      <c r="D26" s="46" t="s">
        <v>4364</v>
      </c>
      <c r="E26" s="46" t="s">
        <v>4365</v>
      </c>
      <c r="F26" s="46" t="s">
        <v>4366</v>
      </c>
      <c r="G26" s="51" t="s">
        <v>4367</v>
      </c>
      <c r="H26" s="46" t="s">
        <v>4546</v>
      </c>
      <c r="I26" s="46" t="s">
        <v>4547</v>
      </c>
      <c r="J26" s="46" t="s">
        <v>4370</v>
      </c>
    </row>
    <row r="27" spans="1:10">
      <c r="A27" s="46">
        <v>24</v>
      </c>
      <c r="B27" s="42" t="str">
        <f t="shared" si="0"/>
        <v>width</v>
      </c>
      <c r="C27" s="46" t="s">
        <v>4548</v>
      </c>
      <c r="D27" s="46" t="s">
        <v>4549</v>
      </c>
      <c r="E27" s="46" t="s">
        <v>4550</v>
      </c>
      <c r="F27" s="46" t="s">
        <v>4551</v>
      </c>
      <c r="G27" s="51" t="s">
        <v>4552</v>
      </c>
      <c r="H27" s="46" t="s">
        <v>4553</v>
      </c>
      <c r="I27" s="46" t="s">
        <v>4554</v>
      </c>
      <c r="J27" s="46" t="s">
        <v>4555</v>
      </c>
    </row>
    <row r="28" spans="1:10">
      <c r="A28" s="46">
        <v>25</v>
      </c>
      <c r="B28" s="42" t="str">
        <f t="shared" si="0"/>
        <v>gross weight (kg)</v>
      </c>
      <c r="C28" s="46" t="s">
        <v>4556</v>
      </c>
      <c r="D28" s="46" t="s">
        <v>4557</v>
      </c>
      <c r="E28" s="46" t="s">
        <v>4558</v>
      </c>
      <c r="F28" s="46" t="s">
        <v>4559</v>
      </c>
      <c r="G28" s="51" t="s">
        <v>4560</v>
      </c>
      <c r="H28" s="46" t="s">
        <v>4561</v>
      </c>
      <c r="I28" s="46" t="s">
        <v>4562</v>
      </c>
      <c r="J28" s="46" t="s">
        <v>4563</v>
      </c>
    </row>
    <row r="29" spans="1:10">
      <c r="A29" s="46">
        <v>26</v>
      </c>
      <c r="B29" s="42" t="str">
        <f t="shared" si="0"/>
        <v>ClampFit</v>
      </c>
      <c r="C29" s="46" t="s">
        <v>372</v>
      </c>
      <c r="D29" s="46" t="s">
        <v>372</v>
      </c>
      <c r="E29" s="46" t="s">
        <v>372</v>
      </c>
      <c r="F29" s="46" t="s">
        <v>372</v>
      </c>
      <c r="G29" s="51" t="s">
        <v>372</v>
      </c>
      <c r="H29" s="46" t="s">
        <v>372</v>
      </c>
      <c r="I29" s="46" t="s">
        <v>372</v>
      </c>
      <c r="J29" s="46" t="s">
        <v>372</v>
      </c>
    </row>
    <row r="30" spans="1:10">
      <c r="A30" s="46">
        <v>27</v>
      </c>
      <c r="B30" s="42" t="str">
        <f t="shared" si="0"/>
        <v>Roof hooks</v>
      </c>
      <c r="C30" s="46" t="s">
        <v>4208</v>
      </c>
      <c r="D30" s="46" t="s">
        <v>15</v>
      </c>
      <c r="E30" s="46" t="s">
        <v>4209</v>
      </c>
      <c r="F30" s="46" t="s">
        <v>4210</v>
      </c>
      <c r="G30" s="51" t="s">
        <v>4211</v>
      </c>
      <c r="H30" s="46" t="s">
        <v>4212</v>
      </c>
      <c r="I30" s="46" t="s">
        <v>4213</v>
      </c>
      <c r="J30" s="46" t="s">
        <v>4564</v>
      </c>
    </row>
    <row r="31" spans="1:10">
      <c r="A31" s="46">
        <v>28</v>
      </c>
      <c r="B31" s="42" t="str">
        <f t="shared" si="0"/>
        <v>Roof hook Rapid2+</v>
      </c>
      <c r="C31" s="46" t="s">
        <v>4247</v>
      </c>
      <c r="D31" s="46" t="s">
        <v>4248</v>
      </c>
      <c r="E31" s="46" t="s">
        <v>4249</v>
      </c>
      <c r="F31" s="46" t="s">
        <v>4250</v>
      </c>
      <c r="G31" s="51" t="s">
        <v>4565</v>
      </c>
      <c r="H31" s="46" t="s">
        <v>4252</v>
      </c>
      <c r="I31" s="46" t="s">
        <v>4566</v>
      </c>
      <c r="J31" s="46" t="s">
        <v>4254</v>
      </c>
    </row>
    <row r="32" spans="1:10">
      <c r="A32" s="46">
        <v>29</v>
      </c>
      <c r="B32" s="42" t="str">
        <f t="shared" si="0"/>
        <v>Roof hooks standard</v>
      </c>
      <c r="C32" s="46" t="s">
        <v>4215</v>
      </c>
      <c r="D32" s="46" t="s">
        <v>4216</v>
      </c>
      <c r="E32" s="46" t="s">
        <v>4217</v>
      </c>
      <c r="F32" s="46" t="s">
        <v>4218</v>
      </c>
      <c r="G32" s="51" t="s">
        <v>4567</v>
      </c>
      <c r="H32" s="46" t="s">
        <v>4568</v>
      </c>
      <c r="I32" s="46" t="s">
        <v>4569</v>
      </c>
      <c r="J32" s="46" t="s">
        <v>4222</v>
      </c>
    </row>
    <row r="33" spans="1:10">
      <c r="A33" s="46">
        <v>30</v>
      </c>
      <c r="B33" s="42" t="str">
        <f t="shared" si="0"/>
        <v>Eco05</v>
      </c>
      <c r="C33" s="46" t="s">
        <v>4312</v>
      </c>
      <c r="D33" s="46" t="s">
        <v>4312</v>
      </c>
      <c r="E33" s="46" t="s">
        <v>4312</v>
      </c>
      <c r="F33" s="46" t="s">
        <v>4312</v>
      </c>
      <c r="G33" s="51" t="s">
        <v>4312</v>
      </c>
      <c r="H33" s="46" t="s">
        <v>4312</v>
      </c>
      <c r="I33" s="46" t="s">
        <v>4312</v>
      </c>
      <c r="J33" s="46" t="s">
        <v>4387</v>
      </c>
    </row>
    <row r="34" spans="1:10">
      <c r="A34" s="46">
        <v>31</v>
      </c>
      <c r="B34" s="42" t="str">
        <f t="shared" si="0"/>
        <v>EcoLight</v>
      </c>
      <c r="C34" s="46" t="s">
        <v>4315</v>
      </c>
      <c r="D34" s="46" t="s">
        <v>4315</v>
      </c>
      <c r="E34" s="46" t="s">
        <v>4315</v>
      </c>
      <c r="F34" s="46" t="s">
        <v>4315</v>
      </c>
      <c r="G34" s="51" t="s">
        <v>4315</v>
      </c>
      <c r="H34" s="46" t="s">
        <v>4315</v>
      </c>
      <c r="I34" s="46" t="s">
        <v>4315</v>
      </c>
      <c r="J34" s="46" t="s">
        <v>4315</v>
      </c>
    </row>
    <row r="35" spans="1:10">
      <c r="A35" s="46">
        <v>32</v>
      </c>
      <c r="B35" s="42" t="str">
        <f t="shared" ref="B35:B68" si="1">IF(INDEX(C35:J35,1,Sprache)&lt;&gt;0,INDEX(C35:J35,1,Sprache),IF(INDEX(C35:J35,1,1)=0," ",INDEX(C35:J35,1,1)))</f>
        <v>unit</v>
      </c>
      <c r="C35" s="46" t="s">
        <v>4570</v>
      </c>
      <c r="D35" s="46" t="s">
        <v>4571</v>
      </c>
      <c r="E35" s="46" t="s">
        <v>4572</v>
      </c>
      <c r="F35" s="46" t="s">
        <v>4573</v>
      </c>
      <c r="G35" s="51" t="s">
        <v>4574</v>
      </c>
      <c r="H35" s="46" t="s">
        <v>4575</v>
      </c>
      <c r="I35" s="46" t="s">
        <v>4576</v>
      </c>
      <c r="J35" s="46" t="s">
        <v>4577</v>
      </c>
    </row>
    <row r="36" spans="1:10">
      <c r="A36" s="46">
        <v>33</v>
      </c>
      <c r="B36" s="42" t="str">
        <f t="shared" si="1"/>
        <v>replacement</v>
      </c>
      <c r="C36" s="46" t="s">
        <v>4578</v>
      </c>
      <c r="D36" s="46" t="s">
        <v>4579</v>
      </c>
      <c r="E36" s="46" t="s">
        <v>4580</v>
      </c>
      <c r="F36" s="46" t="s">
        <v>4581</v>
      </c>
      <c r="G36" s="51" t="s">
        <v>4582</v>
      </c>
      <c r="H36" s="46" t="s">
        <v>4583</v>
      </c>
      <c r="I36" s="46" t="s">
        <v>4584</v>
      </c>
      <c r="J36" s="46" t="s">
        <v>4585</v>
      </c>
    </row>
    <row r="37" spans="1:10">
      <c r="A37" s="46">
        <v>34</v>
      </c>
      <c r="B37" s="42" t="str">
        <f t="shared" si="1"/>
        <v>replacement, or remaining items from the portfolio</v>
      </c>
      <c r="C37" s="46" t="s">
        <v>4586</v>
      </c>
      <c r="D37" s="46" t="s">
        <v>4587</v>
      </c>
      <c r="E37" s="46" t="s">
        <v>4588</v>
      </c>
      <c r="F37" s="46" t="s">
        <v>4589</v>
      </c>
      <c r="G37" s="51" t="s">
        <v>4590</v>
      </c>
      <c r="H37" s="46" t="s">
        <v>4591</v>
      </c>
      <c r="I37" s="46" t="s">
        <v>4592</v>
      </c>
      <c r="J37" s="46" t="s">
        <v>4593</v>
      </c>
    </row>
    <row r="38" spans="1:10">
      <c r="A38" s="46">
        <v>35</v>
      </c>
      <c r="B38" s="42" t="str">
        <f t="shared" si="1"/>
        <v>FixGrid</v>
      </c>
      <c r="C38" s="46" t="s">
        <v>4324</v>
      </c>
      <c r="D38" s="46" t="s">
        <v>4324</v>
      </c>
      <c r="E38" s="46" t="s">
        <v>4324</v>
      </c>
      <c r="F38" s="46" t="s">
        <v>4324</v>
      </c>
      <c r="G38" s="51" t="s">
        <v>4324</v>
      </c>
      <c r="H38" s="46" t="s">
        <v>4324</v>
      </c>
      <c r="I38" s="46" t="s">
        <v>4324</v>
      </c>
      <c r="J38" s="46" t="s">
        <v>4324</v>
      </c>
    </row>
    <row r="39" spans="1:10">
      <c r="A39" s="46">
        <v>36</v>
      </c>
      <c r="B39" s="42" t="str">
        <f t="shared" si="1"/>
        <v>FixE FixT</v>
      </c>
      <c r="C39" s="46" t="s">
        <v>4289</v>
      </c>
      <c r="D39" s="46" t="s">
        <v>4289</v>
      </c>
      <c r="E39" s="46" t="s">
        <v>4289</v>
      </c>
      <c r="F39" s="46" t="s">
        <v>4289</v>
      </c>
      <c r="G39" s="51" t="s">
        <v>4289</v>
      </c>
      <c r="H39" s="46" t="s">
        <v>4289</v>
      </c>
      <c r="I39" s="46" t="s">
        <v>4289</v>
      </c>
      <c r="J39" s="46" t="s">
        <v>4289</v>
      </c>
    </row>
    <row r="40" spans="1:10">
      <c r="A40" s="46">
        <v>37</v>
      </c>
      <c r="B40" s="42" t="str">
        <f t="shared" si="1"/>
        <v>FixGrid</v>
      </c>
      <c r="C40" s="46" t="s">
        <v>4324</v>
      </c>
      <c r="D40" s="46" t="s">
        <v>4324</v>
      </c>
      <c r="E40" s="46" t="s">
        <v>4324</v>
      </c>
      <c r="F40" s="46" t="s">
        <v>4324</v>
      </c>
      <c r="G40" s="51" t="s">
        <v>4324</v>
      </c>
      <c r="H40" s="46" t="s">
        <v>4324</v>
      </c>
      <c r="I40" s="46" t="s">
        <v>4324</v>
      </c>
      <c r="J40" s="46" t="s">
        <v>4324</v>
      </c>
    </row>
    <row r="41" spans="1:10">
      <c r="A41" s="46">
        <v>38</v>
      </c>
      <c r="B41" s="42" t="str">
        <f t="shared" si="1"/>
        <v>Flat roof system supports</v>
      </c>
      <c r="C41" s="46" t="s">
        <v>4376</v>
      </c>
      <c r="D41" s="46" t="s">
        <v>4377</v>
      </c>
      <c r="E41" s="46" t="s">
        <v>4378</v>
      </c>
      <c r="F41" s="46" t="s">
        <v>4379</v>
      </c>
      <c r="G41" s="51" t="s">
        <v>4380</v>
      </c>
      <c r="H41" s="46" t="s">
        <v>4594</v>
      </c>
      <c r="I41" s="46" t="s">
        <v>4595</v>
      </c>
      <c r="J41" s="46" t="s">
        <v>4383</v>
      </c>
    </row>
    <row r="42" spans="1:10">
      <c r="A42" s="46">
        <v>39</v>
      </c>
      <c r="B42" s="42" t="str">
        <f t="shared" si="1"/>
        <v>ground-mounted system</v>
      </c>
      <c r="C42" s="46" t="s">
        <v>4596</v>
      </c>
      <c r="D42" s="46" t="s">
        <v>4597</v>
      </c>
      <c r="E42" s="46" t="s">
        <v>4598</v>
      </c>
      <c r="F42" s="46" t="s">
        <v>4599</v>
      </c>
      <c r="G42" s="51" t="s">
        <v>4600</v>
      </c>
      <c r="H42" s="46" t="s">
        <v>4601</v>
      </c>
      <c r="I42" s="46" t="s">
        <v>4602</v>
      </c>
      <c r="J42" s="46" t="s">
        <v>4603</v>
      </c>
    </row>
    <row r="43" spans="1:10">
      <c r="A43" s="46">
        <v>40</v>
      </c>
      <c r="B43" s="42" t="str">
        <f t="shared" si="1"/>
        <v>Total</v>
      </c>
      <c r="C43" s="46" t="s">
        <v>4604</v>
      </c>
      <c r="D43" s="46" t="s">
        <v>4605</v>
      </c>
      <c r="E43" s="46" t="s">
        <v>4605</v>
      </c>
      <c r="F43" s="46" t="s">
        <v>4606</v>
      </c>
      <c r="G43" s="51" t="s">
        <v>4607</v>
      </c>
      <c r="H43" s="46" t="s">
        <v>4608</v>
      </c>
      <c r="I43" s="46" t="s">
        <v>4609</v>
      </c>
      <c r="J43" s="46" t="s">
        <v>4610</v>
      </c>
    </row>
    <row r="44" spans="1:10">
      <c r="A44" s="46">
        <v>41</v>
      </c>
      <c r="B44" s="42" t="str">
        <f t="shared" si="1"/>
        <v>Weight per packaging unit</v>
      </c>
      <c r="C44" s="46" t="s">
        <v>4611</v>
      </c>
      <c r="D44" s="46" t="s">
        <v>4612</v>
      </c>
      <c r="E44" s="46" t="s">
        <v>4613</v>
      </c>
      <c r="F44" s="46" t="s">
        <v>4614</v>
      </c>
      <c r="G44" s="51" t="s">
        <v>4615</v>
      </c>
      <c r="H44" s="46" t="s">
        <v>4616</v>
      </c>
      <c r="I44" s="46" t="s">
        <v>4617</v>
      </c>
      <c r="J44" s="46" t="s">
        <v>4618</v>
      </c>
    </row>
    <row r="45" spans="1:10">
      <c r="A45" s="46">
        <v>42</v>
      </c>
      <c r="B45" s="42" t="str">
        <f t="shared" si="1"/>
        <v>Valid from 02.12.2024 (subject to modifications)</v>
      </c>
      <c r="C45" s="46" t="s">
        <v>4619</v>
      </c>
      <c r="D45" s="46" t="s">
        <v>4620</v>
      </c>
      <c r="E45" s="46" t="s">
        <v>4621</v>
      </c>
      <c r="F45" s="46" t="s">
        <v>4622</v>
      </c>
      <c r="G45" s="49" t="s">
        <v>4623</v>
      </c>
      <c r="H45" s="50" t="s">
        <v>4624</v>
      </c>
      <c r="I45" s="46" t="s">
        <v>4625</v>
      </c>
      <c r="J45" s="46" t="s">
        <v>4626</v>
      </c>
    </row>
    <row r="46" spans="1:10">
      <c r="A46" s="46">
        <v>43</v>
      </c>
      <c r="B46" s="42" t="str">
        <f t="shared" si="1"/>
        <v>Valid from 24.07.2023 (subject to modifications)</v>
      </c>
      <c r="C46" s="46" t="s">
        <v>4627</v>
      </c>
      <c r="D46" s="46" t="s">
        <v>4628</v>
      </c>
      <c r="E46" s="46" t="s">
        <v>4629</v>
      </c>
      <c r="F46" s="46" t="s">
        <v>4630</v>
      </c>
      <c r="G46" s="51" t="s">
        <v>4631</v>
      </c>
      <c r="H46" s="46" t="s">
        <v>4632</v>
      </c>
      <c r="I46" s="46" t="s">
        <v>4633</v>
      </c>
      <c r="J46" s="46" t="s">
        <v>4634</v>
      </c>
    </row>
    <row r="47" spans="1:10">
      <c r="A47" s="46">
        <v>44</v>
      </c>
      <c r="B47" s="42" t="str">
        <f t="shared" si="1"/>
        <v>Valid from 01.05.2025 (subject to modifications)</v>
      </c>
      <c r="C47" s="46" t="s">
        <v>5566</v>
      </c>
      <c r="D47" s="46" t="s">
        <v>5567</v>
      </c>
      <c r="E47" s="46" t="s">
        <v>5568</v>
      </c>
      <c r="F47" s="46" t="s">
        <v>5569</v>
      </c>
      <c r="G47" s="51" t="s">
        <v>5570</v>
      </c>
      <c r="H47" s="46" t="s">
        <v>5571</v>
      </c>
      <c r="I47" s="46" t="s">
        <v>5572</v>
      </c>
      <c r="J47" s="46" t="s">
        <v>5573</v>
      </c>
    </row>
    <row r="48" spans="1:10">
      <c r="A48" s="46">
        <v>45</v>
      </c>
      <c r="B48" s="42" t="str">
        <f t="shared" si="1"/>
        <v>height</v>
      </c>
      <c r="C48" s="46" t="s">
        <v>4635</v>
      </c>
      <c r="D48" s="46" t="s">
        <v>4636</v>
      </c>
      <c r="E48" s="46" t="s">
        <v>4637</v>
      </c>
      <c r="F48" s="46" t="s">
        <v>4638</v>
      </c>
      <c r="G48" s="51" t="s">
        <v>4639</v>
      </c>
      <c r="H48" s="46" t="s">
        <v>4640</v>
      </c>
      <c r="I48" s="46" t="s">
        <v>4641</v>
      </c>
      <c r="J48" s="46" t="s">
        <v>4642</v>
      </c>
    </row>
    <row r="49" spans="1:10">
      <c r="A49" s="46">
        <v>46</v>
      </c>
      <c r="B49" s="42" t="str">
        <f t="shared" si="1"/>
        <v>Your discount (%):</v>
      </c>
      <c r="C49" s="46" t="s">
        <v>4643</v>
      </c>
      <c r="D49" s="46" t="s">
        <v>4644</v>
      </c>
      <c r="E49" s="46" t="s">
        <v>4645</v>
      </c>
      <c r="F49" s="46" t="s">
        <v>4646</v>
      </c>
      <c r="G49" s="51" t="s">
        <v>4647</v>
      </c>
      <c r="H49" s="46" t="s">
        <v>4648</v>
      </c>
      <c r="I49" s="46" t="s">
        <v>4649</v>
      </c>
      <c r="J49" s="46" t="s">
        <v>4650</v>
      </c>
    </row>
    <row r="50" spans="1:10">
      <c r="A50" s="46">
        <v>47</v>
      </c>
      <c r="B50" s="42" t="str">
        <f t="shared" si="1"/>
        <v>Clamps for laminates</v>
      </c>
      <c r="C50" s="46" t="s">
        <v>4355</v>
      </c>
      <c r="D50" s="46" t="s">
        <v>4356</v>
      </c>
      <c r="E50" s="46" t="s">
        <v>4357</v>
      </c>
      <c r="F50" s="46" t="s">
        <v>4358</v>
      </c>
      <c r="G50" s="51" t="s">
        <v>4651</v>
      </c>
      <c r="H50" s="46" t="s">
        <v>4652</v>
      </c>
      <c r="I50" s="46" t="s">
        <v>4361</v>
      </c>
      <c r="J50" s="46" t="s">
        <v>4653</v>
      </c>
    </row>
    <row r="51" spans="1:10" ht="24">
      <c r="A51" s="46">
        <v>48</v>
      </c>
      <c r="B51" s="42" t="str">
        <f t="shared" si="1"/>
        <v>Configuration according to component overview</v>
      </c>
      <c r="C51" s="46" t="s">
        <v>4654</v>
      </c>
      <c r="D51" s="46" t="s">
        <v>4655</v>
      </c>
      <c r="E51" s="46" t="s">
        <v>4656</v>
      </c>
      <c r="F51" s="46" t="s">
        <v>4657</v>
      </c>
      <c r="G51" s="51" t="s">
        <v>4658</v>
      </c>
      <c r="H51" s="46" t="s">
        <v>4659</v>
      </c>
      <c r="I51" s="46" t="s">
        <v>4660</v>
      </c>
      <c r="J51" s="46" t="s">
        <v>4661</v>
      </c>
    </row>
    <row r="52" spans="1:10">
      <c r="A52" s="46">
        <v>49</v>
      </c>
      <c r="B52" s="42" t="str">
        <f t="shared" si="1"/>
        <v>length</v>
      </c>
      <c r="C52" s="46" t="s">
        <v>4662</v>
      </c>
      <c r="D52" s="46" t="s">
        <v>4663</v>
      </c>
      <c r="E52" s="46" t="s">
        <v>4664</v>
      </c>
      <c r="F52" s="46" t="s">
        <v>4665</v>
      </c>
      <c r="G52" s="51" t="s">
        <v>4666</v>
      </c>
      <c r="H52" s="46" t="s">
        <v>4667</v>
      </c>
      <c r="I52" s="46" t="s">
        <v>4668</v>
      </c>
      <c r="J52" s="46" t="s">
        <v>4669</v>
      </c>
    </row>
    <row r="53" spans="1:10">
      <c r="A53" s="46">
        <v>50</v>
      </c>
      <c r="B53" s="42" t="str">
        <f t="shared" si="1"/>
        <v>Description</v>
      </c>
      <c r="C53" s="46" t="s">
        <v>718</v>
      </c>
      <c r="D53" s="46" t="s">
        <v>4670</v>
      </c>
      <c r="E53" s="46" t="s">
        <v>4671</v>
      </c>
      <c r="F53" s="46" t="s">
        <v>4672</v>
      </c>
      <c r="G53" s="51" t="s">
        <v>4673</v>
      </c>
      <c r="H53" s="46" t="s">
        <v>4674</v>
      </c>
      <c r="I53" s="46" t="s">
        <v>4675</v>
      </c>
      <c r="J53" s="46" t="s">
        <v>4676</v>
      </c>
    </row>
    <row r="54" spans="1:10">
      <c r="A54" s="46">
        <v>51</v>
      </c>
      <c r="B54" s="42" t="str">
        <f t="shared" si="1"/>
        <v>List Portfolio Management 2023</v>
      </c>
      <c r="C54" s="46" t="s">
        <v>4677</v>
      </c>
      <c r="D54" s="46" t="s">
        <v>4678</v>
      </c>
      <c r="E54" s="46" t="s">
        <v>4679</v>
      </c>
      <c r="F54" s="46" t="s">
        <v>4680</v>
      </c>
      <c r="G54" s="51" t="s">
        <v>4681</v>
      </c>
      <c r="H54" s="46" t="s">
        <v>4682</v>
      </c>
      <c r="I54" s="46" t="s">
        <v>4683</v>
      </c>
      <c r="J54" s="46" t="s">
        <v>4684</v>
      </c>
    </row>
    <row r="55" spans="1:10">
      <c r="A55" s="46">
        <v>52</v>
      </c>
      <c r="B55" s="42" t="str">
        <f t="shared" si="1"/>
        <v>List Portfolio Management 2024</v>
      </c>
      <c r="C55" s="46" t="s">
        <v>4685</v>
      </c>
      <c r="D55" s="46" t="s">
        <v>4686</v>
      </c>
      <c r="E55" s="46" t="s">
        <v>4687</v>
      </c>
      <c r="F55" s="46" t="s">
        <v>4688</v>
      </c>
      <c r="G55" s="51" t="s">
        <v>4689</v>
      </c>
      <c r="H55" s="46" t="s">
        <v>4690</v>
      </c>
      <c r="I55" s="46" t="s">
        <v>4691</v>
      </c>
      <c r="J55" s="46" t="s">
        <v>4692</v>
      </c>
    </row>
    <row r="56" spans="1:10">
      <c r="A56" s="46">
        <v>53</v>
      </c>
      <c r="B56" s="42" t="str">
        <f t="shared" si="1"/>
        <v>List price per piece</v>
      </c>
      <c r="C56" s="46" t="s">
        <v>4693</v>
      </c>
      <c r="D56" s="46" t="s">
        <v>4694</v>
      </c>
      <c r="E56" s="46" t="s">
        <v>4695</v>
      </c>
      <c r="F56" s="46" t="s">
        <v>4696</v>
      </c>
      <c r="G56" s="51" t="s">
        <v>4697</v>
      </c>
      <c r="H56" s="46" t="s">
        <v>4698</v>
      </c>
      <c r="I56" s="46" t="s">
        <v>4699</v>
      </c>
      <c r="J56" s="46" t="s">
        <v>4700</v>
      </c>
    </row>
    <row r="57" spans="1:10">
      <c r="A57" s="46">
        <v>54</v>
      </c>
      <c r="B57" s="42" t="str">
        <f t="shared" si="1"/>
        <v>Quantity</v>
      </c>
      <c r="C57" s="46" t="s">
        <v>4701</v>
      </c>
      <c r="D57" s="46" t="s">
        <v>4702</v>
      </c>
      <c r="E57" s="46" t="s">
        <v>4703</v>
      </c>
      <c r="F57" s="46" t="s">
        <v>4704</v>
      </c>
      <c r="G57" s="51" t="s">
        <v>4705</v>
      </c>
      <c r="H57" s="46" t="s">
        <v>4706</v>
      </c>
      <c r="I57" s="46" t="s">
        <v>4707</v>
      </c>
      <c r="J57" s="46" t="s">
        <v>4708</v>
      </c>
    </row>
    <row r="58" spans="1:10">
      <c r="A58" s="46">
        <v>55</v>
      </c>
      <c r="B58" s="42" t="str">
        <f t="shared" si="1"/>
        <v>Quantity per pallet</v>
      </c>
      <c r="C58" s="46" t="s">
        <v>4709</v>
      </c>
      <c r="D58" s="46" t="s">
        <v>4710</v>
      </c>
      <c r="E58" s="46" t="s">
        <v>4711</v>
      </c>
      <c r="F58" s="46" t="s">
        <v>4712</v>
      </c>
      <c r="G58" s="51" t="s">
        <v>4713</v>
      </c>
      <c r="H58" s="46" t="s">
        <v>4714</v>
      </c>
      <c r="I58" s="46" t="s">
        <v>4715</v>
      </c>
      <c r="J58" s="46" t="s">
        <v>4716</v>
      </c>
    </row>
    <row r="59" spans="1:10">
      <c r="A59" s="46">
        <v>56</v>
      </c>
      <c r="B59" s="42" t="str">
        <f t="shared" si="1"/>
        <v>With discount</v>
      </c>
      <c r="C59" s="46" t="s">
        <v>4717</v>
      </c>
      <c r="D59" s="46" t="s">
        <v>4718</v>
      </c>
      <c r="E59" s="46" t="s">
        <v>4719</v>
      </c>
      <c r="F59" s="46" t="s">
        <v>4720</v>
      </c>
      <c r="G59" s="51" t="s">
        <v>4721</v>
      </c>
      <c r="H59" s="46" t="s">
        <v>4722</v>
      </c>
      <c r="I59" s="46" t="s">
        <v>4723</v>
      </c>
      <c r="J59" s="46" t="s">
        <v>4724</v>
      </c>
    </row>
    <row r="60" spans="1:10">
      <c r="A60" s="46">
        <v>57</v>
      </c>
      <c r="B60" s="42" t="str">
        <f t="shared" si="1"/>
        <v>Module clamps</v>
      </c>
      <c r="C60" s="46" t="s">
        <v>377</v>
      </c>
      <c r="D60" s="46" t="s">
        <v>386</v>
      </c>
      <c r="E60" s="46" t="s">
        <v>4341</v>
      </c>
      <c r="F60" s="46" t="s">
        <v>4342</v>
      </c>
      <c r="G60" s="51" t="s">
        <v>4343</v>
      </c>
      <c r="H60" s="46" t="s">
        <v>4344</v>
      </c>
      <c r="I60" s="46" t="s">
        <v>4345</v>
      </c>
      <c r="J60" s="46" t="s">
        <v>4346</v>
      </c>
    </row>
    <row r="61" spans="1:10">
      <c r="A61" s="46">
        <v>58</v>
      </c>
      <c r="B61" s="42" t="str">
        <f t="shared" si="1"/>
        <v>Module clamps for framed modules</v>
      </c>
      <c r="C61" s="46" t="s">
        <v>4347</v>
      </c>
      <c r="D61" s="46" t="s">
        <v>4348</v>
      </c>
      <c r="E61" s="46" t="s">
        <v>4349</v>
      </c>
      <c r="F61" s="46" t="s">
        <v>4350</v>
      </c>
      <c r="G61" s="51" t="s">
        <v>4351</v>
      </c>
      <c r="H61" s="46" t="s">
        <v>4352</v>
      </c>
      <c r="I61" s="46" t="s">
        <v>4353</v>
      </c>
      <c r="J61" s="46" t="s">
        <v>4354</v>
      </c>
    </row>
    <row r="62" spans="1:10">
      <c r="A62" s="46">
        <v>59</v>
      </c>
      <c r="B62" s="42" t="str">
        <f t="shared" si="1"/>
        <v>Net (€)</v>
      </c>
      <c r="C62" s="46" t="s">
        <v>4725</v>
      </c>
      <c r="D62" s="46" t="s">
        <v>4726</v>
      </c>
      <c r="E62" s="46" t="s">
        <v>4726</v>
      </c>
      <c r="F62" s="46" t="s">
        <v>4725</v>
      </c>
      <c r="G62" s="51" t="s">
        <v>4725</v>
      </c>
      <c r="H62" s="46" t="s">
        <v>4725</v>
      </c>
      <c r="I62" s="46" t="s">
        <v>4727</v>
      </c>
      <c r="J62" s="46" t="s">
        <v>4725</v>
      </c>
    </row>
    <row r="63" spans="1:10">
      <c r="A63" s="46">
        <v>60</v>
      </c>
      <c r="B63" s="42" t="str">
        <f t="shared" si="1"/>
        <v>New!</v>
      </c>
      <c r="C63" s="46" t="s">
        <v>4728</v>
      </c>
      <c r="D63" s="46" t="s">
        <v>4729</v>
      </c>
      <c r="E63" s="46" t="s">
        <v>4730</v>
      </c>
      <c r="F63" s="46" t="s">
        <v>4731</v>
      </c>
      <c r="G63" s="51" t="s">
        <v>4732</v>
      </c>
      <c r="H63" s="46" t="s">
        <v>4733</v>
      </c>
      <c r="I63" s="46" t="s">
        <v>4734</v>
      </c>
      <c r="J63" s="46" t="s">
        <v>4735</v>
      </c>
    </row>
    <row r="64" spans="1:10">
      <c r="A64" s="46">
        <v>61</v>
      </c>
      <c r="B64" s="42" t="str">
        <f t="shared" si="1"/>
        <v>Price List</v>
      </c>
      <c r="C64" s="46" t="s">
        <v>4736</v>
      </c>
      <c r="D64" s="46" t="s">
        <v>4737</v>
      </c>
      <c r="E64" s="46" t="s">
        <v>4738</v>
      </c>
      <c r="F64" s="46" t="s">
        <v>4739</v>
      </c>
      <c r="G64" s="51" t="s">
        <v>4740</v>
      </c>
      <c r="H64" s="46" t="s">
        <v>4741</v>
      </c>
      <c r="I64" s="46" t="s">
        <v>4742</v>
      </c>
      <c r="J64" s="46" t="s">
        <v>4743</v>
      </c>
    </row>
    <row r="65" spans="1:10">
      <c r="A65" s="46">
        <v>62</v>
      </c>
      <c r="B65" s="42" t="str">
        <f t="shared" si="1"/>
        <v>Price list for quantity buyers</v>
      </c>
      <c r="C65" s="46" t="s">
        <v>4744</v>
      </c>
      <c r="D65" s="46" t="s">
        <v>4745</v>
      </c>
      <c r="E65" s="46" t="s">
        <v>4746</v>
      </c>
      <c r="F65" s="46" t="s">
        <v>4747</v>
      </c>
      <c r="G65" s="51" t="s">
        <v>4748</v>
      </c>
      <c r="H65" s="46" t="s">
        <v>4749</v>
      </c>
      <c r="I65" s="46" t="s">
        <v>4750</v>
      </c>
      <c r="J65" s="48" t="s">
        <v>4751</v>
      </c>
    </row>
    <row r="66" spans="1:10">
      <c r="A66" s="46">
        <v>63</v>
      </c>
      <c r="B66" s="42" t="str">
        <f t="shared" si="1"/>
        <v>Product group</v>
      </c>
      <c r="C66" s="46" t="s">
        <v>4207</v>
      </c>
      <c r="D66" s="46" t="s">
        <v>4752</v>
      </c>
      <c r="E66" s="46" t="s">
        <v>4753</v>
      </c>
      <c r="F66" s="46" t="s">
        <v>4754</v>
      </c>
      <c r="G66" s="51" t="s">
        <v>4755</v>
      </c>
      <c r="H66" s="46" t="s">
        <v>4756</v>
      </c>
      <c r="I66" s="46" t="s">
        <v>4757</v>
      </c>
      <c r="J66" s="46" t="s">
        <v>4758</v>
      </c>
    </row>
    <row r="67" spans="1:10">
      <c r="A67" s="46">
        <v>64</v>
      </c>
      <c r="B67" s="42" t="str">
        <f t="shared" si="1"/>
        <v>Profiles</v>
      </c>
      <c r="C67" s="46" t="s">
        <v>4305</v>
      </c>
      <c r="D67" s="46" t="s">
        <v>199</v>
      </c>
      <c r="E67" s="46" t="s">
        <v>4306</v>
      </c>
      <c r="F67" s="46" t="s">
        <v>4307</v>
      </c>
      <c r="G67" s="51" t="s">
        <v>4308</v>
      </c>
      <c r="H67" s="46" t="s">
        <v>4305</v>
      </c>
      <c r="I67" s="46" t="s">
        <v>4310</v>
      </c>
      <c r="J67" s="46" t="s">
        <v>4311</v>
      </c>
    </row>
    <row r="68" spans="1:10">
      <c r="A68" s="46">
        <v>65</v>
      </c>
      <c r="B68" s="42" t="str">
        <f t="shared" si="1"/>
        <v>ProLine</v>
      </c>
      <c r="C68" s="46" t="s">
        <v>4223</v>
      </c>
      <c r="D68" s="46" t="s">
        <v>4223</v>
      </c>
      <c r="E68" s="46" t="s">
        <v>4223</v>
      </c>
      <c r="F68" s="46" t="s">
        <v>4223</v>
      </c>
      <c r="G68" s="51" t="s">
        <v>4223</v>
      </c>
      <c r="H68" s="46" t="s">
        <v>4223</v>
      </c>
      <c r="I68" s="46" t="s">
        <v>4223</v>
      </c>
      <c r="J68" s="46" t="s">
        <v>4223</v>
      </c>
    </row>
    <row r="69" spans="1:10">
      <c r="A69" s="46">
        <v>66</v>
      </c>
      <c r="B69" s="42" t="str">
        <f t="shared" ref="B69:B100" si="2">IF(INDEX(C69:J69,1,Sprache)&lt;&gt;0,INDEX(C69:J69,1,Sprache),IF(INDEX(C69:J69,1,1)=0," ",INDEX(C69:J69,1,1)))</f>
        <v>PvMax Kit</v>
      </c>
      <c r="C69" s="46" t="s">
        <v>4759</v>
      </c>
      <c r="D69" s="46" t="s">
        <v>4759</v>
      </c>
      <c r="E69" s="46" t="s">
        <v>4759</v>
      </c>
      <c r="F69" s="46" t="s">
        <v>4759</v>
      </c>
      <c r="G69" s="51" t="s">
        <v>4759</v>
      </c>
      <c r="H69" s="46" t="s">
        <v>4759</v>
      </c>
      <c r="I69" s="46" t="s">
        <v>4759</v>
      </c>
      <c r="J69" s="46" t="s">
        <v>4759</v>
      </c>
    </row>
    <row r="70" spans="1:10">
      <c r="A70" s="46">
        <v>67</v>
      </c>
      <c r="B70" s="42" t="str">
        <f t="shared" si="2"/>
        <v>Screws and small parts</v>
      </c>
      <c r="C70" s="46" t="s">
        <v>4291</v>
      </c>
      <c r="D70" s="46" t="s">
        <v>4292</v>
      </c>
      <c r="E70" s="46" t="s">
        <v>4293</v>
      </c>
      <c r="F70" s="46" t="s">
        <v>4294</v>
      </c>
      <c r="G70" s="51" t="s">
        <v>4295</v>
      </c>
      <c r="H70" s="46" t="s">
        <v>4760</v>
      </c>
      <c r="I70" s="46" t="s">
        <v>4230</v>
      </c>
      <c r="J70" s="46" t="s">
        <v>4761</v>
      </c>
    </row>
    <row r="71" spans="1:10">
      <c r="A71" s="46">
        <v>68</v>
      </c>
      <c r="B71" s="42" t="str">
        <f t="shared" si="2"/>
        <v>Screws and accessories</v>
      </c>
      <c r="C71" s="46" t="s">
        <v>4225</v>
      </c>
      <c r="D71" s="46" t="s">
        <v>82</v>
      </c>
      <c r="E71" s="46" t="s">
        <v>4226</v>
      </c>
      <c r="F71" s="46" t="s">
        <v>4227</v>
      </c>
      <c r="G71" s="51" t="s">
        <v>4762</v>
      </c>
      <c r="H71" s="46" t="s">
        <v>4229</v>
      </c>
      <c r="I71" s="46" t="s">
        <v>4763</v>
      </c>
      <c r="J71" s="46" t="s">
        <v>4764</v>
      </c>
    </row>
    <row r="72" spans="1:10">
      <c r="A72" s="46">
        <v>69</v>
      </c>
      <c r="B72" s="42" t="str">
        <f t="shared" si="2"/>
        <v>Solo</v>
      </c>
      <c r="C72" s="46" t="s">
        <v>4313</v>
      </c>
      <c r="D72" s="46" t="s">
        <v>4313</v>
      </c>
      <c r="E72" s="46" t="s">
        <v>4313</v>
      </c>
      <c r="F72" s="46" t="s">
        <v>4313</v>
      </c>
      <c r="G72" s="51" t="s">
        <v>4313</v>
      </c>
      <c r="H72" s="46" t="s">
        <v>4313</v>
      </c>
      <c r="I72" s="46" t="s">
        <v>4313</v>
      </c>
      <c r="J72" s="46" t="s">
        <v>4313</v>
      </c>
    </row>
    <row r="73" spans="1:10">
      <c r="A73" s="46">
        <v>70</v>
      </c>
      <c r="B73" s="42" t="str">
        <f t="shared" si="2"/>
        <v>Solo05 Plus</v>
      </c>
      <c r="C73" s="46" t="s">
        <v>4314</v>
      </c>
      <c r="D73" s="46" t="s">
        <v>4314</v>
      </c>
      <c r="E73" s="46" t="s">
        <v>4314</v>
      </c>
      <c r="F73" s="46" t="s">
        <v>4314</v>
      </c>
      <c r="G73" s="51" t="s">
        <v>4314</v>
      </c>
      <c r="H73" s="46" t="s">
        <v>4314</v>
      </c>
      <c r="I73" s="46" t="s">
        <v>4314</v>
      </c>
      <c r="J73" s="46" t="s">
        <v>4314</v>
      </c>
    </row>
    <row r="74" spans="1:10">
      <c r="A74" s="46">
        <v>71</v>
      </c>
      <c r="B74" s="42" t="str">
        <f t="shared" si="2"/>
        <v>SoloXL</v>
      </c>
      <c r="C74" s="46" t="s">
        <v>4316</v>
      </c>
      <c r="D74" s="46" t="s">
        <v>4316</v>
      </c>
      <c r="E74" s="46" t="s">
        <v>4316</v>
      </c>
      <c r="F74" s="46" t="s">
        <v>4316</v>
      </c>
      <c r="G74" s="51" t="s">
        <v>4316</v>
      </c>
      <c r="H74" s="46" t="s">
        <v>4316</v>
      </c>
      <c r="I74" s="46" t="s">
        <v>4316</v>
      </c>
      <c r="J74" s="46" t="s">
        <v>4316</v>
      </c>
    </row>
    <row r="75" spans="1:10">
      <c r="A75" s="46">
        <v>72</v>
      </c>
      <c r="B75" s="42" t="str">
        <f t="shared" si="2"/>
        <v>Special fastenings</v>
      </c>
      <c r="C75" s="46" t="s">
        <v>4255</v>
      </c>
      <c r="D75" s="46" t="s">
        <v>117</v>
      </c>
      <c r="E75" s="46" t="s">
        <v>4256</v>
      </c>
      <c r="F75" s="46" t="s">
        <v>4257</v>
      </c>
      <c r="G75" s="51" t="s">
        <v>4765</v>
      </c>
      <c r="H75" s="46" t="s">
        <v>4259</v>
      </c>
      <c r="I75" s="46" t="s">
        <v>4766</v>
      </c>
      <c r="J75" s="46" t="s">
        <v>4261</v>
      </c>
    </row>
    <row r="76" spans="1:10">
      <c r="A76" s="46">
        <v>73</v>
      </c>
      <c r="B76" s="42" t="str">
        <f t="shared" si="2"/>
        <v xml:space="preserve">Language: </v>
      </c>
      <c r="C76" s="46" t="s">
        <v>4767</v>
      </c>
      <c r="D76" s="46" t="s">
        <v>4768</v>
      </c>
      <c r="E76" s="46" t="s">
        <v>4769</v>
      </c>
      <c r="F76" s="46" t="s">
        <v>4770</v>
      </c>
      <c r="G76" s="51" t="s">
        <v>4771</v>
      </c>
      <c r="H76" s="46" t="s">
        <v>4772</v>
      </c>
      <c r="I76" s="46" t="s">
        <v>4773</v>
      </c>
      <c r="J76" s="46" t="s">
        <v>4774</v>
      </c>
    </row>
    <row r="77" spans="1:10">
      <c r="A77" s="46">
        <v>74</v>
      </c>
      <c r="B77" s="42" t="str">
        <f t="shared" si="2"/>
        <v>Deadline</v>
      </c>
      <c r="C77" s="46" t="s">
        <v>4775</v>
      </c>
      <c r="D77" s="46" t="s">
        <v>4776</v>
      </c>
      <c r="E77" s="46" t="s">
        <v>4777</v>
      </c>
      <c r="F77" s="46" t="s">
        <v>4776</v>
      </c>
      <c r="G77" s="51" t="s">
        <v>4776</v>
      </c>
      <c r="H77" s="46" t="s">
        <v>4778</v>
      </c>
      <c r="I77" s="46" t="s">
        <v>4779</v>
      </c>
      <c r="J77" s="46" t="s">
        <v>4780</v>
      </c>
    </row>
    <row r="78" spans="1:10">
      <c r="A78" s="46">
        <v>75</v>
      </c>
      <c r="B78" s="42" t="str">
        <f t="shared" si="2"/>
        <v>Hanger bolt</v>
      </c>
      <c r="C78" s="46" t="s">
        <v>4262</v>
      </c>
      <c r="D78" s="46" t="s">
        <v>4263</v>
      </c>
      <c r="E78" s="46" t="s">
        <v>4264</v>
      </c>
      <c r="F78" s="46" t="s">
        <v>4265</v>
      </c>
      <c r="G78" s="51" t="s">
        <v>4781</v>
      </c>
      <c r="H78" s="46" t="s">
        <v>4782</v>
      </c>
      <c r="I78" s="46" t="s">
        <v>4268</v>
      </c>
      <c r="J78" s="46" t="s">
        <v>4783</v>
      </c>
    </row>
    <row r="79" spans="1:10">
      <c r="A79" s="46">
        <v>76</v>
      </c>
      <c r="B79" s="42" t="str">
        <f t="shared" si="2"/>
        <v>Bill of materials</v>
      </c>
      <c r="C79" s="46" t="s">
        <v>4784</v>
      </c>
      <c r="D79" s="46" t="s">
        <v>4785</v>
      </c>
      <c r="E79" s="46" t="s">
        <v>4786</v>
      </c>
      <c r="F79" s="46" t="s">
        <v>4787</v>
      </c>
      <c r="G79" s="51" t="s">
        <v>4788</v>
      </c>
      <c r="H79" s="46" t="s">
        <v>4789</v>
      </c>
      <c r="I79" s="46" t="s">
        <v>4790</v>
      </c>
      <c r="J79" s="46" t="s">
        <v>4791</v>
      </c>
    </row>
    <row r="80" spans="1:10">
      <c r="A80" s="46">
        <v>77</v>
      </c>
      <c r="B80" s="42" t="str">
        <f t="shared" si="2"/>
        <v>Supports</v>
      </c>
      <c r="C80" s="46" t="s">
        <v>4371</v>
      </c>
      <c r="D80" s="46" t="s">
        <v>461</v>
      </c>
      <c r="E80" s="46" t="s">
        <v>461</v>
      </c>
      <c r="F80" s="46" t="s">
        <v>4372</v>
      </c>
      <c r="G80" s="51" t="s">
        <v>4792</v>
      </c>
      <c r="H80" s="46" t="s">
        <v>4374</v>
      </c>
      <c r="I80" s="46" t="s">
        <v>4338</v>
      </c>
      <c r="J80" s="46" t="s">
        <v>4375</v>
      </c>
    </row>
    <row r="81" spans="1:10">
      <c r="A81" s="46">
        <v>78</v>
      </c>
      <c r="B81" s="42" t="str">
        <f t="shared" si="2"/>
        <v>Total (€)</v>
      </c>
      <c r="C81" s="46" t="s">
        <v>4793</v>
      </c>
      <c r="D81" s="46" t="s">
        <v>4794</v>
      </c>
      <c r="E81" s="46" t="s">
        <v>4794</v>
      </c>
      <c r="F81" s="46" t="s">
        <v>4795</v>
      </c>
      <c r="G81" s="51" t="s">
        <v>4607</v>
      </c>
      <c r="H81" s="46" t="s">
        <v>4796</v>
      </c>
      <c r="I81" s="46" t="s">
        <v>4797</v>
      </c>
      <c r="J81" s="46" t="s">
        <v>4798</v>
      </c>
    </row>
    <row r="82" spans="1:10">
      <c r="A82" s="46">
        <v>79</v>
      </c>
      <c r="B82" s="42" t="str">
        <f t="shared" si="2"/>
        <v>System EcoRapid</v>
      </c>
      <c r="C82" s="46" t="s">
        <v>4283</v>
      </c>
      <c r="D82" s="46" t="s">
        <v>4283</v>
      </c>
      <c r="E82" s="46" t="s">
        <v>4284</v>
      </c>
      <c r="F82" s="46" t="s">
        <v>4285</v>
      </c>
      <c r="G82" s="51" t="s">
        <v>4283</v>
      </c>
      <c r="H82" s="46" t="s">
        <v>4283</v>
      </c>
      <c r="I82" s="46" t="s">
        <v>4286</v>
      </c>
      <c r="J82" s="46" t="s">
        <v>4287</v>
      </c>
    </row>
    <row r="83" spans="1:10">
      <c r="A83" s="46">
        <v>80</v>
      </c>
      <c r="B83" s="42" t="str">
        <f t="shared" si="2"/>
        <v>System VarioFix / SingleFix</v>
      </c>
      <c r="C83" s="46" t="s">
        <v>4278</v>
      </c>
      <c r="D83" s="46" t="s">
        <v>4278</v>
      </c>
      <c r="E83" s="46" t="s">
        <v>4279</v>
      </c>
      <c r="F83" s="46" t="s">
        <v>4280</v>
      </c>
      <c r="G83" s="51" t="s">
        <v>4278</v>
      </c>
      <c r="H83" s="46" t="s">
        <v>4278</v>
      </c>
      <c r="I83" s="46" t="s">
        <v>4799</v>
      </c>
      <c r="J83" s="46" t="s">
        <v>4282</v>
      </c>
    </row>
    <row r="84" spans="1:10">
      <c r="A84" s="46">
        <v>81</v>
      </c>
      <c r="B84" s="42" t="str">
        <f t="shared" si="2"/>
        <v>country of origin</v>
      </c>
      <c r="C84" s="46" t="s">
        <v>4800</v>
      </c>
      <c r="D84" s="46" t="s">
        <v>4801</v>
      </c>
      <c r="E84" s="46" t="s">
        <v>4802</v>
      </c>
      <c r="F84" s="46" t="s">
        <v>4803</v>
      </c>
      <c r="G84" s="51" t="s">
        <v>4804</v>
      </c>
      <c r="H84" s="46" t="s">
        <v>4805</v>
      </c>
      <c r="I84" s="46" t="s">
        <v>4806</v>
      </c>
      <c r="J84" s="46" t="s">
        <v>4807</v>
      </c>
    </row>
    <row r="85" spans="1:10">
      <c r="A85" s="46">
        <v>82</v>
      </c>
      <c r="B85" s="42" t="str">
        <f t="shared" si="2"/>
        <v>Packing unit</v>
      </c>
      <c r="C85" s="46" t="s">
        <v>4808</v>
      </c>
      <c r="D85" s="46" t="s">
        <v>4809</v>
      </c>
      <c r="E85" s="46" t="s">
        <v>4810</v>
      </c>
      <c r="F85" s="46" t="s">
        <v>4811</v>
      </c>
      <c r="G85" s="51" t="s">
        <v>4812</v>
      </c>
      <c r="H85" s="46" t="s">
        <v>4813</v>
      </c>
      <c r="I85" s="46" t="s">
        <v>4814</v>
      </c>
      <c r="J85" s="46" t="s">
        <v>4815</v>
      </c>
    </row>
    <row r="86" spans="1:10">
      <c r="A86" s="46">
        <v>83</v>
      </c>
      <c r="B86" s="42" t="str">
        <f t="shared" si="2"/>
        <v>Further description</v>
      </c>
      <c r="C86" s="46" t="s">
        <v>4816</v>
      </c>
      <c r="D86" s="46" t="s">
        <v>4817</v>
      </c>
      <c r="E86" s="46" t="s">
        <v>4818</v>
      </c>
      <c r="F86" s="46" t="s">
        <v>4819</v>
      </c>
      <c r="G86" s="51" t="s">
        <v>4820</v>
      </c>
      <c r="H86" s="46" t="s">
        <v>4821</v>
      </c>
      <c r="I86" s="46" t="s">
        <v>4822</v>
      </c>
      <c r="J86" s="46" t="s">
        <v>4823</v>
      </c>
    </row>
    <row r="87" spans="1:10">
      <c r="A87" s="46">
        <v>84</v>
      </c>
      <c r="B87" s="42" t="str">
        <f t="shared" si="2"/>
        <v>material</v>
      </c>
      <c r="C87" s="46" t="s">
        <v>4824</v>
      </c>
      <c r="D87" s="46" t="s">
        <v>4825</v>
      </c>
      <c r="E87" s="46" t="s">
        <v>4826</v>
      </c>
      <c r="F87" s="46" t="s">
        <v>4827</v>
      </c>
      <c r="G87" s="51" t="s">
        <v>4825</v>
      </c>
      <c r="H87" s="46" t="s">
        <v>4828</v>
      </c>
      <c r="I87" s="46" t="s">
        <v>4829</v>
      </c>
      <c r="J87" s="46" t="s">
        <v>4830</v>
      </c>
    </row>
    <row r="88" spans="1:10">
      <c r="A88" s="46">
        <v>85</v>
      </c>
      <c r="B88" s="42" t="str">
        <f t="shared" si="2"/>
        <v>customs tariff number</v>
      </c>
      <c r="C88" s="46" t="s">
        <v>4831</v>
      </c>
      <c r="D88" s="46" t="s">
        <v>4832</v>
      </c>
      <c r="E88" s="46" t="s">
        <v>4833</v>
      </c>
      <c r="F88" s="46" t="s">
        <v>4834</v>
      </c>
      <c r="G88" s="51" t="s">
        <v>4835</v>
      </c>
      <c r="H88" s="46" t="s">
        <v>4836</v>
      </c>
      <c r="I88" s="46" t="s">
        <v>4837</v>
      </c>
      <c r="J88" s="46" t="s">
        <v>4838</v>
      </c>
    </row>
    <row r="89" spans="1:10" ht="24">
      <c r="A89" s="46">
        <v>86</v>
      </c>
      <c r="B89" s="42" t="str">
        <f t="shared" si="2"/>
        <v>Accessories ballastoptimized flat roof systems</v>
      </c>
      <c r="C89" s="46" t="s">
        <v>4297</v>
      </c>
      <c r="D89" s="46" t="s">
        <v>4298</v>
      </c>
      <c r="E89" s="46" t="s">
        <v>4299</v>
      </c>
      <c r="F89" s="46" t="s">
        <v>4300</v>
      </c>
      <c r="G89" s="51" t="s">
        <v>4301</v>
      </c>
      <c r="H89" s="46" t="s">
        <v>4839</v>
      </c>
      <c r="I89" s="46" t="s">
        <v>4840</v>
      </c>
      <c r="J89" s="46" t="s">
        <v>4304</v>
      </c>
    </row>
    <row r="90" spans="1:10">
      <c r="A90" s="46">
        <v>87</v>
      </c>
      <c r="B90" s="42" t="str">
        <f t="shared" si="2"/>
        <v>Accessories roof hooks</v>
      </c>
      <c r="C90" s="46" t="s">
        <v>4232</v>
      </c>
      <c r="D90" s="46" t="s">
        <v>4233</v>
      </c>
      <c r="E90" s="46" t="s">
        <v>4234</v>
      </c>
      <c r="F90" s="46" t="s">
        <v>4235</v>
      </c>
      <c r="G90" s="51" t="s">
        <v>4236</v>
      </c>
      <c r="H90" s="46" t="s">
        <v>4237</v>
      </c>
      <c r="I90" s="46" t="s">
        <v>4841</v>
      </c>
      <c r="J90" s="46" t="s">
        <v>4239</v>
      </c>
    </row>
    <row r="91" spans="1:10">
      <c r="A91" s="46">
        <v>88</v>
      </c>
      <c r="B91" s="42" t="str">
        <f t="shared" si="2"/>
        <v>Accessories module clamps</v>
      </c>
      <c r="C91" s="46" t="s">
        <v>4842</v>
      </c>
      <c r="D91" s="46" t="s">
        <v>4843</v>
      </c>
      <c r="E91" s="46" t="s">
        <v>4844</v>
      </c>
      <c r="F91" s="46" t="s">
        <v>4845</v>
      </c>
      <c r="G91" s="51" t="s">
        <v>4846</v>
      </c>
      <c r="H91" s="46" t="s">
        <v>4847</v>
      </c>
      <c r="I91" s="46" t="s">
        <v>4848</v>
      </c>
      <c r="J91" s="46" t="s">
        <v>4849</v>
      </c>
    </row>
    <row r="92" spans="1:10">
      <c r="A92" s="46">
        <v>89</v>
      </c>
      <c r="B92" s="42" t="str">
        <f t="shared" si="2"/>
        <v>Accessories profiles</v>
      </c>
      <c r="C92" s="46" t="s">
        <v>4325</v>
      </c>
      <c r="D92" s="46" t="s">
        <v>4326</v>
      </c>
      <c r="E92" s="46" t="s">
        <v>4327</v>
      </c>
      <c r="F92" s="46" t="s">
        <v>4328</v>
      </c>
      <c r="G92" s="51" t="s">
        <v>4850</v>
      </c>
      <c r="H92" s="46" t="s">
        <v>4330</v>
      </c>
      <c r="I92" s="46" t="s">
        <v>4851</v>
      </c>
      <c r="J92" s="46" t="s">
        <v>4332</v>
      </c>
    </row>
    <row r="93" spans="1:10">
      <c r="A93" s="46">
        <v>90</v>
      </c>
      <c r="B93" s="42" t="str">
        <f t="shared" si="2"/>
        <v>Accessories special fastenings</v>
      </c>
      <c r="C93" s="46" t="s">
        <v>4240</v>
      </c>
      <c r="D93" s="46" t="s">
        <v>4241</v>
      </c>
      <c r="E93" s="46" t="s">
        <v>4242</v>
      </c>
      <c r="F93" s="46" t="s">
        <v>4243</v>
      </c>
      <c r="G93" s="51" t="s">
        <v>4852</v>
      </c>
      <c r="H93" s="46" t="s">
        <v>4245</v>
      </c>
      <c r="I93" s="46" t="s">
        <v>4853</v>
      </c>
      <c r="J93" s="46" t="s">
        <v>4288</v>
      </c>
    </row>
    <row r="94" spans="1:10">
      <c r="A94" s="46">
        <v>91</v>
      </c>
      <c r="B94" s="42" t="str">
        <f t="shared" si="2"/>
        <v>Accessoires Supports</v>
      </c>
      <c r="C94" s="46" t="s">
        <v>4333</v>
      </c>
      <c r="D94" s="46" t="s">
        <v>4334</v>
      </c>
      <c r="E94" s="46" t="s">
        <v>4334</v>
      </c>
      <c r="F94" s="46" t="s">
        <v>4335</v>
      </c>
      <c r="G94" s="51" t="s">
        <v>4854</v>
      </c>
      <c r="H94" s="46" t="s">
        <v>4337</v>
      </c>
      <c r="I94" s="46" t="s">
        <v>4855</v>
      </c>
      <c r="J94" s="46" t="s">
        <v>4856</v>
      </c>
    </row>
    <row r="95" spans="1:10" ht="24">
      <c r="A95" s="46">
        <v>92</v>
      </c>
      <c r="B95" s="42" t="str">
        <f t="shared" si="2"/>
        <v>To avoid rounding differences, please use the 0% list prices in case of doubt.</v>
      </c>
      <c r="C95" s="46" t="s">
        <v>4857</v>
      </c>
      <c r="D95" s="46" t="s">
        <v>716</v>
      </c>
      <c r="E95" s="46" t="s">
        <v>4858</v>
      </c>
      <c r="F95" s="46" t="s">
        <v>4859</v>
      </c>
      <c r="G95" s="46" t="s">
        <v>4860</v>
      </c>
      <c r="H95" s="46" t="s">
        <v>4861</v>
      </c>
      <c r="I95" s="46" t="s">
        <v>4862</v>
      </c>
      <c r="J95" s="48" t="s">
        <v>4863</v>
      </c>
    </row>
    <row r="96" spans="1:10">
      <c r="A96" s="46">
        <v>93</v>
      </c>
      <c r="B96" s="42" t="str">
        <f t="shared" si="2"/>
        <v>Price (€)</v>
      </c>
      <c r="C96" s="46" t="s">
        <v>4864</v>
      </c>
      <c r="D96" s="46" t="s">
        <v>4865</v>
      </c>
      <c r="E96" s="46" t="s">
        <v>4866</v>
      </c>
      <c r="F96" s="46" t="s">
        <v>4867</v>
      </c>
      <c r="G96" s="51" t="s">
        <v>4868</v>
      </c>
      <c r="H96" s="46" t="s">
        <v>4869</v>
      </c>
      <c r="I96" s="46" t="s">
        <v>4870</v>
      </c>
      <c r="J96" s="46" t="s">
        <v>4871</v>
      </c>
    </row>
    <row r="97" spans="1:10">
      <c r="A97" s="46">
        <v>94</v>
      </c>
      <c r="B97" s="42" t="str">
        <f t="shared" si="2"/>
        <v>Pieces per pallet</v>
      </c>
      <c r="C97" s="46" t="s">
        <v>4872</v>
      </c>
      <c r="D97" s="46" t="s">
        <v>4873</v>
      </c>
      <c r="E97" s="46" t="s">
        <v>4874</v>
      </c>
      <c r="F97" s="46" t="s">
        <v>4875</v>
      </c>
      <c r="G97" s="51" t="s">
        <v>4876</v>
      </c>
      <c r="H97" s="46" t="s">
        <v>4877</v>
      </c>
      <c r="I97" s="46" t="s">
        <v>4878</v>
      </c>
      <c r="J97" s="46" t="s">
        <v>4879</v>
      </c>
    </row>
    <row r="98" spans="1:10">
      <c r="A98" s="46">
        <v>95</v>
      </c>
      <c r="B98" s="42" t="str">
        <f t="shared" si="2"/>
        <v>Product family</v>
      </c>
      <c r="C98" s="46" t="s">
        <v>4206</v>
      </c>
      <c r="D98" s="46" t="s">
        <v>4880</v>
      </c>
      <c r="E98" s="46" t="s">
        <v>4881</v>
      </c>
      <c r="F98" s="46" t="s">
        <v>4882</v>
      </c>
      <c r="G98" s="51" t="s">
        <v>4883</v>
      </c>
      <c r="H98" s="46" t="s">
        <v>4884</v>
      </c>
      <c r="I98" s="46" t="s">
        <v>4885</v>
      </c>
      <c r="J98" s="46" t="s">
        <v>4886</v>
      </c>
    </row>
    <row r="99" spans="1:10">
      <c r="A99" s="46">
        <v>96</v>
      </c>
      <c r="B99" s="42" t="str">
        <f t="shared" si="2"/>
        <v>Cost estimate</v>
      </c>
      <c r="C99" s="46" t="s">
        <v>4887</v>
      </c>
      <c r="D99" s="46" t="s">
        <v>4888</v>
      </c>
      <c r="E99" s="46" t="s">
        <v>4889</v>
      </c>
      <c r="F99" s="46" t="s">
        <v>4890</v>
      </c>
      <c r="G99" s="51" t="s">
        <v>4891</v>
      </c>
      <c r="H99" s="46" t="s">
        <v>4892</v>
      </c>
      <c r="I99" s="46" t="s">
        <v>4893</v>
      </c>
      <c r="J99" s="46" t="s">
        <v>4894</v>
      </c>
    </row>
    <row r="100" spans="1:10">
      <c r="A100" s="46">
        <v>97</v>
      </c>
      <c r="B100" s="42" t="str">
        <f t="shared" si="2"/>
        <v>Quantity per pallet</v>
      </c>
      <c r="C100" s="46" t="s">
        <v>4709</v>
      </c>
      <c r="D100" s="46" t="s">
        <v>4710</v>
      </c>
      <c r="E100" s="46" t="s">
        <v>4711</v>
      </c>
      <c r="F100" s="46" t="s">
        <v>4712</v>
      </c>
      <c r="G100" s="51" t="s">
        <v>4713</v>
      </c>
      <c r="H100" s="51" t="s">
        <v>4895</v>
      </c>
      <c r="I100" s="46" t="s">
        <v>4715</v>
      </c>
      <c r="J100" s="46" t="s">
        <v>4716</v>
      </c>
    </row>
    <row r="101" spans="1:10">
      <c r="A101" s="46">
        <v>98</v>
      </c>
      <c r="B101" s="42" t="str">
        <f t="shared" ref="B101:B108" si="3">IF(INDEX(C101:J101,1,Sprache)&lt;&gt;0,INDEX(C101:J101,1,Sprache),IF(INDEX(C101:J101,1,1)=0," ",INDEX(C101:J101,1,1)))</f>
        <v>Weight per pallet</v>
      </c>
      <c r="C101" s="46" t="s">
        <v>4896</v>
      </c>
      <c r="D101" s="46" t="s">
        <v>4897</v>
      </c>
      <c r="E101" s="46" t="s">
        <v>4898</v>
      </c>
      <c r="F101" s="46" t="s">
        <v>4899</v>
      </c>
      <c r="G101" s="46" t="s">
        <v>4900</v>
      </c>
      <c r="H101" s="46" t="s">
        <v>4901</v>
      </c>
      <c r="I101" s="46" t="s">
        <v>4902</v>
      </c>
      <c r="J101" s="46" t="s">
        <v>4903</v>
      </c>
    </row>
    <row r="102" spans="1:10">
      <c r="A102" s="46">
        <v>99</v>
      </c>
      <c r="B102" s="42" t="str">
        <f t="shared" si="3"/>
        <v>Order unit</v>
      </c>
      <c r="C102" s="46" t="s">
        <v>1</v>
      </c>
      <c r="D102" s="46" t="s">
        <v>4904</v>
      </c>
      <c r="E102" s="46" t="s">
        <v>4905</v>
      </c>
      <c r="F102" s="46" t="s">
        <v>4906</v>
      </c>
      <c r="G102" s="46" t="s">
        <v>4907</v>
      </c>
      <c r="H102" s="46" t="s">
        <v>4908</v>
      </c>
      <c r="I102" s="46" t="s">
        <v>4909</v>
      </c>
      <c r="J102" s="46" t="s">
        <v>4910</v>
      </c>
    </row>
    <row r="103" spans="1:10">
      <c r="A103" s="46">
        <v>100</v>
      </c>
      <c r="B103" s="42" t="str">
        <f t="shared" si="3"/>
        <v>Piece</v>
      </c>
      <c r="C103" s="46" t="s">
        <v>2</v>
      </c>
      <c r="D103" s="46" t="s">
        <v>4911</v>
      </c>
      <c r="E103" s="46" t="s">
        <v>4912</v>
      </c>
      <c r="F103" s="46" t="s">
        <v>4913</v>
      </c>
      <c r="G103" s="46" t="s">
        <v>4914</v>
      </c>
      <c r="H103" s="46" t="s">
        <v>4915</v>
      </c>
      <c r="I103" s="46" t="s">
        <v>4911</v>
      </c>
      <c r="J103" s="46" t="s">
        <v>4916</v>
      </c>
    </row>
    <row r="104" spans="1:10">
      <c r="A104" s="46">
        <v>101</v>
      </c>
      <c r="B104" s="42" t="str">
        <f t="shared" si="3"/>
        <v>Price (€) per piece</v>
      </c>
      <c r="C104" s="46" t="s">
        <v>4917</v>
      </c>
      <c r="D104" s="46" t="s">
        <v>4918</v>
      </c>
      <c r="E104" s="46" t="s">
        <v>4919</v>
      </c>
      <c r="F104" s="46" t="s">
        <v>4920</v>
      </c>
      <c r="G104" s="46" t="s">
        <v>4921</v>
      </c>
      <c r="H104" s="46" t="s">
        <v>4922</v>
      </c>
      <c r="I104" s="46" t="s">
        <v>4923</v>
      </c>
      <c r="J104" s="46" t="s">
        <v>4924</v>
      </c>
    </row>
    <row r="105" spans="1:10">
      <c r="A105" s="46">
        <v>102</v>
      </c>
      <c r="B105" s="42" t="str">
        <f t="shared" si="3"/>
        <v>Number of pallets</v>
      </c>
      <c r="C105" s="46" t="s">
        <v>4925</v>
      </c>
      <c r="D105" s="46" t="s">
        <v>4926</v>
      </c>
      <c r="E105" s="46" t="s">
        <v>4927</v>
      </c>
      <c r="F105" s="46" t="s">
        <v>4928</v>
      </c>
      <c r="G105" s="46" t="s">
        <v>4929</v>
      </c>
      <c r="H105" s="46" t="s">
        <v>4930</v>
      </c>
      <c r="I105" s="46" t="s">
        <v>4931</v>
      </c>
      <c r="J105" s="46" t="s">
        <v>4932</v>
      </c>
    </row>
    <row r="106" spans="1:10">
      <c r="A106" s="46">
        <v>103</v>
      </c>
      <c r="B106" s="42" t="str">
        <f t="shared" si="3"/>
        <v>wrong quantity</v>
      </c>
      <c r="C106" s="46" t="s">
        <v>4933</v>
      </c>
      <c r="D106" s="46" t="s">
        <v>4934</v>
      </c>
      <c r="E106" s="46" t="s">
        <v>4935</v>
      </c>
      <c r="F106" s="46" t="s">
        <v>4936</v>
      </c>
      <c r="G106" s="46" t="s">
        <v>4937</v>
      </c>
      <c r="H106" s="46" t="s">
        <v>4938</v>
      </c>
      <c r="I106" s="46" t="s">
        <v>4939</v>
      </c>
      <c r="J106" s="46" t="s">
        <v>4940</v>
      </c>
    </row>
    <row r="107" spans="1:10">
      <c r="A107" s="46">
        <v>104</v>
      </c>
      <c r="B107" s="42" t="str">
        <f t="shared" si="3"/>
        <v>Lot size</v>
      </c>
      <c r="C107" s="46" t="s">
        <v>5472</v>
      </c>
      <c r="D107" s="46" t="s">
        <v>5475</v>
      </c>
      <c r="E107" s="46" t="s">
        <v>5474</v>
      </c>
      <c r="F107" s="46" t="s">
        <v>5473</v>
      </c>
      <c r="G107" s="46" t="s">
        <v>5476</v>
      </c>
      <c r="H107" s="46" t="s">
        <v>5477</v>
      </c>
      <c r="I107" s="46" t="s">
        <v>5478</v>
      </c>
      <c r="J107" s="46" t="s">
        <v>5479</v>
      </c>
    </row>
    <row r="108" spans="1:10">
      <c r="A108" s="46">
        <v>105</v>
      </c>
      <c r="B108" s="42" t="str">
        <f t="shared" si="3"/>
        <v>RRP</v>
      </c>
      <c r="C108" s="46" t="s">
        <v>5480</v>
      </c>
      <c r="D108" s="46" t="s">
        <v>5481</v>
      </c>
      <c r="E108" s="46" t="s">
        <v>5484</v>
      </c>
      <c r="F108" s="46" t="s">
        <v>5483</v>
      </c>
      <c r="G108" s="51" t="s">
        <v>5485</v>
      </c>
      <c r="H108" s="46" t="s">
        <v>5482</v>
      </c>
      <c r="I108" s="46" t="s">
        <v>5486</v>
      </c>
      <c r="J108" s="46" t="s">
        <v>5487</v>
      </c>
    </row>
  </sheetData>
  <autoFilter ref="A2:J2" xr:uid="{86C238DF-B921-4E7E-A9E1-CA57470D1F1E}"/>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BF60D-ED35-4690-9DF9-B8AEF0C2B9DE}">
  <sheetPr>
    <tabColor theme="5" tint="0.59999389629810485"/>
  </sheetPr>
  <dimension ref="A1:R360"/>
  <sheetViews>
    <sheetView zoomScaleNormal="100" workbookViewId="0">
      <pane ySplit="1" topLeftCell="A338" activePane="bottomLeft" state="frozen"/>
      <selection activeCell="K336" sqref="K336"/>
      <selection pane="bottomLeft" activeCell="K336" sqref="K336"/>
    </sheetView>
  </sheetViews>
  <sheetFormatPr baseColWidth="10" defaultColWidth="8" defaultRowHeight="14.25"/>
  <cols>
    <col min="1" max="1" width="12.25" style="123" bestFit="1" customWidth="1"/>
    <col min="2" max="2" width="36.75" style="123" bestFit="1" customWidth="1"/>
    <col min="3" max="3" width="5.25" style="123" bestFit="1" customWidth="1"/>
    <col min="4" max="4" width="13.125" style="123" bestFit="1" customWidth="1"/>
    <col min="5" max="5" width="3.5" style="123" bestFit="1" customWidth="1"/>
    <col min="6" max="6" width="8.75" style="123" bestFit="1" customWidth="1"/>
    <col min="7" max="7" width="10.5" style="123" bestFit="1" customWidth="1"/>
    <col min="8" max="8" width="7.875" style="123" bestFit="1" customWidth="1"/>
    <col min="9" max="9" width="10.5" style="123" bestFit="1" customWidth="1"/>
    <col min="10" max="10" width="7.875" style="123" bestFit="1" customWidth="1"/>
    <col min="11" max="11" width="10.5" style="123" bestFit="1" customWidth="1"/>
    <col min="12" max="12" width="36.75" style="123" bestFit="1" customWidth="1"/>
    <col min="13" max="14" width="14" style="123" bestFit="1" customWidth="1"/>
    <col min="15" max="16" width="4.375" style="123" bestFit="1" customWidth="1"/>
    <col min="17" max="17" width="14" style="123" bestFit="1" customWidth="1"/>
    <col min="18" max="18" width="13.125" style="123" bestFit="1" customWidth="1"/>
    <col min="19" max="19" width="10.5" style="123" bestFit="1" customWidth="1"/>
    <col min="20" max="20" width="7.875" style="123" bestFit="1" customWidth="1"/>
    <col min="21" max="21" width="10.5" style="123" bestFit="1" customWidth="1"/>
    <col min="22" max="22" width="7.875" style="123" bestFit="1" customWidth="1"/>
    <col min="23" max="23" width="10.5" style="123" bestFit="1" customWidth="1"/>
    <col min="24" max="24" width="11.375" style="123" bestFit="1" customWidth="1"/>
    <col min="25" max="25" width="6.125" style="123" bestFit="1" customWidth="1"/>
    <col min="26" max="26" width="3.5" style="123" bestFit="1" customWidth="1"/>
    <col min="27" max="27" width="31.5" style="123" bestFit="1" customWidth="1"/>
    <col min="28" max="28" width="11.375" style="123" bestFit="1" customWidth="1"/>
    <col min="29" max="29" width="36.75" style="123" bestFit="1" customWidth="1"/>
    <col min="30" max="30" width="11.375" style="123" bestFit="1" customWidth="1"/>
    <col min="31" max="31" width="29.75" style="123" bestFit="1" customWidth="1"/>
    <col min="32" max="32" width="11.375" style="123" bestFit="1" customWidth="1"/>
    <col min="33" max="33" width="4.375" style="123" customWidth="1"/>
    <col min="34" max="34" width="4.375" style="123" bestFit="1" customWidth="1"/>
    <col min="35" max="35" width="14.875" style="123" bestFit="1" customWidth="1"/>
    <col min="36" max="36" width="3.5" style="123" bestFit="1" customWidth="1"/>
    <col min="37" max="37" width="11.375" style="123" bestFit="1" customWidth="1"/>
    <col min="38" max="38" width="7.875" style="123" bestFit="1" customWidth="1"/>
    <col min="39" max="16384" width="8" style="123"/>
  </cols>
  <sheetData>
    <row r="1" spans="1:18" ht="57">
      <c r="A1" s="121" t="s">
        <v>4941</v>
      </c>
      <c r="B1" s="121" t="s">
        <v>5057</v>
      </c>
      <c r="C1" s="121" t="s">
        <v>5090</v>
      </c>
      <c r="D1" s="121" t="s">
        <v>4943</v>
      </c>
      <c r="E1" s="121" t="s">
        <v>4944</v>
      </c>
      <c r="F1" s="121" t="s">
        <v>4662</v>
      </c>
      <c r="G1" s="122" t="s">
        <v>4945</v>
      </c>
      <c r="H1" s="121" t="s">
        <v>4548</v>
      </c>
      <c r="I1" s="122" t="s">
        <v>4945</v>
      </c>
      <c r="J1" s="121" t="s">
        <v>4635</v>
      </c>
      <c r="K1" s="122" t="s">
        <v>4945</v>
      </c>
      <c r="L1" s="121" t="s">
        <v>5091</v>
      </c>
      <c r="M1" s="122" t="s">
        <v>4946</v>
      </c>
      <c r="N1" s="122" t="s">
        <v>4947</v>
      </c>
      <c r="O1" s="122" t="s">
        <v>4948</v>
      </c>
      <c r="P1" s="121" t="s">
        <v>4942</v>
      </c>
      <c r="Q1" s="121" t="s">
        <v>5092</v>
      </c>
      <c r="R1" s="121" t="s">
        <v>5093</v>
      </c>
    </row>
    <row r="2" spans="1:18">
      <c r="A2" s="123" t="s">
        <v>5074</v>
      </c>
      <c r="B2" s="123" t="s">
        <v>5075</v>
      </c>
      <c r="C2" s="123" t="s">
        <v>5094</v>
      </c>
      <c r="D2" s="124">
        <v>5.3999999999999999E-2</v>
      </c>
      <c r="E2" s="123" t="s">
        <v>4950</v>
      </c>
      <c r="F2" s="226">
        <v>50</v>
      </c>
      <c r="G2" s="123" t="s">
        <v>4952</v>
      </c>
      <c r="H2" s="124">
        <v>31.49</v>
      </c>
      <c r="I2" s="123" t="s">
        <v>4952</v>
      </c>
      <c r="J2" s="226">
        <v>61</v>
      </c>
      <c r="K2" s="123" t="s">
        <v>4952</v>
      </c>
      <c r="L2" s="123" t="s">
        <v>4347</v>
      </c>
      <c r="M2" s="123" t="s">
        <v>5096</v>
      </c>
      <c r="N2" s="123" t="s">
        <v>5021</v>
      </c>
      <c r="O2" s="226">
        <v>50</v>
      </c>
      <c r="P2" s="123" t="s">
        <v>4949</v>
      </c>
      <c r="Q2" s="123" t="s">
        <v>4953</v>
      </c>
      <c r="R2" s="123" t="s">
        <v>16</v>
      </c>
    </row>
    <row r="3" spans="1:18">
      <c r="A3" s="123" t="s">
        <v>397</v>
      </c>
      <c r="B3" s="123" t="s">
        <v>398</v>
      </c>
      <c r="C3" s="123" t="s">
        <v>5094</v>
      </c>
      <c r="D3" s="124">
        <v>5.2999999999999999E-2</v>
      </c>
      <c r="E3" s="123" t="s">
        <v>4950</v>
      </c>
      <c r="F3" s="226">
        <v>50</v>
      </c>
      <c r="G3" s="123" t="s">
        <v>4952</v>
      </c>
      <c r="H3" s="124">
        <v>29.5</v>
      </c>
      <c r="I3" s="123" t="s">
        <v>4952</v>
      </c>
      <c r="J3" s="124">
        <v>211.5</v>
      </c>
      <c r="K3" s="123" t="s">
        <v>4952</v>
      </c>
      <c r="L3" s="123" t="s">
        <v>4347</v>
      </c>
      <c r="M3" s="123" t="s">
        <v>5096</v>
      </c>
      <c r="N3" s="123" t="s">
        <v>5096</v>
      </c>
      <c r="O3" s="226">
        <v>50</v>
      </c>
      <c r="P3" s="123" t="s">
        <v>4949</v>
      </c>
      <c r="Q3" s="123" t="s">
        <v>4953</v>
      </c>
      <c r="R3" s="123" t="s">
        <v>5296</v>
      </c>
    </row>
    <row r="4" spans="1:18">
      <c r="A4" s="123" t="s">
        <v>5072</v>
      </c>
      <c r="B4" s="123" t="s">
        <v>5073</v>
      </c>
      <c r="C4" s="123" t="s">
        <v>5094</v>
      </c>
      <c r="D4" s="124">
        <v>5.3999999999999999E-2</v>
      </c>
      <c r="E4" s="123" t="s">
        <v>4950</v>
      </c>
      <c r="F4" s="226">
        <v>50</v>
      </c>
      <c r="G4" s="123" t="s">
        <v>4952</v>
      </c>
      <c r="H4" s="124">
        <v>31.5</v>
      </c>
      <c r="I4" s="123" t="s">
        <v>4952</v>
      </c>
      <c r="J4" s="226">
        <v>61</v>
      </c>
      <c r="K4" s="123" t="s">
        <v>4952</v>
      </c>
      <c r="L4" s="123" t="s">
        <v>4347</v>
      </c>
      <c r="M4" s="123" t="s">
        <v>5096</v>
      </c>
      <c r="N4" s="123" t="s">
        <v>5021</v>
      </c>
      <c r="O4" s="226">
        <v>50</v>
      </c>
      <c r="P4" s="123" t="s">
        <v>4949</v>
      </c>
      <c r="Q4" s="123" t="s">
        <v>4953</v>
      </c>
      <c r="R4" s="123" t="s">
        <v>5439</v>
      </c>
    </row>
    <row r="5" spans="1:18">
      <c r="A5" s="123" t="s">
        <v>5070</v>
      </c>
      <c r="B5" s="123" t="s">
        <v>5071</v>
      </c>
      <c r="C5" s="123" t="s">
        <v>5094</v>
      </c>
      <c r="D5" s="124">
        <v>5.1999999999999998E-2</v>
      </c>
      <c r="E5" s="123" t="s">
        <v>4950</v>
      </c>
      <c r="F5" s="226">
        <v>50</v>
      </c>
      <c r="G5" s="123" t="s">
        <v>4952</v>
      </c>
      <c r="H5" s="124">
        <v>41.5</v>
      </c>
      <c r="I5" s="123" t="s">
        <v>4952</v>
      </c>
      <c r="J5" s="226">
        <v>61</v>
      </c>
      <c r="K5" s="123" t="s">
        <v>4952</v>
      </c>
      <c r="L5" s="123" t="s">
        <v>4347</v>
      </c>
      <c r="M5" s="123" t="s">
        <v>5096</v>
      </c>
      <c r="N5" s="123" t="s">
        <v>5021</v>
      </c>
      <c r="O5" s="226">
        <v>100</v>
      </c>
      <c r="P5" s="123" t="s">
        <v>4949</v>
      </c>
      <c r="Q5" s="123" t="s">
        <v>4953</v>
      </c>
      <c r="R5" s="123" t="s">
        <v>16</v>
      </c>
    </row>
    <row r="6" spans="1:18">
      <c r="A6" s="123" t="s">
        <v>225</v>
      </c>
      <c r="B6" s="123" t="s">
        <v>4975</v>
      </c>
      <c r="C6" s="123" t="s">
        <v>5094</v>
      </c>
      <c r="D6" s="124">
        <v>13.021000000000001</v>
      </c>
      <c r="E6" s="123" t="s">
        <v>4950</v>
      </c>
      <c r="F6" s="226">
        <v>5900</v>
      </c>
      <c r="G6" s="123" t="s">
        <v>4952</v>
      </c>
      <c r="H6" s="226">
        <v>120</v>
      </c>
      <c r="I6" s="123" t="s">
        <v>4952</v>
      </c>
      <c r="J6" s="226">
        <v>40</v>
      </c>
      <c r="K6" s="123" t="s">
        <v>4952</v>
      </c>
      <c r="L6" s="123" t="s">
        <v>5223</v>
      </c>
      <c r="M6" s="123" t="s">
        <v>5096</v>
      </c>
      <c r="N6" s="123" t="s">
        <v>5096</v>
      </c>
      <c r="O6" s="226">
        <v>1</v>
      </c>
      <c r="P6" s="123" t="s">
        <v>4949</v>
      </c>
      <c r="Q6" s="123" t="s">
        <v>4974</v>
      </c>
      <c r="R6" s="123" t="s">
        <v>5224</v>
      </c>
    </row>
    <row r="7" spans="1:18">
      <c r="A7" s="123" t="s">
        <v>85</v>
      </c>
      <c r="B7" s="123" t="s">
        <v>86</v>
      </c>
      <c r="C7" s="123" t="s">
        <v>5094</v>
      </c>
      <c r="D7" s="124">
        <v>0.109</v>
      </c>
      <c r="E7" s="123" t="s">
        <v>4950</v>
      </c>
      <c r="F7" s="124">
        <v>74.5</v>
      </c>
      <c r="G7" s="123" t="s">
        <v>4952</v>
      </c>
      <c r="H7" s="226">
        <v>38</v>
      </c>
      <c r="I7" s="123" t="s">
        <v>4952</v>
      </c>
      <c r="J7" s="226">
        <v>52</v>
      </c>
      <c r="K7" s="123" t="s">
        <v>4952</v>
      </c>
      <c r="L7" s="123" t="s">
        <v>5267</v>
      </c>
      <c r="M7" s="123" t="s">
        <v>5096</v>
      </c>
      <c r="N7" s="123" t="s">
        <v>5096</v>
      </c>
      <c r="O7" s="226">
        <v>50</v>
      </c>
      <c r="P7" s="123" t="s">
        <v>4949</v>
      </c>
      <c r="Q7" s="123" t="s">
        <v>4951</v>
      </c>
      <c r="R7" s="123" t="s">
        <v>5275</v>
      </c>
    </row>
    <row r="8" spans="1:18">
      <c r="A8" s="123" t="s">
        <v>369</v>
      </c>
      <c r="B8" s="123" t="s">
        <v>4992</v>
      </c>
      <c r="C8" s="123" t="s">
        <v>5094</v>
      </c>
      <c r="D8" s="124">
        <v>5.6</v>
      </c>
      <c r="E8" s="123" t="s">
        <v>4991</v>
      </c>
      <c r="F8" s="226">
        <v>70</v>
      </c>
      <c r="G8" s="123" t="s">
        <v>4952</v>
      </c>
      <c r="H8" s="226">
        <v>30</v>
      </c>
      <c r="I8" s="123" t="s">
        <v>4952</v>
      </c>
      <c r="J8" s="124">
        <v>8.5</v>
      </c>
      <c r="K8" s="123" t="s">
        <v>4952</v>
      </c>
      <c r="L8" s="123" t="s">
        <v>5173</v>
      </c>
      <c r="M8" s="123" t="s">
        <v>5096</v>
      </c>
      <c r="N8" s="123" t="s">
        <v>5096</v>
      </c>
      <c r="O8" s="226">
        <v>100</v>
      </c>
      <c r="P8" s="123" t="s">
        <v>4949</v>
      </c>
      <c r="Q8" s="123" t="s">
        <v>4987</v>
      </c>
      <c r="R8" s="123" t="s">
        <v>5187</v>
      </c>
    </row>
    <row r="9" spans="1:18">
      <c r="A9" s="123" t="s">
        <v>407</v>
      </c>
      <c r="B9" s="123" t="s">
        <v>408</v>
      </c>
      <c r="C9" s="123" t="s">
        <v>5094</v>
      </c>
      <c r="D9" s="124">
        <v>0.05</v>
      </c>
      <c r="E9" s="123" t="s">
        <v>4950</v>
      </c>
      <c r="F9" s="226">
        <v>50</v>
      </c>
      <c r="G9" s="123" t="s">
        <v>4952</v>
      </c>
      <c r="H9" s="124">
        <v>35.5</v>
      </c>
      <c r="I9" s="123" t="s">
        <v>4952</v>
      </c>
      <c r="J9" s="124">
        <v>87.9</v>
      </c>
      <c r="K9" s="123" t="s">
        <v>4952</v>
      </c>
      <c r="L9" s="123" t="s">
        <v>4347</v>
      </c>
      <c r="M9" s="123" t="s">
        <v>5096</v>
      </c>
      <c r="N9" s="123" t="s">
        <v>5096</v>
      </c>
      <c r="O9" s="226">
        <v>100</v>
      </c>
      <c r="P9" s="123" t="s">
        <v>4949</v>
      </c>
      <c r="Q9" s="123" t="s">
        <v>4953</v>
      </c>
      <c r="R9" s="123" t="s">
        <v>5455</v>
      </c>
    </row>
    <row r="10" spans="1:18">
      <c r="A10" s="123" t="s">
        <v>288</v>
      </c>
      <c r="B10" s="123" t="s">
        <v>289</v>
      </c>
      <c r="C10" s="123" t="s">
        <v>5094</v>
      </c>
      <c r="D10" s="124">
        <v>20.163</v>
      </c>
      <c r="E10" s="123" t="s">
        <v>4950</v>
      </c>
      <c r="F10" s="226">
        <v>5500</v>
      </c>
      <c r="G10" s="123" t="s">
        <v>4952</v>
      </c>
      <c r="H10" s="124">
        <v>59.8</v>
      </c>
      <c r="I10" s="123" t="s">
        <v>4952</v>
      </c>
      <c r="J10" s="124">
        <v>287.7</v>
      </c>
      <c r="K10" s="123" t="s">
        <v>4952</v>
      </c>
      <c r="L10" s="123" t="s">
        <v>5144</v>
      </c>
      <c r="M10" s="123" t="s">
        <v>5096</v>
      </c>
      <c r="N10" s="123" t="s">
        <v>5096</v>
      </c>
      <c r="O10" s="226">
        <v>1</v>
      </c>
      <c r="P10" s="123" t="s">
        <v>4949</v>
      </c>
      <c r="Q10" s="123" t="s">
        <v>4971</v>
      </c>
      <c r="R10" s="123" t="s">
        <v>5340</v>
      </c>
    </row>
    <row r="11" spans="1:18">
      <c r="A11" s="123" t="s">
        <v>470</v>
      </c>
      <c r="B11" s="123" t="s">
        <v>471</v>
      </c>
      <c r="C11" s="123" t="s">
        <v>5094</v>
      </c>
      <c r="D11" s="124">
        <v>2.9009999999999998</v>
      </c>
      <c r="E11" s="123" t="s">
        <v>4950</v>
      </c>
      <c r="F11" s="226">
        <v>550</v>
      </c>
      <c r="G11" s="123" t="s">
        <v>4952</v>
      </c>
      <c r="H11" s="226">
        <v>114</v>
      </c>
      <c r="I11" s="123" t="s">
        <v>4952</v>
      </c>
      <c r="J11" s="124">
        <v>53.7</v>
      </c>
      <c r="K11" s="123" t="s">
        <v>4952</v>
      </c>
      <c r="L11" s="123" t="s">
        <v>5117</v>
      </c>
      <c r="M11" s="123" t="s">
        <v>5096</v>
      </c>
      <c r="N11" s="123" t="s">
        <v>5096</v>
      </c>
      <c r="O11" s="226">
        <v>100</v>
      </c>
      <c r="P11" s="123" t="s">
        <v>4949</v>
      </c>
      <c r="Q11" s="123" t="s">
        <v>4953</v>
      </c>
      <c r="R11" s="123" t="s">
        <v>5168</v>
      </c>
    </row>
    <row r="12" spans="1:18">
      <c r="A12" s="123" t="s">
        <v>576</v>
      </c>
      <c r="B12" s="123" t="s">
        <v>5017</v>
      </c>
      <c r="C12" s="123" t="s">
        <v>5094</v>
      </c>
      <c r="D12" s="124">
        <v>1.6180000000000001</v>
      </c>
      <c r="E12" s="123" t="s">
        <v>4950</v>
      </c>
      <c r="F12" s="226">
        <v>1850</v>
      </c>
      <c r="G12" s="123" t="s">
        <v>4952</v>
      </c>
      <c r="H12" s="124">
        <v>252.7</v>
      </c>
      <c r="I12" s="123" t="s">
        <v>4952</v>
      </c>
      <c r="J12" s="226">
        <v>46</v>
      </c>
      <c r="K12" s="123" t="s">
        <v>4952</v>
      </c>
      <c r="L12" s="123" t="s">
        <v>5117</v>
      </c>
      <c r="M12" s="123" t="s">
        <v>5096</v>
      </c>
      <c r="N12" s="123" t="s">
        <v>5096</v>
      </c>
      <c r="O12" s="226">
        <v>1</v>
      </c>
      <c r="P12" s="123" t="s">
        <v>4949</v>
      </c>
      <c r="Q12" s="123" t="s">
        <v>4953</v>
      </c>
      <c r="R12" s="123" t="s">
        <v>5422</v>
      </c>
    </row>
    <row r="13" spans="1:18">
      <c r="A13" s="123" t="s">
        <v>482</v>
      </c>
      <c r="B13" s="123" t="s">
        <v>483</v>
      </c>
      <c r="C13" s="123" t="s">
        <v>5094</v>
      </c>
      <c r="D13" s="124">
        <v>0.69099999999999995</v>
      </c>
      <c r="E13" s="123" t="s">
        <v>4950</v>
      </c>
      <c r="F13" s="226">
        <v>783</v>
      </c>
      <c r="G13" s="123" t="s">
        <v>4952</v>
      </c>
      <c r="H13" s="124">
        <v>38.9</v>
      </c>
      <c r="I13" s="123" t="s">
        <v>4952</v>
      </c>
      <c r="J13" s="124">
        <v>38.9</v>
      </c>
      <c r="K13" s="123" t="s">
        <v>4952</v>
      </c>
      <c r="L13" s="123" t="s">
        <v>5161</v>
      </c>
      <c r="M13" s="123" t="s">
        <v>5096</v>
      </c>
      <c r="N13" s="123" t="s">
        <v>5096</v>
      </c>
      <c r="O13" s="226">
        <v>1</v>
      </c>
      <c r="P13" s="123" t="s">
        <v>4949</v>
      </c>
      <c r="Q13" s="123" t="s">
        <v>4953</v>
      </c>
      <c r="R13" s="123" t="s">
        <v>5413</v>
      </c>
    </row>
    <row r="14" spans="1:18">
      <c r="A14" s="123" t="s">
        <v>5082</v>
      </c>
      <c r="B14" s="123" t="s">
        <v>5083</v>
      </c>
      <c r="C14" s="123" t="s">
        <v>5094</v>
      </c>
      <c r="D14" s="124">
        <v>2.8000000000000001E-2</v>
      </c>
      <c r="E14" s="123" t="s">
        <v>4950</v>
      </c>
      <c r="F14" s="226">
        <v>64</v>
      </c>
      <c r="G14" s="123" t="s">
        <v>4952</v>
      </c>
      <c r="H14" s="226">
        <v>15</v>
      </c>
      <c r="I14" s="123" t="s">
        <v>4952</v>
      </c>
      <c r="J14" s="124">
        <v>25.5</v>
      </c>
      <c r="K14" s="123" t="s">
        <v>4952</v>
      </c>
      <c r="L14" s="123" t="s">
        <v>5099</v>
      </c>
      <c r="M14" s="123" t="s">
        <v>5096</v>
      </c>
      <c r="N14" s="123" t="s">
        <v>5096</v>
      </c>
      <c r="O14" s="226">
        <v>100</v>
      </c>
      <c r="P14" s="123" t="s">
        <v>4949</v>
      </c>
      <c r="Q14" s="123" t="s">
        <v>5045</v>
      </c>
      <c r="R14" s="123" t="s">
        <v>16</v>
      </c>
    </row>
    <row r="15" spans="1:18">
      <c r="A15" s="123" t="s">
        <v>572</v>
      </c>
      <c r="B15" s="123" t="s">
        <v>573</v>
      </c>
      <c r="C15" s="123" t="s">
        <v>5094</v>
      </c>
      <c r="D15" s="124">
        <v>6.5000000000000002E-2</v>
      </c>
      <c r="E15" s="123" t="s">
        <v>4950</v>
      </c>
      <c r="F15" s="124">
        <v>276.2</v>
      </c>
      <c r="G15" s="123" t="s">
        <v>4952</v>
      </c>
      <c r="H15" s="124">
        <v>87.4</v>
      </c>
      <c r="I15" s="123" t="s">
        <v>4952</v>
      </c>
      <c r="J15" s="226">
        <v>15</v>
      </c>
      <c r="K15" s="123" t="s">
        <v>4952</v>
      </c>
      <c r="L15" s="123" t="s">
        <v>5117</v>
      </c>
      <c r="M15" s="123" t="s">
        <v>5096</v>
      </c>
      <c r="N15" s="123" t="s">
        <v>5096</v>
      </c>
      <c r="O15" s="226">
        <v>20</v>
      </c>
      <c r="P15" s="123" t="s">
        <v>4949</v>
      </c>
      <c r="Q15" s="123" t="s">
        <v>4953</v>
      </c>
      <c r="R15" s="123" t="s">
        <v>5349</v>
      </c>
    </row>
    <row r="16" spans="1:18">
      <c r="A16" s="123" t="s">
        <v>510</v>
      </c>
      <c r="B16" s="123" t="s">
        <v>511</v>
      </c>
      <c r="C16" s="123" t="s">
        <v>5094</v>
      </c>
      <c r="D16" s="124">
        <v>0.52400000000000002</v>
      </c>
      <c r="E16" s="123" t="s">
        <v>4950</v>
      </c>
      <c r="F16" s="226">
        <v>550</v>
      </c>
      <c r="G16" s="123" t="s">
        <v>4952</v>
      </c>
      <c r="H16" s="226">
        <v>114</v>
      </c>
      <c r="I16" s="123" t="s">
        <v>4952</v>
      </c>
      <c r="J16" s="124">
        <v>22.8</v>
      </c>
      <c r="K16" s="123" t="s">
        <v>4952</v>
      </c>
      <c r="L16" s="123" t="s">
        <v>5144</v>
      </c>
      <c r="M16" s="123" t="s">
        <v>5096</v>
      </c>
      <c r="N16" s="123" t="s">
        <v>5096</v>
      </c>
      <c r="O16" s="226">
        <v>25</v>
      </c>
      <c r="P16" s="123" t="s">
        <v>4949</v>
      </c>
      <c r="Q16" s="123" t="s">
        <v>4971</v>
      </c>
      <c r="R16" s="123" t="s">
        <v>5414</v>
      </c>
    </row>
    <row r="17" spans="1:18">
      <c r="A17" s="123" t="s">
        <v>670</v>
      </c>
      <c r="B17" s="123" t="s">
        <v>671</v>
      </c>
      <c r="C17" s="123" t="s">
        <v>5094</v>
      </c>
      <c r="D17" s="124">
        <v>2.5000000000000001E-2</v>
      </c>
      <c r="E17" s="123" t="s">
        <v>4950</v>
      </c>
      <c r="F17" s="124">
        <v>101.59</v>
      </c>
      <c r="G17" s="123" t="s">
        <v>4952</v>
      </c>
      <c r="H17" s="124">
        <v>17.7</v>
      </c>
      <c r="I17" s="123" t="s">
        <v>4952</v>
      </c>
      <c r="J17" s="124">
        <v>10.811</v>
      </c>
      <c r="K17" s="123" t="s">
        <v>4952</v>
      </c>
      <c r="L17" s="123" t="s">
        <v>5099</v>
      </c>
      <c r="M17" s="123" t="s">
        <v>5096</v>
      </c>
      <c r="N17" s="123" t="s">
        <v>5096</v>
      </c>
      <c r="O17" s="226">
        <v>100</v>
      </c>
      <c r="P17" s="123" t="s">
        <v>4949</v>
      </c>
      <c r="Q17" s="123" t="s">
        <v>5047</v>
      </c>
      <c r="R17" s="123" t="s">
        <v>5107</v>
      </c>
    </row>
    <row r="18" spans="1:18">
      <c r="A18" s="123" t="s">
        <v>137</v>
      </c>
      <c r="B18" s="123" t="s">
        <v>4961</v>
      </c>
      <c r="C18" s="123" t="s">
        <v>5094</v>
      </c>
      <c r="D18" s="124">
        <v>0.125</v>
      </c>
      <c r="E18" s="123" t="s">
        <v>4950</v>
      </c>
      <c r="F18" s="226">
        <v>80</v>
      </c>
      <c r="G18" s="123" t="s">
        <v>4952</v>
      </c>
      <c r="H18" s="124">
        <v>70.400000000000006</v>
      </c>
      <c r="I18" s="123" t="s">
        <v>4952</v>
      </c>
      <c r="J18" s="124">
        <v>46.2</v>
      </c>
      <c r="K18" s="123" t="s">
        <v>4952</v>
      </c>
      <c r="L18" s="123" t="s">
        <v>5248</v>
      </c>
      <c r="M18" s="123" t="s">
        <v>5096</v>
      </c>
      <c r="N18" s="123" t="s">
        <v>5096</v>
      </c>
      <c r="O18" s="226">
        <v>50</v>
      </c>
      <c r="P18" s="123" t="s">
        <v>4949</v>
      </c>
      <c r="Q18" s="123" t="s">
        <v>4953</v>
      </c>
      <c r="R18" s="123" t="s">
        <v>5389</v>
      </c>
    </row>
    <row r="19" spans="1:18">
      <c r="A19" s="123" t="s">
        <v>361</v>
      </c>
      <c r="B19" s="123" t="s">
        <v>362</v>
      </c>
      <c r="C19" s="123" t="s">
        <v>5094</v>
      </c>
      <c r="D19" s="124">
        <v>0.11600000000000001</v>
      </c>
      <c r="E19" s="123" t="s">
        <v>4950</v>
      </c>
      <c r="F19" s="226">
        <v>200</v>
      </c>
      <c r="G19" s="123" t="s">
        <v>4952</v>
      </c>
      <c r="H19" s="124">
        <v>26.6</v>
      </c>
      <c r="I19" s="123" t="s">
        <v>4952</v>
      </c>
      <c r="J19" s="124">
        <v>31.5</v>
      </c>
      <c r="K19" s="123" t="s">
        <v>4952</v>
      </c>
      <c r="L19" s="123" t="s">
        <v>5173</v>
      </c>
      <c r="M19" s="123" t="s">
        <v>5096</v>
      </c>
      <c r="N19" s="123" t="s">
        <v>5096</v>
      </c>
      <c r="O19" s="226">
        <v>40</v>
      </c>
      <c r="P19" s="123" t="s">
        <v>4949</v>
      </c>
      <c r="Q19" s="123" t="s">
        <v>4953</v>
      </c>
      <c r="R19" s="123" t="s">
        <v>5189</v>
      </c>
    </row>
    <row r="20" spans="1:18">
      <c r="A20" s="123" t="s">
        <v>516</v>
      </c>
      <c r="B20" s="123" t="s">
        <v>517</v>
      </c>
      <c r="C20" s="123" t="s">
        <v>5094</v>
      </c>
      <c r="D20" s="124">
        <v>3.33</v>
      </c>
      <c r="E20" s="123" t="s">
        <v>4950</v>
      </c>
      <c r="F20" s="226">
        <v>3500</v>
      </c>
      <c r="G20" s="123" t="s">
        <v>4952</v>
      </c>
      <c r="H20" s="226">
        <v>114</v>
      </c>
      <c r="I20" s="123" t="s">
        <v>4952</v>
      </c>
      <c r="J20" s="124">
        <v>22.8</v>
      </c>
      <c r="K20" s="123" t="s">
        <v>4952</v>
      </c>
      <c r="L20" s="123" t="s">
        <v>5144</v>
      </c>
      <c r="M20" s="123" t="s">
        <v>5096</v>
      </c>
      <c r="N20" s="123" t="s">
        <v>5096</v>
      </c>
      <c r="O20" s="226">
        <v>1</v>
      </c>
      <c r="P20" s="123" t="s">
        <v>4949</v>
      </c>
      <c r="Q20" s="123" t="s">
        <v>4971</v>
      </c>
      <c r="R20" s="123" t="s">
        <v>5147</v>
      </c>
    </row>
    <row r="21" spans="1:18">
      <c r="A21" s="123" t="s">
        <v>115</v>
      </c>
      <c r="B21" s="123" t="s">
        <v>116</v>
      </c>
      <c r="C21" s="123" t="s">
        <v>5094</v>
      </c>
      <c r="D21" s="124">
        <v>0.15</v>
      </c>
      <c r="E21" s="123" t="s">
        <v>4950</v>
      </c>
      <c r="F21" s="226">
        <v>200</v>
      </c>
      <c r="G21" s="123" t="s">
        <v>4952</v>
      </c>
      <c r="H21" s="124">
        <v>24.2</v>
      </c>
      <c r="I21" s="123" t="s">
        <v>4952</v>
      </c>
      <c r="J21" s="226">
        <v>124</v>
      </c>
      <c r="K21" s="123" t="s">
        <v>4952</v>
      </c>
      <c r="L21" s="123" t="s">
        <v>5261</v>
      </c>
      <c r="M21" s="123" t="s">
        <v>5096</v>
      </c>
      <c r="N21" s="123" t="s">
        <v>5096</v>
      </c>
      <c r="O21" s="226">
        <v>50</v>
      </c>
      <c r="P21" s="123" t="s">
        <v>4949</v>
      </c>
      <c r="Q21" s="123" t="s">
        <v>4958</v>
      </c>
      <c r="R21" s="123" t="s">
        <v>5299</v>
      </c>
    </row>
    <row r="22" spans="1:18">
      <c r="A22" s="123" t="s">
        <v>68</v>
      </c>
      <c r="B22" s="123" t="s">
        <v>69</v>
      </c>
      <c r="C22" s="123" t="s">
        <v>5094</v>
      </c>
      <c r="D22" s="124">
        <v>0.46500000000000002</v>
      </c>
      <c r="E22" s="123" t="s">
        <v>4950</v>
      </c>
      <c r="F22" s="226">
        <v>486</v>
      </c>
      <c r="G22" s="123" t="s">
        <v>4952</v>
      </c>
      <c r="H22" s="226">
        <v>279</v>
      </c>
      <c r="I22" s="123" t="s">
        <v>4952</v>
      </c>
      <c r="J22" s="226">
        <v>42</v>
      </c>
      <c r="K22" s="123" t="s">
        <v>4952</v>
      </c>
      <c r="L22" s="123" t="s">
        <v>5278</v>
      </c>
      <c r="M22" s="123" t="s">
        <v>5096</v>
      </c>
      <c r="N22" s="123" t="s">
        <v>5096</v>
      </c>
      <c r="O22" s="226">
        <v>10</v>
      </c>
      <c r="P22" s="123" t="s">
        <v>4949</v>
      </c>
      <c r="Q22" s="123" t="s">
        <v>4953</v>
      </c>
      <c r="R22" s="123" t="s">
        <v>5383</v>
      </c>
    </row>
    <row r="23" spans="1:18">
      <c r="A23" s="123" t="s">
        <v>200</v>
      </c>
      <c r="B23" s="123" t="s">
        <v>201</v>
      </c>
      <c r="C23" s="123" t="s">
        <v>5094</v>
      </c>
      <c r="D23" s="124">
        <v>3.2679999999999998</v>
      </c>
      <c r="E23" s="123" t="s">
        <v>4950</v>
      </c>
      <c r="F23" s="226">
        <v>4750</v>
      </c>
      <c r="G23" s="123" t="s">
        <v>4952</v>
      </c>
      <c r="H23" s="226">
        <v>30</v>
      </c>
      <c r="I23" s="123" t="s">
        <v>4952</v>
      </c>
      <c r="J23" s="226">
        <v>30</v>
      </c>
      <c r="K23" s="123" t="s">
        <v>4952</v>
      </c>
      <c r="L23" s="123" t="s">
        <v>5232</v>
      </c>
      <c r="M23" s="123" t="s">
        <v>5096</v>
      </c>
      <c r="N23" s="123" t="s">
        <v>5096</v>
      </c>
      <c r="O23" s="226">
        <v>1</v>
      </c>
      <c r="P23" s="123" t="s">
        <v>4949</v>
      </c>
      <c r="Q23" s="123" t="s">
        <v>4971</v>
      </c>
      <c r="R23" s="123" t="s">
        <v>5233</v>
      </c>
    </row>
    <row r="24" spans="1:18">
      <c r="A24" s="123" t="s">
        <v>403</v>
      </c>
      <c r="B24" s="123" t="s">
        <v>404</v>
      </c>
      <c r="C24" s="123" t="s">
        <v>5094</v>
      </c>
      <c r="D24" s="124">
        <v>5.8000000000000003E-2</v>
      </c>
      <c r="E24" s="123" t="s">
        <v>4950</v>
      </c>
      <c r="F24" s="226">
        <v>50</v>
      </c>
      <c r="G24" s="123" t="s">
        <v>4952</v>
      </c>
      <c r="H24" s="124">
        <v>29.5</v>
      </c>
      <c r="I24" s="123" t="s">
        <v>4952</v>
      </c>
      <c r="J24" s="124">
        <v>211.5</v>
      </c>
      <c r="K24" s="123" t="s">
        <v>4952</v>
      </c>
      <c r="L24" s="123" t="s">
        <v>4347</v>
      </c>
      <c r="M24" s="123" t="s">
        <v>5096</v>
      </c>
      <c r="N24" s="123" t="s">
        <v>5096</v>
      </c>
      <c r="O24" s="226">
        <v>50</v>
      </c>
      <c r="P24" s="123" t="s">
        <v>4949</v>
      </c>
      <c r="Q24" s="123" t="s">
        <v>4953</v>
      </c>
      <c r="R24" s="123" t="s">
        <v>5295</v>
      </c>
    </row>
    <row r="25" spans="1:18">
      <c r="A25" s="123" t="s">
        <v>690</v>
      </c>
      <c r="B25" s="123" t="s">
        <v>5051</v>
      </c>
      <c r="C25" s="123" t="s">
        <v>5094</v>
      </c>
      <c r="D25" s="124">
        <v>3.2000000000000001E-2</v>
      </c>
      <c r="E25" s="123" t="s">
        <v>4950</v>
      </c>
      <c r="F25" s="124">
        <v>154.80000000000001</v>
      </c>
      <c r="G25" s="123" t="s">
        <v>4952</v>
      </c>
      <c r="H25" s="226">
        <v>22</v>
      </c>
      <c r="I25" s="123" t="s">
        <v>4952</v>
      </c>
      <c r="J25" s="226">
        <v>22</v>
      </c>
      <c r="K25" s="123" t="s">
        <v>4952</v>
      </c>
      <c r="L25" s="123" t="s">
        <v>5099</v>
      </c>
      <c r="M25" s="123" t="s">
        <v>5096</v>
      </c>
      <c r="N25" s="123" t="s">
        <v>5096</v>
      </c>
      <c r="O25" s="226">
        <v>100</v>
      </c>
      <c r="P25" s="123" t="s">
        <v>4949</v>
      </c>
      <c r="Q25" s="123" t="s">
        <v>5045</v>
      </c>
      <c r="R25" s="123" t="s">
        <v>5443</v>
      </c>
    </row>
    <row r="26" spans="1:18">
      <c r="A26" s="123" t="s">
        <v>5496</v>
      </c>
      <c r="B26" s="123" t="s">
        <v>5497</v>
      </c>
      <c r="C26" s="123" t="s">
        <v>5094</v>
      </c>
      <c r="D26" s="124">
        <v>0.127</v>
      </c>
      <c r="E26" s="123" t="s">
        <v>4950</v>
      </c>
      <c r="F26" s="226">
        <v>100</v>
      </c>
      <c r="G26" s="123" t="s">
        <v>4952</v>
      </c>
      <c r="H26" s="226">
        <v>61</v>
      </c>
      <c r="I26" s="123" t="s">
        <v>4952</v>
      </c>
      <c r="J26" s="124">
        <v>65.5</v>
      </c>
      <c r="K26" s="123" t="s">
        <v>4952</v>
      </c>
      <c r="L26" s="123" t="s">
        <v>5499</v>
      </c>
      <c r="M26" s="123" t="s">
        <v>5500</v>
      </c>
      <c r="N26" s="123" t="s">
        <v>5096</v>
      </c>
      <c r="O26" s="226">
        <v>20</v>
      </c>
      <c r="P26" s="123" t="s">
        <v>4949</v>
      </c>
      <c r="Q26" s="123" t="s">
        <v>4953</v>
      </c>
      <c r="R26" s="123" t="s">
        <v>5501</v>
      </c>
    </row>
    <row r="27" spans="1:18">
      <c r="A27" s="123" t="s">
        <v>347</v>
      </c>
      <c r="B27" s="123" t="s">
        <v>348</v>
      </c>
      <c r="C27" s="123" t="s">
        <v>5094</v>
      </c>
      <c r="D27" s="124">
        <v>8.3000000000000004E-2</v>
      </c>
      <c r="E27" s="123" t="s">
        <v>4950</v>
      </c>
      <c r="F27" s="124">
        <v>74.5</v>
      </c>
      <c r="G27" s="123" t="s">
        <v>4952</v>
      </c>
      <c r="H27" s="226">
        <v>35</v>
      </c>
      <c r="I27" s="123" t="s">
        <v>4952</v>
      </c>
      <c r="J27" s="226">
        <v>42</v>
      </c>
      <c r="K27" s="123" t="s">
        <v>4952</v>
      </c>
      <c r="L27" s="123" t="s">
        <v>5173</v>
      </c>
      <c r="M27" s="123" t="s">
        <v>5096</v>
      </c>
      <c r="N27" s="123" t="s">
        <v>5096</v>
      </c>
      <c r="O27" s="226">
        <v>200</v>
      </c>
      <c r="P27" s="123" t="s">
        <v>4949</v>
      </c>
      <c r="Q27" s="123" t="s">
        <v>4953</v>
      </c>
      <c r="R27" s="123" t="s">
        <v>5460</v>
      </c>
    </row>
    <row r="28" spans="1:18">
      <c r="A28" s="123" t="s">
        <v>267</v>
      </c>
      <c r="B28" s="123" t="s">
        <v>4977</v>
      </c>
      <c r="C28" s="123" t="s">
        <v>5094</v>
      </c>
      <c r="D28" s="124">
        <v>3.7280000000000002</v>
      </c>
      <c r="E28" s="123" t="s">
        <v>4950</v>
      </c>
      <c r="F28" s="226">
        <v>3550</v>
      </c>
      <c r="G28" s="123" t="s">
        <v>4952</v>
      </c>
      <c r="H28" s="226">
        <v>50</v>
      </c>
      <c r="I28" s="123" t="s">
        <v>4952</v>
      </c>
      <c r="J28" s="226">
        <v>70</v>
      </c>
      <c r="K28" s="123" t="s">
        <v>4952</v>
      </c>
      <c r="L28" s="123" t="s">
        <v>5144</v>
      </c>
      <c r="M28" s="123" t="s">
        <v>5096</v>
      </c>
      <c r="N28" s="123" t="s">
        <v>5096</v>
      </c>
      <c r="O28" s="226">
        <v>1</v>
      </c>
      <c r="P28" s="123" t="s">
        <v>4949</v>
      </c>
      <c r="Q28" s="123" t="s">
        <v>4971</v>
      </c>
      <c r="R28" s="123" t="s">
        <v>5214</v>
      </c>
    </row>
    <row r="29" spans="1:18">
      <c r="A29" s="123" t="s">
        <v>151</v>
      </c>
      <c r="B29" s="123" t="s">
        <v>152</v>
      </c>
      <c r="C29" s="123" t="s">
        <v>5094</v>
      </c>
      <c r="D29" s="124">
        <v>0.13500000000000001</v>
      </c>
      <c r="E29" s="123" t="s">
        <v>4950</v>
      </c>
      <c r="F29" s="226">
        <v>80</v>
      </c>
      <c r="G29" s="123" t="s">
        <v>4952</v>
      </c>
      <c r="H29" s="226">
        <v>82</v>
      </c>
      <c r="I29" s="123" t="s">
        <v>4952</v>
      </c>
      <c r="J29" s="124">
        <v>46.2</v>
      </c>
      <c r="K29" s="123" t="s">
        <v>4952</v>
      </c>
      <c r="L29" s="123" t="s">
        <v>5248</v>
      </c>
      <c r="M29" s="123" t="s">
        <v>5096</v>
      </c>
      <c r="N29" s="123" t="s">
        <v>5096</v>
      </c>
      <c r="O29" s="226">
        <v>50</v>
      </c>
      <c r="P29" s="123" t="s">
        <v>4949</v>
      </c>
      <c r="Q29" s="123" t="s">
        <v>4953</v>
      </c>
      <c r="R29" s="123" t="s">
        <v>5251</v>
      </c>
    </row>
    <row r="30" spans="1:18">
      <c r="A30" s="123" t="s">
        <v>387</v>
      </c>
      <c r="B30" s="123" t="s">
        <v>388</v>
      </c>
      <c r="C30" s="123" t="s">
        <v>5094</v>
      </c>
      <c r="D30" s="124">
        <v>5.2999999999999999E-2</v>
      </c>
      <c r="E30" s="123" t="s">
        <v>4950</v>
      </c>
      <c r="F30" s="226">
        <v>50</v>
      </c>
      <c r="G30" s="123" t="s">
        <v>4952</v>
      </c>
      <c r="H30" s="124">
        <v>38.5</v>
      </c>
      <c r="I30" s="123" t="s">
        <v>4952</v>
      </c>
      <c r="J30" s="124">
        <v>67.680000000000007</v>
      </c>
      <c r="K30" s="123" t="s">
        <v>4952</v>
      </c>
      <c r="L30" s="123" t="s">
        <v>4347</v>
      </c>
      <c r="M30" s="123" t="s">
        <v>5096</v>
      </c>
      <c r="N30" s="123" t="s">
        <v>5096</v>
      </c>
      <c r="O30" s="226">
        <v>100</v>
      </c>
      <c r="P30" s="123" t="s">
        <v>4949</v>
      </c>
      <c r="Q30" s="123" t="s">
        <v>4953</v>
      </c>
      <c r="R30" s="123" t="s">
        <v>5327</v>
      </c>
    </row>
    <row r="31" spans="1:18">
      <c r="A31" s="123" t="s">
        <v>78</v>
      </c>
      <c r="B31" s="123" t="s">
        <v>79</v>
      </c>
      <c r="C31" s="123" t="s">
        <v>5094</v>
      </c>
      <c r="D31" s="124">
        <v>0.54400000000000004</v>
      </c>
      <c r="E31" s="123" t="s">
        <v>4950</v>
      </c>
      <c r="F31" s="226">
        <v>144</v>
      </c>
      <c r="G31" s="123" t="s">
        <v>4952</v>
      </c>
      <c r="H31" s="226">
        <v>90</v>
      </c>
      <c r="I31" s="123" t="s">
        <v>4952</v>
      </c>
      <c r="J31" s="226">
        <v>198</v>
      </c>
      <c r="K31" s="123" t="s">
        <v>4952</v>
      </c>
      <c r="L31" s="123" t="s">
        <v>5278</v>
      </c>
      <c r="M31" s="123" t="s">
        <v>5096</v>
      </c>
      <c r="N31" s="123" t="s">
        <v>5096</v>
      </c>
      <c r="O31" s="226">
        <v>10</v>
      </c>
      <c r="P31" s="123" t="s">
        <v>4949</v>
      </c>
      <c r="Q31" s="123" t="s">
        <v>4953</v>
      </c>
      <c r="R31" s="123" t="s">
        <v>5451</v>
      </c>
    </row>
    <row r="32" spans="1:18">
      <c r="A32" s="123" t="s">
        <v>447</v>
      </c>
      <c r="B32" s="123" t="s">
        <v>448</v>
      </c>
      <c r="C32" s="123" t="s">
        <v>5094</v>
      </c>
      <c r="D32" s="124">
        <v>5.0000000000000001E-3</v>
      </c>
      <c r="E32" s="123" t="s">
        <v>4950</v>
      </c>
      <c r="F32" s="226">
        <v>44</v>
      </c>
      <c r="G32" s="123" t="s">
        <v>4952</v>
      </c>
      <c r="H32" s="226">
        <v>30</v>
      </c>
      <c r="I32" s="123" t="s">
        <v>4952</v>
      </c>
      <c r="J32" s="124">
        <v>9.1</v>
      </c>
      <c r="K32" s="123" t="s">
        <v>4952</v>
      </c>
      <c r="L32" s="123" t="s">
        <v>5173</v>
      </c>
      <c r="M32" s="123" t="s">
        <v>5096</v>
      </c>
      <c r="N32" s="123" t="s">
        <v>5096</v>
      </c>
      <c r="O32" s="226">
        <v>100</v>
      </c>
      <c r="P32" s="123" t="s">
        <v>4949</v>
      </c>
      <c r="Q32" s="123" t="s">
        <v>4951</v>
      </c>
      <c r="R32" s="123" t="s">
        <v>5176</v>
      </c>
    </row>
    <row r="33" spans="1:18">
      <c r="A33" s="123" t="s">
        <v>179</v>
      </c>
      <c r="B33" s="123" t="s">
        <v>180</v>
      </c>
      <c r="C33" s="123" t="s">
        <v>5094</v>
      </c>
      <c r="D33" s="124">
        <v>1.8320000000000001</v>
      </c>
      <c r="E33" s="123" t="s">
        <v>4950</v>
      </c>
      <c r="F33" s="226">
        <v>310</v>
      </c>
      <c r="G33" s="123" t="s">
        <v>4952</v>
      </c>
      <c r="H33" s="226">
        <v>310</v>
      </c>
      <c r="I33" s="123" t="s">
        <v>4952</v>
      </c>
      <c r="J33" s="226">
        <v>25</v>
      </c>
      <c r="K33" s="123" t="s">
        <v>4952</v>
      </c>
      <c r="L33" s="123" t="s">
        <v>5234</v>
      </c>
      <c r="M33" s="123" t="s">
        <v>5096</v>
      </c>
      <c r="N33" s="123" t="s">
        <v>5096</v>
      </c>
      <c r="O33" s="226">
        <v>1</v>
      </c>
      <c r="P33" s="123" t="s">
        <v>4949</v>
      </c>
      <c r="Q33" s="123" t="s">
        <v>4953</v>
      </c>
      <c r="R33" s="123" t="s">
        <v>5394</v>
      </c>
    </row>
    <row r="34" spans="1:18">
      <c r="A34" s="123" t="s">
        <v>259</v>
      </c>
      <c r="B34" s="123" t="s">
        <v>260</v>
      </c>
      <c r="C34" s="123" t="s">
        <v>5094</v>
      </c>
      <c r="D34" s="124">
        <v>5.3689999999999998</v>
      </c>
      <c r="E34" s="123" t="s">
        <v>4950</v>
      </c>
      <c r="F34" s="226">
        <v>5900</v>
      </c>
      <c r="G34" s="123" t="s">
        <v>4952</v>
      </c>
      <c r="H34" s="226">
        <v>30</v>
      </c>
      <c r="I34" s="123" t="s">
        <v>4952</v>
      </c>
      <c r="J34" s="226">
        <v>70</v>
      </c>
      <c r="K34" s="123" t="s">
        <v>4952</v>
      </c>
      <c r="L34" s="123" t="s">
        <v>5215</v>
      </c>
      <c r="M34" s="123" t="s">
        <v>5096</v>
      </c>
      <c r="N34" s="123" t="s">
        <v>5096</v>
      </c>
      <c r="O34" s="226">
        <v>1</v>
      </c>
      <c r="P34" s="123" t="s">
        <v>4949</v>
      </c>
      <c r="Q34" s="123" t="s">
        <v>4971</v>
      </c>
      <c r="R34" s="123" t="s">
        <v>5217</v>
      </c>
    </row>
    <row r="35" spans="1:18">
      <c r="A35" s="123" t="s">
        <v>584</v>
      </c>
      <c r="B35" s="123" t="s">
        <v>585</v>
      </c>
      <c r="C35" s="123" t="s">
        <v>5094</v>
      </c>
      <c r="D35" s="124">
        <v>4.33</v>
      </c>
      <c r="E35" s="123" t="s">
        <v>4950</v>
      </c>
      <c r="F35" s="226">
        <v>2150</v>
      </c>
      <c r="G35" s="123" t="s">
        <v>4952</v>
      </c>
      <c r="H35" s="124">
        <v>260.3</v>
      </c>
      <c r="I35" s="123" t="s">
        <v>4952</v>
      </c>
      <c r="J35" s="226">
        <v>52</v>
      </c>
      <c r="K35" s="123" t="s">
        <v>4952</v>
      </c>
      <c r="L35" s="123" t="s">
        <v>5117</v>
      </c>
      <c r="M35" s="123" t="s">
        <v>5096</v>
      </c>
      <c r="N35" s="123" t="s">
        <v>5096</v>
      </c>
      <c r="O35" s="226">
        <v>1</v>
      </c>
      <c r="P35" s="123" t="s">
        <v>4949</v>
      </c>
      <c r="Q35" s="123" t="s">
        <v>5020</v>
      </c>
      <c r="R35" s="123" t="s">
        <v>5304</v>
      </c>
    </row>
    <row r="36" spans="1:18">
      <c r="A36" s="123" t="s">
        <v>598</v>
      </c>
      <c r="B36" s="123" t="s">
        <v>599</v>
      </c>
      <c r="C36" s="123" t="s">
        <v>5094</v>
      </c>
      <c r="D36" s="124">
        <v>5.9749999999999996</v>
      </c>
      <c r="E36" s="123" t="s">
        <v>4950</v>
      </c>
      <c r="F36" s="226">
        <v>2463</v>
      </c>
      <c r="G36" s="123" t="s">
        <v>4952</v>
      </c>
      <c r="H36" s="124">
        <v>327.9</v>
      </c>
      <c r="I36" s="123" t="s">
        <v>4952</v>
      </c>
      <c r="J36" s="226">
        <v>52</v>
      </c>
      <c r="K36" s="123" t="s">
        <v>4952</v>
      </c>
      <c r="L36" s="123" t="s">
        <v>5117</v>
      </c>
      <c r="M36" s="123" t="s">
        <v>5096</v>
      </c>
      <c r="N36" s="123" t="s">
        <v>5096</v>
      </c>
      <c r="O36" s="226">
        <v>1</v>
      </c>
      <c r="P36" s="123" t="s">
        <v>4949</v>
      </c>
      <c r="Q36" s="123" t="s">
        <v>5020</v>
      </c>
      <c r="R36" s="123" t="s">
        <v>5301</v>
      </c>
    </row>
    <row r="37" spans="1:18">
      <c r="A37" s="123" t="s">
        <v>384</v>
      </c>
      <c r="B37" s="123" t="s">
        <v>385</v>
      </c>
      <c r="C37" s="123" t="s">
        <v>5094</v>
      </c>
      <c r="D37" s="124">
        <v>5.6000000000000001E-2</v>
      </c>
      <c r="E37" s="123" t="s">
        <v>4950</v>
      </c>
      <c r="F37" s="226">
        <v>50</v>
      </c>
      <c r="G37" s="123" t="s">
        <v>4952</v>
      </c>
      <c r="H37" s="124">
        <v>29.9</v>
      </c>
      <c r="I37" s="123" t="s">
        <v>4952</v>
      </c>
      <c r="J37" s="124">
        <v>65.8</v>
      </c>
      <c r="K37" s="123" t="s">
        <v>4952</v>
      </c>
      <c r="L37" s="123" t="s">
        <v>4347</v>
      </c>
      <c r="M37" s="123" t="s">
        <v>5096</v>
      </c>
      <c r="N37" s="123" t="s">
        <v>5096</v>
      </c>
      <c r="O37" s="226">
        <v>50</v>
      </c>
      <c r="P37" s="123" t="s">
        <v>4949</v>
      </c>
      <c r="Q37" s="123" t="s">
        <v>4953</v>
      </c>
      <c r="R37" s="123" t="s">
        <v>5184</v>
      </c>
    </row>
    <row r="38" spans="1:18">
      <c r="A38" s="123" t="s">
        <v>349</v>
      </c>
      <c r="B38" s="123" t="s">
        <v>350</v>
      </c>
      <c r="C38" s="123" t="s">
        <v>5094</v>
      </c>
      <c r="D38" s="124">
        <v>0.09</v>
      </c>
      <c r="E38" s="123" t="s">
        <v>4950</v>
      </c>
      <c r="F38" s="124">
        <v>74.5</v>
      </c>
      <c r="G38" s="123" t="s">
        <v>4952</v>
      </c>
      <c r="H38" s="226">
        <v>35</v>
      </c>
      <c r="I38" s="123" t="s">
        <v>4952</v>
      </c>
      <c r="J38" s="124">
        <v>43.3</v>
      </c>
      <c r="K38" s="123" t="s">
        <v>4952</v>
      </c>
      <c r="L38" s="123" t="s">
        <v>5173</v>
      </c>
      <c r="M38" s="123" t="s">
        <v>5096</v>
      </c>
      <c r="N38" s="123" t="s">
        <v>5096</v>
      </c>
      <c r="O38" s="226">
        <v>150</v>
      </c>
      <c r="P38" s="123" t="s">
        <v>4949</v>
      </c>
      <c r="Q38" s="123" t="s">
        <v>4953</v>
      </c>
      <c r="R38" s="123" t="s">
        <v>5194</v>
      </c>
    </row>
    <row r="39" spans="1:18">
      <c r="A39" s="123" t="s">
        <v>324</v>
      </c>
      <c r="B39" s="123" t="s">
        <v>325</v>
      </c>
      <c r="C39" s="123" t="s">
        <v>5094</v>
      </c>
      <c r="D39" s="124">
        <v>2E-3</v>
      </c>
      <c r="E39" s="123" t="s">
        <v>4950</v>
      </c>
      <c r="F39" s="124">
        <v>32.5</v>
      </c>
      <c r="G39" s="123" t="s">
        <v>4952</v>
      </c>
      <c r="H39" s="226">
        <v>10</v>
      </c>
      <c r="I39" s="123" t="s">
        <v>4952</v>
      </c>
      <c r="J39" s="124">
        <v>36.9</v>
      </c>
      <c r="K39" s="123" t="s">
        <v>4952</v>
      </c>
      <c r="L39" s="123" t="s">
        <v>5173</v>
      </c>
      <c r="M39" s="123" t="s">
        <v>5096</v>
      </c>
      <c r="N39" s="123" t="s">
        <v>5096</v>
      </c>
      <c r="O39" s="226">
        <v>100</v>
      </c>
      <c r="P39" s="123" t="s">
        <v>4949</v>
      </c>
      <c r="Q39" s="123" t="s">
        <v>4988</v>
      </c>
      <c r="R39" s="123" t="s">
        <v>5202</v>
      </c>
    </row>
    <row r="40" spans="1:18">
      <c r="A40" s="123" t="s">
        <v>706</v>
      </c>
      <c r="B40" s="123" t="s">
        <v>707</v>
      </c>
      <c r="C40" s="123" t="s">
        <v>5094</v>
      </c>
      <c r="D40" s="124">
        <v>26.459</v>
      </c>
      <c r="E40" s="123" t="s">
        <v>4991</v>
      </c>
      <c r="F40" s="226">
        <v>185</v>
      </c>
      <c r="G40" s="123" t="s">
        <v>4952</v>
      </c>
      <c r="H40" s="124">
        <v>84.5</v>
      </c>
      <c r="I40" s="123" t="s">
        <v>4952</v>
      </c>
      <c r="J40" s="124">
        <v>4.5</v>
      </c>
      <c r="K40" s="123" t="s">
        <v>4952</v>
      </c>
      <c r="L40" s="123" t="s">
        <v>5095</v>
      </c>
      <c r="M40" s="123" t="s">
        <v>5096</v>
      </c>
      <c r="N40" s="123" t="s">
        <v>5096</v>
      </c>
      <c r="O40" s="226">
        <v>100</v>
      </c>
      <c r="P40" s="123" t="s">
        <v>4949</v>
      </c>
      <c r="Q40" s="123" t="s">
        <v>4987</v>
      </c>
      <c r="R40" s="123" t="s">
        <v>5418</v>
      </c>
    </row>
    <row r="41" spans="1:18">
      <c r="A41" s="123" t="s">
        <v>478</v>
      </c>
      <c r="B41" s="123" t="s">
        <v>479</v>
      </c>
      <c r="C41" s="123" t="s">
        <v>5094</v>
      </c>
      <c r="D41" s="124">
        <v>0.54400000000000004</v>
      </c>
      <c r="E41" s="123" t="s">
        <v>4950</v>
      </c>
      <c r="F41" s="226">
        <v>615</v>
      </c>
      <c r="G41" s="123" t="s">
        <v>4952</v>
      </c>
      <c r="H41" s="124">
        <v>38.9</v>
      </c>
      <c r="I41" s="123" t="s">
        <v>4952</v>
      </c>
      <c r="J41" s="124">
        <v>38.9</v>
      </c>
      <c r="K41" s="123" t="s">
        <v>4952</v>
      </c>
      <c r="L41" s="123" t="s">
        <v>5161</v>
      </c>
      <c r="M41" s="123" t="s">
        <v>5096</v>
      </c>
      <c r="N41" s="123" t="s">
        <v>5096</v>
      </c>
      <c r="O41" s="226">
        <v>1</v>
      </c>
      <c r="P41" s="123" t="s">
        <v>4949</v>
      </c>
      <c r="Q41" s="123" t="s">
        <v>4953</v>
      </c>
      <c r="R41" s="123" t="s">
        <v>5164</v>
      </c>
    </row>
    <row r="42" spans="1:18">
      <c r="A42" s="123" t="s">
        <v>191</v>
      </c>
      <c r="B42" s="123" t="s">
        <v>192</v>
      </c>
      <c r="C42" s="123" t="s">
        <v>5094</v>
      </c>
      <c r="D42" s="124">
        <v>0.08</v>
      </c>
      <c r="E42" s="123" t="s">
        <v>4950</v>
      </c>
      <c r="F42" s="226">
        <v>104</v>
      </c>
      <c r="G42" s="123" t="s">
        <v>4952</v>
      </c>
      <c r="H42" s="226">
        <v>50</v>
      </c>
      <c r="I42" s="123" t="s">
        <v>4952</v>
      </c>
      <c r="J42" s="226">
        <v>50</v>
      </c>
      <c r="K42" s="123" t="s">
        <v>4952</v>
      </c>
      <c r="L42" s="123" t="s">
        <v>5234</v>
      </c>
      <c r="M42" s="123" t="s">
        <v>5096</v>
      </c>
      <c r="N42" s="123" t="s">
        <v>5096</v>
      </c>
      <c r="O42" s="226">
        <v>50</v>
      </c>
      <c r="P42" s="123" t="s">
        <v>4949</v>
      </c>
      <c r="Q42" s="123" t="s">
        <v>4953</v>
      </c>
      <c r="R42" s="123" t="s">
        <v>5236</v>
      </c>
    </row>
    <row r="43" spans="1:18">
      <c r="A43" s="123" t="s">
        <v>66</v>
      </c>
      <c r="B43" s="123" t="s">
        <v>67</v>
      </c>
      <c r="C43" s="123" t="s">
        <v>5094</v>
      </c>
      <c r="D43" s="124">
        <v>0.57299999999999995</v>
      </c>
      <c r="E43" s="123" t="s">
        <v>4950</v>
      </c>
      <c r="F43" s="226">
        <v>441</v>
      </c>
      <c r="G43" s="123" t="s">
        <v>4952</v>
      </c>
      <c r="H43" s="226">
        <v>324</v>
      </c>
      <c r="I43" s="123" t="s">
        <v>4952</v>
      </c>
      <c r="J43" s="226">
        <v>156</v>
      </c>
      <c r="K43" s="123" t="s">
        <v>4952</v>
      </c>
      <c r="L43" s="123" t="s">
        <v>5278</v>
      </c>
      <c r="M43" s="123" t="s">
        <v>5096</v>
      </c>
      <c r="N43" s="123" t="s">
        <v>5096</v>
      </c>
      <c r="O43" s="226">
        <v>10</v>
      </c>
      <c r="P43" s="123" t="s">
        <v>4949</v>
      </c>
      <c r="Q43" s="123" t="s">
        <v>4953</v>
      </c>
      <c r="R43" s="123" t="s">
        <v>5280</v>
      </c>
    </row>
    <row r="44" spans="1:18">
      <c r="A44" s="123" t="s">
        <v>193</v>
      </c>
      <c r="B44" s="123" t="s">
        <v>194</v>
      </c>
      <c r="C44" s="123" t="s">
        <v>5094</v>
      </c>
      <c r="D44" s="124">
        <v>8.2000000000000003E-2</v>
      </c>
      <c r="E44" s="123" t="s">
        <v>4950</v>
      </c>
      <c r="F44" s="226">
        <v>104</v>
      </c>
      <c r="G44" s="123" t="s">
        <v>4952</v>
      </c>
      <c r="H44" s="226">
        <v>50</v>
      </c>
      <c r="I44" s="123" t="s">
        <v>4952</v>
      </c>
      <c r="J44" s="226">
        <v>50</v>
      </c>
      <c r="K44" s="123" t="s">
        <v>4952</v>
      </c>
      <c r="L44" s="123" t="s">
        <v>5234</v>
      </c>
      <c r="M44" s="123" t="s">
        <v>5096</v>
      </c>
      <c r="N44" s="123" t="s">
        <v>5096</v>
      </c>
      <c r="O44" s="226">
        <v>50</v>
      </c>
      <c r="P44" s="123" t="s">
        <v>4949</v>
      </c>
      <c r="Q44" s="123" t="s">
        <v>4953</v>
      </c>
      <c r="R44" s="123" t="s">
        <v>5318</v>
      </c>
    </row>
    <row r="45" spans="1:18">
      <c r="A45" s="123" t="s">
        <v>177</v>
      </c>
      <c r="B45" s="123" t="s">
        <v>178</v>
      </c>
      <c r="C45" s="123" t="s">
        <v>5094</v>
      </c>
      <c r="D45" s="124">
        <v>0.26100000000000001</v>
      </c>
      <c r="E45" s="123" t="s">
        <v>4950</v>
      </c>
      <c r="F45" s="226">
        <v>136</v>
      </c>
      <c r="G45" s="123" t="s">
        <v>4952</v>
      </c>
      <c r="H45" s="226">
        <v>80</v>
      </c>
      <c r="I45" s="123" t="s">
        <v>4952</v>
      </c>
      <c r="J45" s="226">
        <v>66</v>
      </c>
      <c r="K45" s="123" t="s">
        <v>4952</v>
      </c>
      <c r="L45" s="123" t="s">
        <v>5237</v>
      </c>
      <c r="M45" s="123" t="s">
        <v>5096</v>
      </c>
      <c r="N45" s="123" t="s">
        <v>5096</v>
      </c>
      <c r="O45" s="226">
        <v>50</v>
      </c>
      <c r="P45" s="123" t="s">
        <v>4949</v>
      </c>
      <c r="Q45" s="123" t="s">
        <v>4953</v>
      </c>
      <c r="R45" s="123" t="s">
        <v>5240</v>
      </c>
    </row>
    <row r="46" spans="1:18">
      <c r="A46" s="123" t="s">
        <v>548</v>
      </c>
      <c r="B46" s="123" t="s">
        <v>549</v>
      </c>
      <c r="C46" s="123" t="s">
        <v>5094</v>
      </c>
      <c r="D46" s="124">
        <v>0.182</v>
      </c>
      <c r="E46" s="123" t="s">
        <v>4950</v>
      </c>
      <c r="F46" s="226">
        <v>230</v>
      </c>
      <c r="G46" s="123" t="s">
        <v>4952</v>
      </c>
      <c r="H46" s="226">
        <v>110</v>
      </c>
      <c r="I46" s="123" t="s">
        <v>4952</v>
      </c>
      <c r="J46" s="226">
        <v>8</v>
      </c>
      <c r="K46" s="123" t="s">
        <v>4952</v>
      </c>
      <c r="L46" s="123" t="s">
        <v>5117</v>
      </c>
      <c r="M46" s="123" t="s">
        <v>5096</v>
      </c>
      <c r="N46" s="123" t="s">
        <v>5096</v>
      </c>
      <c r="O46" s="226">
        <v>100</v>
      </c>
      <c r="P46" s="123" t="s">
        <v>4949</v>
      </c>
      <c r="Q46" s="123" t="s">
        <v>5015</v>
      </c>
      <c r="R46" s="123" t="s">
        <v>5331</v>
      </c>
    </row>
    <row r="47" spans="1:18">
      <c r="A47" s="123" t="s">
        <v>245</v>
      </c>
      <c r="B47" s="123" t="s">
        <v>246</v>
      </c>
      <c r="C47" s="123" t="s">
        <v>5094</v>
      </c>
      <c r="D47" s="124">
        <v>2.4460000000000002</v>
      </c>
      <c r="E47" s="123" t="s">
        <v>4950</v>
      </c>
      <c r="F47" s="226">
        <v>3300</v>
      </c>
      <c r="G47" s="123" t="s">
        <v>4952</v>
      </c>
      <c r="H47" s="226">
        <v>30</v>
      </c>
      <c r="I47" s="123" t="s">
        <v>4952</v>
      </c>
      <c r="J47" s="226">
        <v>50</v>
      </c>
      <c r="K47" s="123" t="s">
        <v>4952</v>
      </c>
      <c r="L47" s="123" t="s">
        <v>5215</v>
      </c>
      <c r="M47" s="123" t="s">
        <v>5096</v>
      </c>
      <c r="N47" s="123" t="s">
        <v>5096</v>
      </c>
      <c r="O47" s="226">
        <v>1</v>
      </c>
      <c r="P47" s="123" t="s">
        <v>4949</v>
      </c>
      <c r="Q47" s="123" t="s">
        <v>4971</v>
      </c>
      <c r="R47" s="123" t="s">
        <v>5442</v>
      </c>
    </row>
    <row r="48" spans="1:18">
      <c r="A48" s="123" t="s">
        <v>431</v>
      </c>
      <c r="B48" s="123" t="s">
        <v>4999</v>
      </c>
      <c r="C48" s="123" t="s">
        <v>5094</v>
      </c>
      <c r="D48" s="124">
        <v>0.16500000000000001</v>
      </c>
      <c r="E48" s="123" t="s">
        <v>4950</v>
      </c>
      <c r="F48" s="226">
        <v>80</v>
      </c>
      <c r="G48" s="123" t="s">
        <v>4952</v>
      </c>
      <c r="H48" s="226">
        <v>50</v>
      </c>
      <c r="I48" s="123" t="s">
        <v>4952</v>
      </c>
      <c r="J48" s="226">
        <v>45</v>
      </c>
      <c r="K48" s="123" t="s">
        <v>4952</v>
      </c>
      <c r="L48" s="123" t="s">
        <v>4347</v>
      </c>
      <c r="M48" s="123" t="s">
        <v>5096</v>
      </c>
      <c r="N48" s="123" t="s">
        <v>5096</v>
      </c>
      <c r="O48" s="226">
        <v>100</v>
      </c>
      <c r="P48" s="123" t="s">
        <v>4949</v>
      </c>
      <c r="Q48" s="123" t="s">
        <v>4953</v>
      </c>
      <c r="R48" s="123" t="s">
        <v>5179</v>
      </c>
    </row>
    <row r="49" spans="1:18">
      <c r="A49" s="123" t="s">
        <v>257</v>
      </c>
      <c r="B49" s="123" t="s">
        <v>258</v>
      </c>
      <c r="C49" s="123" t="s">
        <v>5094</v>
      </c>
      <c r="D49" s="124">
        <v>3.5209999999999999</v>
      </c>
      <c r="E49" s="123" t="s">
        <v>4950</v>
      </c>
      <c r="F49" s="226">
        <v>4750</v>
      </c>
      <c r="G49" s="123" t="s">
        <v>4952</v>
      </c>
      <c r="H49" s="226">
        <v>30</v>
      </c>
      <c r="I49" s="123" t="s">
        <v>4952</v>
      </c>
      <c r="J49" s="226">
        <v>50</v>
      </c>
      <c r="K49" s="123" t="s">
        <v>4952</v>
      </c>
      <c r="L49" s="123" t="s">
        <v>5215</v>
      </c>
      <c r="M49" s="123" t="s">
        <v>5096</v>
      </c>
      <c r="N49" s="123" t="s">
        <v>5096</v>
      </c>
      <c r="O49" s="226">
        <v>1</v>
      </c>
      <c r="P49" s="123" t="s">
        <v>4949</v>
      </c>
      <c r="Q49" s="123" t="s">
        <v>4971</v>
      </c>
      <c r="R49" s="123" t="s">
        <v>5365</v>
      </c>
    </row>
    <row r="50" spans="1:18">
      <c r="A50" s="123" t="s">
        <v>229</v>
      </c>
      <c r="B50" s="123" t="s">
        <v>230</v>
      </c>
      <c r="C50" s="123" t="s">
        <v>5094</v>
      </c>
      <c r="D50" s="124">
        <v>0.28000000000000003</v>
      </c>
      <c r="E50" s="123" t="s">
        <v>4950</v>
      </c>
      <c r="F50" s="226">
        <v>450</v>
      </c>
      <c r="G50" s="123" t="s">
        <v>4952</v>
      </c>
      <c r="H50" s="226">
        <v>30</v>
      </c>
      <c r="I50" s="123" t="s">
        <v>4952</v>
      </c>
      <c r="J50" s="226">
        <v>35</v>
      </c>
      <c r="K50" s="123" t="s">
        <v>4952</v>
      </c>
      <c r="L50" s="123" t="s">
        <v>5215</v>
      </c>
      <c r="M50" s="123" t="s">
        <v>5096</v>
      </c>
      <c r="N50" s="123" t="s">
        <v>5096</v>
      </c>
      <c r="O50" s="226">
        <v>50</v>
      </c>
      <c r="P50" s="123" t="s">
        <v>4949</v>
      </c>
      <c r="Q50" s="123" t="s">
        <v>4971</v>
      </c>
      <c r="R50" s="123" t="s">
        <v>5464</v>
      </c>
    </row>
    <row r="51" spans="1:18">
      <c r="A51" s="123" t="s">
        <v>462</v>
      </c>
      <c r="B51" s="123" t="s">
        <v>463</v>
      </c>
      <c r="C51" s="123" t="s">
        <v>5094</v>
      </c>
      <c r="D51" s="124">
        <v>3.08</v>
      </c>
      <c r="E51" s="123" t="s">
        <v>4950</v>
      </c>
      <c r="F51" s="124">
        <v>1445.7</v>
      </c>
      <c r="G51" s="123" t="s">
        <v>4952</v>
      </c>
      <c r="H51" s="226">
        <v>63</v>
      </c>
      <c r="I51" s="123" t="s">
        <v>4952</v>
      </c>
      <c r="J51" s="124">
        <v>76.3</v>
      </c>
      <c r="K51" s="123" t="s">
        <v>4952</v>
      </c>
      <c r="L51" s="123" t="s">
        <v>5161</v>
      </c>
      <c r="M51" s="123" t="s">
        <v>5096</v>
      </c>
      <c r="N51" s="123" t="s">
        <v>5096</v>
      </c>
      <c r="O51" s="226">
        <v>1</v>
      </c>
      <c r="P51" s="123" t="s">
        <v>4949</v>
      </c>
      <c r="Q51" s="123" t="s">
        <v>4953</v>
      </c>
      <c r="R51" s="123" t="s">
        <v>5411</v>
      </c>
    </row>
    <row r="52" spans="1:18">
      <c r="A52" s="123" t="s">
        <v>544</v>
      </c>
      <c r="B52" s="123" t="s">
        <v>5014</v>
      </c>
      <c r="C52" s="123" t="s">
        <v>5094</v>
      </c>
      <c r="D52" s="124">
        <v>0.51</v>
      </c>
      <c r="E52" s="123" t="s">
        <v>4950</v>
      </c>
      <c r="F52" s="226">
        <v>300</v>
      </c>
      <c r="G52" s="123" t="s">
        <v>4952</v>
      </c>
      <c r="H52" s="226">
        <v>110</v>
      </c>
      <c r="I52" s="123" t="s">
        <v>4952</v>
      </c>
      <c r="J52" s="226">
        <v>20</v>
      </c>
      <c r="K52" s="123" t="s">
        <v>4952</v>
      </c>
      <c r="L52" s="123" t="s">
        <v>5117</v>
      </c>
      <c r="M52" s="123" t="s">
        <v>5096</v>
      </c>
      <c r="N52" s="123" t="s">
        <v>5096</v>
      </c>
      <c r="O52" s="226">
        <v>25</v>
      </c>
      <c r="P52" s="123" t="s">
        <v>4949</v>
      </c>
      <c r="Q52" s="123" t="s">
        <v>5013</v>
      </c>
      <c r="R52" s="123" t="s">
        <v>5141</v>
      </c>
    </row>
    <row r="53" spans="1:18">
      <c r="A53" s="123" t="s">
        <v>122</v>
      </c>
      <c r="B53" s="123" t="s">
        <v>116</v>
      </c>
      <c r="C53" s="123" t="s">
        <v>5094</v>
      </c>
      <c r="D53" s="124">
        <v>0.15</v>
      </c>
      <c r="E53" s="123" t="s">
        <v>4950</v>
      </c>
      <c r="F53" s="226">
        <v>200</v>
      </c>
      <c r="G53" s="123" t="s">
        <v>4952</v>
      </c>
      <c r="H53" s="124">
        <v>24.2</v>
      </c>
      <c r="I53" s="123" t="s">
        <v>4952</v>
      </c>
      <c r="J53" s="226">
        <v>124</v>
      </c>
      <c r="K53" s="123" t="s">
        <v>4952</v>
      </c>
      <c r="L53" s="123" t="s">
        <v>5261</v>
      </c>
      <c r="M53" s="123" t="s">
        <v>5096</v>
      </c>
      <c r="N53" s="123" t="s">
        <v>5096</v>
      </c>
      <c r="O53" s="226">
        <v>50</v>
      </c>
      <c r="P53" s="123" t="s">
        <v>4949</v>
      </c>
      <c r="Q53" s="123" t="s">
        <v>4958</v>
      </c>
      <c r="R53" s="123" t="s">
        <v>5425</v>
      </c>
    </row>
    <row r="54" spans="1:18">
      <c r="A54" s="123" t="s">
        <v>658</v>
      </c>
      <c r="B54" s="123" t="s">
        <v>659</v>
      </c>
      <c r="C54" s="123" t="s">
        <v>5094</v>
      </c>
      <c r="D54" s="124">
        <v>6.0000000000000001E-3</v>
      </c>
      <c r="E54" s="123" t="s">
        <v>4950</v>
      </c>
      <c r="F54" s="226">
        <v>25</v>
      </c>
      <c r="G54" s="123" t="s">
        <v>4952</v>
      </c>
      <c r="H54" s="226">
        <v>10</v>
      </c>
      <c r="I54" s="123" t="s">
        <v>4952</v>
      </c>
      <c r="J54" s="226">
        <v>10</v>
      </c>
      <c r="K54" s="123" t="s">
        <v>4952</v>
      </c>
      <c r="L54" s="123" t="s">
        <v>5099</v>
      </c>
      <c r="M54" s="123" t="s">
        <v>5096</v>
      </c>
      <c r="N54" s="123" t="s">
        <v>5096</v>
      </c>
      <c r="O54" s="226">
        <v>100</v>
      </c>
      <c r="P54" s="123" t="s">
        <v>4949</v>
      </c>
      <c r="Q54" s="123" t="s">
        <v>5045</v>
      </c>
      <c r="R54" s="123" t="s">
        <v>5110</v>
      </c>
    </row>
    <row r="55" spans="1:18">
      <c r="A55" s="123" t="s">
        <v>175</v>
      </c>
      <c r="B55" s="123" t="s">
        <v>176</v>
      </c>
      <c r="C55" s="123" t="s">
        <v>5094</v>
      </c>
      <c r="D55" s="124">
        <v>0.25700000000000001</v>
      </c>
      <c r="E55" s="123" t="s">
        <v>4950</v>
      </c>
      <c r="F55" s="226">
        <v>136</v>
      </c>
      <c r="G55" s="123" t="s">
        <v>4952</v>
      </c>
      <c r="H55" s="226">
        <v>80</v>
      </c>
      <c r="I55" s="123" t="s">
        <v>4952</v>
      </c>
      <c r="J55" s="124">
        <v>68.3</v>
      </c>
      <c r="K55" s="123" t="s">
        <v>4952</v>
      </c>
      <c r="L55" s="123" t="s">
        <v>5241</v>
      </c>
      <c r="M55" s="123" t="s">
        <v>5096</v>
      </c>
      <c r="N55" s="123" t="s">
        <v>5096</v>
      </c>
      <c r="O55" s="226">
        <v>50</v>
      </c>
      <c r="P55" s="123" t="s">
        <v>4949</v>
      </c>
      <c r="Q55" s="123" t="s">
        <v>4953</v>
      </c>
      <c r="R55" s="123" t="s">
        <v>5242</v>
      </c>
    </row>
    <row r="56" spans="1:18">
      <c r="A56" s="123" t="s">
        <v>223</v>
      </c>
      <c r="B56" s="123" t="s">
        <v>224</v>
      </c>
      <c r="C56" s="123" t="s">
        <v>5094</v>
      </c>
      <c r="D56" s="124">
        <v>0.22</v>
      </c>
      <c r="E56" s="123" t="s">
        <v>4950</v>
      </c>
      <c r="F56" s="226">
        <v>450</v>
      </c>
      <c r="G56" s="123" t="s">
        <v>4952</v>
      </c>
      <c r="H56" s="124">
        <v>30.1</v>
      </c>
      <c r="I56" s="123" t="s">
        <v>4952</v>
      </c>
      <c r="J56" s="226">
        <v>30</v>
      </c>
      <c r="K56" s="123" t="s">
        <v>4952</v>
      </c>
      <c r="L56" s="123" t="s">
        <v>5310</v>
      </c>
      <c r="M56" s="123" t="s">
        <v>5096</v>
      </c>
      <c r="N56" s="123" t="s">
        <v>5096</v>
      </c>
      <c r="O56" s="226">
        <v>1</v>
      </c>
      <c r="P56" s="123" t="s">
        <v>4949</v>
      </c>
      <c r="Q56" s="123" t="s">
        <v>4971</v>
      </c>
      <c r="R56" s="123" t="s">
        <v>5311</v>
      </c>
    </row>
    <row r="57" spans="1:18">
      <c r="A57" s="123" t="s">
        <v>492</v>
      </c>
      <c r="B57" s="123" t="s">
        <v>5006</v>
      </c>
      <c r="C57" s="123" t="s">
        <v>5094</v>
      </c>
      <c r="D57" s="124">
        <v>0.129</v>
      </c>
      <c r="E57" s="123" t="s">
        <v>4950</v>
      </c>
      <c r="F57" s="124">
        <v>85.3</v>
      </c>
      <c r="G57" s="123" t="s">
        <v>4952</v>
      </c>
      <c r="H57" s="226">
        <v>96</v>
      </c>
      <c r="I57" s="123" t="s">
        <v>4952</v>
      </c>
      <c r="J57" s="124">
        <v>42.1</v>
      </c>
      <c r="K57" s="123" t="s">
        <v>4952</v>
      </c>
      <c r="L57" s="123" t="s">
        <v>5144</v>
      </c>
      <c r="M57" s="123" t="s">
        <v>5096</v>
      </c>
      <c r="N57" s="123" t="s">
        <v>5096</v>
      </c>
      <c r="O57" s="226">
        <v>25</v>
      </c>
      <c r="P57" s="123" t="s">
        <v>4949</v>
      </c>
      <c r="Q57" s="123" t="s">
        <v>4953</v>
      </c>
      <c r="R57" s="123" t="s">
        <v>5157</v>
      </c>
    </row>
    <row r="58" spans="1:18">
      <c r="A58" s="123" t="s">
        <v>646</v>
      </c>
      <c r="B58" s="123" t="s">
        <v>647</v>
      </c>
      <c r="C58" s="123" t="s">
        <v>5094</v>
      </c>
      <c r="D58" s="124">
        <v>2.9000000000000001E-2</v>
      </c>
      <c r="E58" s="123" t="s">
        <v>4950</v>
      </c>
      <c r="F58" s="124">
        <v>41.4</v>
      </c>
      <c r="G58" s="123" t="s">
        <v>4952</v>
      </c>
      <c r="H58" s="226">
        <v>16</v>
      </c>
      <c r="I58" s="123" t="s">
        <v>4952</v>
      </c>
      <c r="J58" s="124">
        <v>18.899999999999999</v>
      </c>
      <c r="K58" s="123" t="s">
        <v>4952</v>
      </c>
      <c r="L58" s="123" t="s">
        <v>5099</v>
      </c>
      <c r="M58" s="123" t="s">
        <v>5096</v>
      </c>
      <c r="N58" s="123" t="s">
        <v>5096</v>
      </c>
      <c r="O58" s="226">
        <v>100</v>
      </c>
      <c r="P58" s="123" t="s">
        <v>4949</v>
      </c>
      <c r="Q58" s="123" t="s">
        <v>5043</v>
      </c>
      <c r="R58" s="123" t="s">
        <v>5358</v>
      </c>
    </row>
    <row r="59" spans="1:18">
      <c r="A59" s="123" t="s">
        <v>546</v>
      </c>
      <c r="B59" s="123" t="s">
        <v>547</v>
      </c>
      <c r="C59" s="123" t="s">
        <v>5094</v>
      </c>
      <c r="D59" s="124">
        <v>0.51</v>
      </c>
      <c r="E59" s="123" t="s">
        <v>4950</v>
      </c>
      <c r="F59" s="226">
        <v>300</v>
      </c>
      <c r="G59" s="123" t="s">
        <v>4952</v>
      </c>
      <c r="H59" s="226">
        <v>110</v>
      </c>
      <c r="I59" s="123" t="s">
        <v>4952</v>
      </c>
      <c r="J59" s="226">
        <v>20</v>
      </c>
      <c r="K59" s="123" t="s">
        <v>4952</v>
      </c>
      <c r="L59" s="123" t="s">
        <v>5117</v>
      </c>
      <c r="M59" s="123" t="s">
        <v>5096</v>
      </c>
      <c r="N59" s="123" t="s">
        <v>5096</v>
      </c>
      <c r="O59" s="226">
        <v>25</v>
      </c>
      <c r="P59" s="123" t="s">
        <v>4949</v>
      </c>
      <c r="Q59" s="123" t="s">
        <v>4970</v>
      </c>
      <c r="R59" s="123" t="s">
        <v>5140</v>
      </c>
    </row>
    <row r="60" spans="1:18">
      <c r="A60" s="123" t="s">
        <v>181</v>
      </c>
      <c r="B60" s="123" t="s">
        <v>182</v>
      </c>
      <c r="C60" s="123" t="s">
        <v>5094</v>
      </c>
      <c r="D60" s="124">
        <v>4.68</v>
      </c>
      <c r="E60" s="123" t="s">
        <v>4950</v>
      </c>
      <c r="F60" s="226">
        <v>530</v>
      </c>
      <c r="G60" s="123" t="s">
        <v>4952</v>
      </c>
      <c r="H60" s="226">
        <v>530</v>
      </c>
      <c r="I60" s="123" t="s">
        <v>4952</v>
      </c>
      <c r="J60" s="226">
        <v>40</v>
      </c>
      <c r="K60" s="123" t="s">
        <v>4952</v>
      </c>
      <c r="L60" s="123" t="s">
        <v>5234</v>
      </c>
      <c r="M60" s="123" t="s">
        <v>5096</v>
      </c>
      <c r="N60" s="123" t="s">
        <v>5096</v>
      </c>
      <c r="O60" s="226">
        <v>1</v>
      </c>
      <c r="P60" s="123" t="s">
        <v>4949</v>
      </c>
      <c r="Q60" s="123" t="s">
        <v>4953</v>
      </c>
      <c r="R60" s="123" t="s">
        <v>5444</v>
      </c>
    </row>
    <row r="61" spans="1:18">
      <c r="A61" s="123" t="s">
        <v>429</v>
      </c>
      <c r="B61" s="123" t="s">
        <v>430</v>
      </c>
      <c r="C61" s="123" t="s">
        <v>5094</v>
      </c>
      <c r="D61" s="124">
        <v>0.16500000000000001</v>
      </c>
      <c r="E61" s="123" t="s">
        <v>4950</v>
      </c>
      <c r="F61" s="226">
        <v>80</v>
      </c>
      <c r="G61" s="123" t="s">
        <v>4952</v>
      </c>
      <c r="H61" s="226">
        <v>50</v>
      </c>
      <c r="I61" s="123" t="s">
        <v>4952</v>
      </c>
      <c r="J61" s="226">
        <v>45</v>
      </c>
      <c r="K61" s="123" t="s">
        <v>4952</v>
      </c>
      <c r="L61" s="123" t="s">
        <v>4347</v>
      </c>
      <c r="M61" s="123" t="s">
        <v>5096</v>
      </c>
      <c r="N61" s="123" t="s">
        <v>5096</v>
      </c>
      <c r="O61" s="226">
        <v>100</v>
      </c>
      <c r="P61" s="123" t="s">
        <v>4949</v>
      </c>
      <c r="Q61" s="123" t="s">
        <v>4953</v>
      </c>
      <c r="R61" s="123" t="s">
        <v>5406</v>
      </c>
    </row>
    <row r="62" spans="1:18">
      <c r="A62" s="123" t="s">
        <v>512</v>
      </c>
      <c r="B62" s="123" t="s">
        <v>513</v>
      </c>
      <c r="C62" s="123" t="s">
        <v>5094</v>
      </c>
      <c r="D62" s="124">
        <v>1.427</v>
      </c>
      <c r="E62" s="123" t="s">
        <v>4950</v>
      </c>
      <c r="F62" s="226">
        <v>1500</v>
      </c>
      <c r="G62" s="123" t="s">
        <v>4952</v>
      </c>
      <c r="H62" s="226">
        <v>114</v>
      </c>
      <c r="I62" s="123" t="s">
        <v>4952</v>
      </c>
      <c r="J62" s="124">
        <v>22.8</v>
      </c>
      <c r="K62" s="123" t="s">
        <v>4952</v>
      </c>
      <c r="L62" s="123" t="s">
        <v>5144</v>
      </c>
      <c r="M62" s="123" t="s">
        <v>5096</v>
      </c>
      <c r="N62" s="123" t="s">
        <v>5096</v>
      </c>
      <c r="O62" s="226">
        <v>1</v>
      </c>
      <c r="P62" s="123" t="s">
        <v>4949</v>
      </c>
      <c r="Q62" s="123" t="s">
        <v>4971</v>
      </c>
      <c r="R62" s="123" t="s">
        <v>5343</v>
      </c>
    </row>
    <row r="63" spans="1:18">
      <c r="A63" s="123" t="s">
        <v>355</v>
      </c>
      <c r="B63" s="123" t="s">
        <v>356</v>
      </c>
      <c r="C63" s="123" t="s">
        <v>5094</v>
      </c>
      <c r="D63" s="124">
        <v>4.0000000000000001E-3</v>
      </c>
      <c r="E63" s="123" t="s">
        <v>4950</v>
      </c>
      <c r="F63" s="124">
        <v>45.22</v>
      </c>
      <c r="G63" s="123" t="s">
        <v>4952</v>
      </c>
      <c r="H63" s="124">
        <v>37.71</v>
      </c>
      <c r="I63" s="123" t="s">
        <v>4952</v>
      </c>
      <c r="J63" s="124">
        <v>3.5</v>
      </c>
      <c r="K63" s="123" t="s">
        <v>4952</v>
      </c>
      <c r="L63" s="123" t="s">
        <v>5173</v>
      </c>
      <c r="M63" s="123" t="s">
        <v>5096</v>
      </c>
      <c r="N63" s="123" t="s">
        <v>5096</v>
      </c>
      <c r="O63" s="226">
        <v>100</v>
      </c>
      <c r="P63" s="123" t="s">
        <v>4949</v>
      </c>
      <c r="Q63" s="123" t="s">
        <v>4987</v>
      </c>
      <c r="R63" s="123" t="s">
        <v>5191</v>
      </c>
    </row>
    <row r="64" spans="1:18">
      <c r="A64" s="123" t="s">
        <v>5078</v>
      </c>
      <c r="B64" s="123" t="s">
        <v>5079</v>
      </c>
      <c r="C64" s="123" t="s">
        <v>5094</v>
      </c>
      <c r="D64" s="124">
        <v>5.3999999999999999E-2</v>
      </c>
      <c r="E64" s="123" t="s">
        <v>4950</v>
      </c>
      <c r="F64" s="226">
        <v>50</v>
      </c>
      <c r="G64" s="123" t="s">
        <v>4952</v>
      </c>
      <c r="H64" s="124">
        <v>31.5</v>
      </c>
      <c r="I64" s="123" t="s">
        <v>4952</v>
      </c>
      <c r="J64" s="226">
        <v>61</v>
      </c>
      <c r="K64" s="123" t="s">
        <v>4952</v>
      </c>
      <c r="L64" s="123" t="s">
        <v>4347</v>
      </c>
      <c r="M64" s="123" t="s">
        <v>5096</v>
      </c>
      <c r="N64" s="123" t="s">
        <v>5096</v>
      </c>
      <c r="O64" s="226">
        <v>50</v>
      </c>
      <c r="P64" s="123" t="s">
        <v>4949</v>
      </c>
      <c r="Q64" s="123" t="s">
        <v>4953</v>
      </c>
      <c r="R64" s="123" t="s">
        <v>16</v>
      </c>
    </row>
    <row r="65" spans="1:18">
      <c r="A65" s="123" t="s">
        <v>560</v>
      </c>
      <c r="B65" s="123" t="s">
        <v>561</v>
      </c>
      <c r="C65" s="123" t="s">
        <v>5094</v>
      </c>
      <c r="D65" s="124">
        <v>0.70299999999999996</v>
      </c>
      <c r="E65" s="123" t="s">
        <v>4950</v>
      </c>
      <c r="F65" s="226">
        <v>1750</v>
      </c>
      <c r="G65" s="123" t="s">
        <v>4952</v>
      </c>
      <c r="H65" s="124">
        <v>146.5</v>
      </c>
      <c r="I65" s="123" t="s">
        <v>4952</v>
      </c>
      <c r="J65" s="124">
        <v>62.5</v>
      </c>
      <c r="K65" s="123" t="s">
        <v>4952</v>
      </c>
      <c r="L65" s="123" t="s">
        <v>5117</v>
      </c>
      <c r="M65" s="123" t="s">
        <v>5096</v>
      </c>
      <c r="N65" s="123" t="s">
        <v>5096</v>
      </c>
      <c r="O65" s="226">
        <v>1</v>
      </c>
      <c r="P65" s="123" t="s">
        <v>4949</v>
      </c>
      <c r="Q65" s="123" t="s">
        <v>4953</v>
      </c>
      <c r="R65" s="123" t="s">
        <v>5136</v>
      </c>
    </row>
    <row r="66" spans="1:18">
      <c r="A66" s="123" t="s">
        <v>382</v>
      </c>
      <c r="B66" s="123" t="s">
        <v>383</v>
      </c>
      <c r="C66" s="123" t="s">
        <v>5094</v>
      </c>
      <c r="D66" s="124">
        <v>5.1999999999999998E-2</v>
      </c>
      <c r="E66" s="123" t="s">
        <v>4950</v>
      </c>
      <c r="F66" s="226">
        <v>50</v>
      </c>
      <c r="G66" s="123" t="s">
        <v>4952</v>
      </c>
      <c r="H66" s="124">
        <v>35.5</v>
      </c>
      <c r="I66" s="123" t="s">
        <v>4952</v>
      </c>
      <c r="J66" s="124">
        <v>67.5</v>
      </c>
      <c r="K66" s="123" t="s">
        <v>4952</v>
      </c>
      <c r="L66" s="123" t="s">
        <v>4347</v>
      </c>
      <c r="M66" s="123" t="s">
        <v>5096</v>
      </c>
      <c r="N66" s="123" t="s">
        <v>5096</v>
      </c>
      <c r="O66" s="226">
        <v>100</v>
      </c>
      <c r="P66" s="123" t="s">
        <v>4949</v>
      </c>
      <c r="Q66" s="123" t="s">
        <v>4953</v>
      </c>
      <c r="R66" s="123" t="s">
        <v>5429</v>
      </c>
    </row>
    <row r="67" spans="1:18">
      <c r="A67" s="123" t="s">
        <v>214</v>
      </c>
      <c r="B67" s="123" t="s">
        <v>215</v>
      </c>
      <c r="C67" s="123" t="s">
        <v>5094</v>
      </c>
      <c r="D67" s="124">
        <v>5.0410000000000004</v>
      </c>
      <c r="E67" s="123" t="s">
        <v>4950</v>
      </c>
      <c r="F67" s="226">
        <v>6200</v>
      </c>
      <c r="G67" s="123" t="s">
        <v>4952</v>
      </c>
      <c r="H67" s="226">
        <v>40</v>
      </c>
      <c r="I67" s="123" t="s">
        <v>4952</v>
      </c>
      <c r="J67" s="226">
        <v>40</v>
      </c>
      <c r="K67" s="123" t="s">
        <v>4952</v>
      </c>
      <c r="L67" s="123" t="s">
        <v>5227</v>
      </c>
      <c r="M67" s="123" t="s">
        <v>5096</v>
      </c>
      <c r="N67" s="123" t="s">
        <v>5096</v>
      </c>
      <c r="O67" s="226">
        <v>1</v>
      </c>
      <c r="P67" s="123" t="s">
        <v>4949</v>
      </c>
      <c r="Q67" s="123" t="s">
        <v>4971</v>
      </c>
      <c r="R67" s="123" t="s">
        <v>5228</v>
      </c>
    </row>
    <row r="68" spans="1:18">
      <c r="A68" s="123" t="s">
        <v>441</v>
      </c>
      <c r="B68" s="123" t="s">
        <v>442</v>
      </c>
      <c r="C68" s="123" t="s">
        <v>5094</v>
      </c>
      <c r="D68" s="124">
        <v>7.0999999999999994E-2</v>
      </c>
      <c r="E68" s="123" t="s">
        <v>4950</v>
      </c>
      <c r="F68" s="226">
        <v>30</v>
      </c>
      <c r="G68" s="123" t="s">
        <v>4952</v>
      </c>
      <c r="H68" s="124">
        <v>43.5</v>
      </c>
      <c r="I68" s="123" t="s">
        <v>4952</v>
      </c>
      <c r="J68" s="124">
        <v>59.8</v>
      </c>
      <c r="K68" s="123" t="s">
        <v>4952</v>
      </c>
      <c r="L68" s="123" t="s">
        <v>5173</v>
      </c>
      <c r="M68" s="123" t="s">
        <v>5096</v>
      </c>
      <c r="N68" s="123" t="s">
        <v>5096</v>
      </c>
      <c r="O68" s="226">
        <v>20</v>
      </c>
      <c r="P68" s="123" t="s">
        <v>4949</v>
      </c>
      <c r="Q68" s="123" t="s">
        <v>4953</v>
      </c>
      <c r="R68" s="123" t="s">
        <v>5178</v>
      </c>
    </row>
    <row r="69" spans="1:18">
      <c r="A69" s="123" t="s">
        <v>636</v>
      </c>
      <c r="B69" s="123" t="s">
        <v>5040</v>
      </c>
      <c r="C69" s="123" t="s">
        <v>5094</v>
      </c>
      <c r="D69" s="124">
        <v>2.8000000000000001E-2</v>
      </c>
      <c r="E69" s="123" t="s">
        <v>4950</v>
      </c>
      <c r="F69" s="124">
        <v>124.61</v>
      </c>
      <c r="G69" s="123" t="s">
        <v>4952</v>
      </c>
      <c r="H69" s="124">
        <v>21.18</v>
      </c>
      <c r="I69" s="123" t="s">
        <v>4952</v>
      </c>
      <c r="J69" s="124">
        <v>12.583</v>
      </c>
      <c r="K69" s="123" t="s">
        <v>4952</v>
      </c>
      <c r="L69" s="123" t="s">
        <v>5099</v>
      </c>
      <c r="M69" s="123" t="s">
        <v>5096</v>
      </c>
      <c r="N69" s="123" t="s">
        <v>5096</v>
      </c>
      <c r="O69" s="226">
        <v>50</v>
      </c>
      <c r="P69" s="123" t="s">
        <v>4949</v>
      </c>
      <c r="Q69" s="123" t="s">
        <v>5037</v>
      </c>
      <c r="R69" s="123" t="s">
        <v>5114</v>
      </c>
    </row>
    <row r="70" spans="1:18">
      <c r="A70" s="123" t="s">
        <v>466</v>
      </c>
      <c r="B70" s="123" t="s">
        <v>467</v>
      </c>
      <c r="C70" s="123" t="s">
        <v>5094</v>
      </c>
      <c r="D70" s="124">
        <v>7.2329999999999997</v>
      </c>
      <c r="E70" s="123" t="s">
        <v>4950</v>
      </c>
      <c r="F70" s="226">
        <v>3195</v>
      </c>
      <c r="G70" s="123" t="s">
        <v>4952</v>
      </c>
      <c r="H70" s="226">
        <v>63</v>
      </c>
      <c r="I70" s="123" t="s">
        <v>4952</v>
      </c>
      <c r="J70" s="124">
        <v>76.099999999999994</v>
      </c>
      <c r="K70" s="123" t="s">
        <v>4952</v>
      </c>
      <c r="L70" s="123" t="s">
        <v>5161</v>
      </c>
      <c r="M70" s="123" t="s">
        <v>5096</v>
      </c>
      <c r="N70" s="123" t="s">
        <v>5096</v>
      </c>
      <c r="O70" s="226">
        <v>1</v>
      </c>
      <c r="P70" s="123" t="s">
        <v>4949</v>
      </c>
      <c r="Q70" s="123" t="s">
        <v>4953</v>
      </c>
      <c r="R70" s="123" t="s">
        <v>5170</v>
      </c>
    </row>
    <row r="71" spans="1:18">
      <c r="A71" s="123" t="s">
        <v>141</v>
      </c>
      <c r="B71" s="123" t="s">
        <v>4963</v>
      </c>
      <c r="C71" s="123" t="s">
        <v>5094</v>
      </c>
      <c r="D71" s="124">
        <v>0.13600000000000001</v>
      </c>
      <c r="E71" s="123" t="s">
        <v>4950</v>
      </c>
      <c r="F71" s="226">
        <v>80</v>
      </c>
      <c r="G71" s="123" t="s">
        <v>4952</v>
      </c>
      <c r="H71" s="226">
        <v>82</v>
      </c>
      <c r="I71" s="123" t="s">
        <v>4952</v>
      </c>
      <c r="J71" s="124">
        <v>46.2</v>
      </c>
      <c r="K71" s="123" t="s">
        <v>4952</v>
      </c>
      <c r="L71" s="123" t="s">
        <v>5248</v>
      </c>
      <c r="M71" s="123" t="s">
        <v>5096</v>
      </c>
      <c r="N71" s="123" t="s">
        <v>5096</v>
      </c>
      <c r="O71" s="226">
        <v>50</v>
      </c>
      <c r="P71" s="123" t="s">
        <v>4949</v>
      </c>
      <c r="Q71" s="123" t="s">
        <v>4953</v>
      </c>
      <c r="R71" s="123" t="s">
        <v>5391</v>
      </c>
    </row>
    <row r="72" spans="1:18">
      <c r="A72" s="123" t="s">
        <v>538</v>
      </c>
      <c r="B72" s="123" t="s">
        <v>3353</v>
      </c>
      <c r="C72" s="123" t="s">
        <v>5094</v>
      </c>
      <c r="D72" s="124">
        <v>0.159</v>
      </c>
      <c r="E72" s="123" t="s">
        <v>4950</v>
      </c>
      <c r="F72" s="226">
        <v>66</v>
      </c>
      <c r="G72" s="123" t="s">
        <v>4952</v>
      </c>
      <c r="H72" s="226">
        <v>74</v>
      </c>
      <c r="I72" s="123" t="s">
        <v>4952</v>
      </c>
      <c r="J72" s="226">
        <v>116</v>
      </c>
      <c r="K72" s="123" t="s">
        <v>4952</v>
      </c>
      <c r="L72" s="123" t="s">
        <v>5117</v>
      </c>
      <c r="M72" s="123" t="s">
        <v>5096</v>
      </c>
      <c r="N72" s="123" t="s">
        <v>5096</v>
      </c>
      <c r="O72" s="226">
        <v>25</v>
      </c>
      <c r="P72" s="123" t="s">
        <v>4949</v>
      </c>
      <c r="Q72" s="123" t="s">
        <v>4953</v>
      </c>
      <c r="R72" s="123" t="s">
        <v>5415</v>
      </c>
    </row>
    <row r="73" spans="1:18">
      <c r="A73" s="123" t="s">
        <v>169</v>
      </c>
      <c r="B73" s="123" t="s">
        <v>170</v>
      </c>
      <c r="C73" s="123" t="s">
        <v>5094</v>
      </c>
      <c r="D73" s="124">
        <v>0.63600000000000001</v>
      </c>
      <c r="E73" s="123" t="s">
        <v>4950</v>
      </c>
      <c r="F73" s="226">
        <v>1000</v>
      </c>
      <c r="G73" s="123" t="s">
        <v>4952</v>
      </c>
      <c r="H73" s="226">
        <v>20</v>
      </c>
      <c r="I73" s="123" t="s">
        <v>4952</v>
      </c>
      <c r="J73" s="226">
        <v>20</v>
      </c>
      <c r="K73" s="123" t="s">
        <v>4952</v>
      </c>
      <c r="L73" s="123" t="s">
        <v>5234</v>
      </c>
      <c r="M73" s="123" t="s">
        <v>5096</v>
      </c>
      <c r="N73" s="123" t="s">
        <v>5096</v>
      </c>
      <c r="O73" s="226">
        <v>30</v>
      </c>
      <c r="P73" s="123" t="s">
        <v>4949</v>
      </c>
      <c r="Q73" s="123" t="s">
        <v>4953</v>
      </c>
      <c r="R73" s="123" t="s">
        <v>5244</v>
      </c>
    </row>
    <row r="74" spans="1:18">
      <c r="A74" s="123" t="s">
        <v>189</v>
      </c>
      <c r="B74" s="123" t="s">
        <v>190</v>
      </c>
      <c r="C74" s="123" t="s">
        <v>5094</v>
      </c>
      <c r="D74" s="124">
        <v>0.106</v>
      </c>
      <c r="E74" s="123" t="s">
        <v>4950</v>
      </c>
      <c r="F74" s="226">
        <v>63</v>
      </c>
      <c r="G74" s="123" t="s">
        <v>4952</v>
      </c>
      <c r="H74" s="124">
        <v>35.4</v>
      </c>
      <c r="I74" s="123" t="s">
        <v>4952</v>
      </c>
      <c r="J74" s="226">
        <v>70</v>
      </c>
      <c r="K74" s="123" t="s">
        <v>4952</v>
      </c>
      <c r="L74" s="123" t="s">
        <v>5237</v>
      </c>
      <c r="M74" s="123" t="s">
        <v>5096</v>
      </c>
      <c r="N74" s="123" t="s">
        <v>5096</v>
      </c>
      <c r="O74" s="226">
        <v>100</v>
      </c>
      <c r="P74" s="123" t="s">
        <v>4949</v>
      </c>
      <c r="Q74" s="123" t="s">
        <v>4953</v>
      </c>
      <c r="R74" s="123" t="s">
        <v>5238</v>
      </c>
    </row>
    <row r="75" spans="1:18">
      <c r="A75" s="123" t="s">
        <v>233</v>
      </c>
      <c r="B75" s="123" t="s">
        <v>234</v>
      </c>
      <c r="C75" s="123" t="s">
        <v>5094</v>
      </c>
      <c r="D75" s="124">
        <v>2.7389999999999999</v>
      </c>
      <c r="E75" s="123" t="s">
        <v>4950</v>
      </c>
      <c r="F75" s="226">
        <v>4400</v>
      </c>
      <c r="G75" s="123" t="s">
        <v>4952</v>
      </c>
      <c r="H75" s="226">
        <v>30</v>
      </c>
      <c r="I75" s="123" t="s">
        <v>4952</v>
      </c>
      <c r="J75" s="226">
        <v>35</v>
      </c>
      <c r="K75" s="123" t="s">
        <v>4952</v>
      </c>
      <c r="L75" s="123" t="s">
        <v>5215</v>
      </c>
      <c r="M75" s="123" t="s">
        <v>5096</v>
      </c>
      <c r="N75" s="123" t="s">
        <v>5096</v>
      </c>
      <c r="O75" s="226">
        <v>1</v>
      </c>
      <c r="P75" s="123" t="s">
        <v>4949</v>
      </c>
      <c r="Q75" s="123" t="s">
        <v>4971</v>
      </c>
      <c r="R75" s="123" t="s">
        <v>5431</v>
      </c>
    </row>
    <row r="76" spans="1:18">
      <c r="A76" s="123" t="s">
        <v>263</v>
      </c>
      <c r="B76" s="123" t="s">
        <v>264</v>
      </c>
      <c r="C76" s="123" t="s">
        <v>5094</v>
      </c>
      <c r="D76" s="124">
        <v>6.6790000000000003</v>
      </c>
      <c r="E76" s="123" t="s">
        <v>4950</v>
      </c>
      <c r="F76" s="226">
        <v>5900</v>
      </c>
      <c r="G76" s="123" t="s">
        <v>4952</v>
      </c>
      <c r="H76" s="226">
        <v>30</v>
      </c>
      <c r="I76" s="123" t="s">
        <v>4952</v>
      </c>
      <c r="J76" s="226">
        <v>100</v>
      </c>
      <c r="K76" s="123" t="s">
        <v>4952</v>
      </c>
      <c r="L76" s="123" t="s">
        <v>5215</v>
      </c>
      <c r="M76" s="123" t="s">
        <v>5096</v>
      </c>
      <c r="N76" s="123" t="s">
        <v>5096</v>
      </c>
      <c r="O76" s="226">
        <v>1</v>
      </c>
      <c r="P76" s="123" t="s">
        <v>4949</v>
      </c>
      <c r="Q76" s="123" t="s">
        <v>4971</v>
      </c>
      <c r="R76" s="123" t="s">
        <v>5216</v>
      </c>
    </row>
    <row r="77" spans="1:18">
      <c r="A77" s="123" t="s">
        <v>118</v>
      </c>
      <c r="B77" s="123" t="s">
        <v>119</v>
      </c>
      <c r="C77" s="123" t="s">
        <v>5094</v>
      </c>
      <c r="D77" s="124">
        <v>0.22700000000000001</v>
      </c>
      <c r="E77" s="123" t="s">
        <v>4950</v>
      </c>
      <c r="F77" s="226">
        <v>200</v>
      </c>
      <c r="G77" s="123" t="s">
        <v>4952</v>
      </c>
      <c r="H77" s="124">
        <v>25.6</v>
      </c>
      <c r="I77" s="123" t="s">
        <v>4952</v>
      </c>
      <c r="J77" s="124">
        <v>117.2</v>
      </c>
      <c r="K77" s="123" t="s">
        <v>4952</v>
      </c>
      <c r="L77" s="123" t="s">
        <v>5261</v>
      </c>
      <c r="M77" s="123" t="s">
        <v>5096</v>
      </c>
      <c r="N77" s="123" t="s">
        <v>5096</v>
      </c>
      <c r="O77" s="226">
        <v>50</v>
      </c>
      <c r="P77" s="123" t="s">
        <v>4949</v>
      </c>
      <c r="Q77" s="123" t="s">
        <v>4958</v>
      </c>
      <c r="R77" s="123" t="s">
        <v>5388</v>
      </c>
    </row>
    <row r="78" spans="1:18">
      <c r="A78" s="123" t="s">
        <v>227</v>
      </c>
      <c r="B78" s="123" t="s">
        <v>2018</v>
      </c>
      <c r="C78" s="123" t="s">
        <v>5094</v>
      </c>
      <c r="D78" s="124">
        <v>6.2E-2</v>
      </c>
      <c r="E78" s="123" t="s">
        <v>4950</v>
      </c>
      <c r="F78" s="226">
        <v>100</v>
      </c>
      <c r="G78" s="123" t="s">
        <v>4952</v>
      </c>
      <c r="H78" s="226">
        <v>30</v>
      </c>
      <c r="I78" s="123" t="s">
        <v>4952</v>
      </c>
      <c r="J78" s="226">
        <v>35</v>
      </c>
      <c r="K78" s="123" t="s">
        <v>4952</v>
      </c>
      <c r="L78" s="123" t="s">
        <v>5215</v>
      </c>
      <c r="M78" s="123" t="s">
        <v>5096</v>
      </c>
      <c r="N78" s="123" t="s">
        <v>5096</v>
      </c>
      <c r="O78" s="226">
        <v>100</v>
      </c>
      <c r="P78" s="123" t="s">
        <v>4949</v>
      </c>
      <c r="Q78" s="123" t="s">
        <v>4971</v>
      </c>
      <c r="R78" s="123" t="s">
        <v>5353</v>
      </c>
    </row>
    <row r="79" spans="1:18">
      <c r="A79" s="123" t="s">
        <v>216</v>
      </c>
      <c r="B79" s="123" t="s">
        <v>217</v>
      </c>
      <c r="C79" s="123" t="s">
        <v>5094</v>
      </c>
      <c r="D79" s="124">
        <v>3.6080000000000001</v>
      </c>
      <c r="E79" s="123" t="s">
        <v>4950</v>
      </c>
      <c r="F79" s="226">
        <v>4400</v>
      </c>
      <c r="G79" s="123" t="s">
        <v>4952</v>
      </c>
      <c r="H79" s="226">
        <v>40</v>
      </c>
      <c r="I79" s="123" t="s">
        <v>4952</v>
      </c>
      <c r="J79" s="226">
        <v>40</v>
      </c>
      <c r="K79" s="123" t="s">
        <v>4952</v>
      </c>
      <c r="L79" s="123" t="s">
        <v>5227</v>
      </c>
      <c r="M79" s="123" t="s">
        <v>5096</v>
      </c>
      <c r="N79" s="123" t="s">
        <v>5096</v>
      </c>
      <c r="O79" s="226">
        <v>1</v>
      </c>
      <c r="P79" s="123" t="s">
        <v>4949</v>
      </c>
      <c r="Q79" s="123" t="s">
        <v>4971</v>
      </c>
      <c r="R79" s="123" t="s">
        <v>5423</v>
      </c>
    </row>
    <row r="80" spans="1:18">
      <c r="A80" s="123" t="s">
        <v>580</v>
      </c>
      <c r="B80" s="123" t="s">
        <v>5019</v>
      </c>
      <c r="C80" s="123" t="s">
        <v>5094</v>
      </c>
      <c r="D80" s="124">
        <v>2.6240000000000001</v>
      </c>
      <c r="E80" s="123" t="s">
        <v>4950</v>
      </c>
      <c r="F80" s="226">
        <v>2495</v>
      </c>
      <c r="G80" s="123" t="s">
        <v>4952</v>
      </c>
      <c r="H80" s="226">
        <v>250</v>
      </c>
      <c r="I80" s="123" t="s">
        <v>4952</v>
      </c>
      <c r="J80" s="226">
        <v>61</v>
      </c>
      <c r="K80" s="123" t="s">
        <v>4952</v>
      </c>
      <c r="L80" s="123" t="s">
        <v>5117</v>
      </c>
      <c r="M80" s="123" t="s">
        <v>5096</v>
      </c>
      <c r="N80" s="123" t="s">
        <v>5096</v>
      </c>
      <c r="O80" s="226">
        <v>1</v>
      </c>
      <c r="P80" s="123" t="s">
        <v>4949</v>
      </c>
      <c r="Q80" s="123" t="s">
        <v>4953</v>
      </c>
      <c r="R80" s="123" t="s">
        <v>5332</v>
      </c>
    </row>
    <row r="81" spans="1:18">
      <c r="A81" s="123" t="s">
        <v>504</v>
      </c>
      <c r="B81" s="123" t="s">
        <v>5012</v>
      </c>
      <c r="C81" s="123" t="s">
        <v>5094</v>
      </c>
      <c r="D81" s="124">
        <v>0.45400000000000001</v>
      </c>
      <c r="E81" s="123" t="s">
        <v>4950</v>
      </c>
      <c r="F81" s="226">
        <v>96</v>
      </c>
      <c r="G81" s="123" t="s">
        <v>4952</v>
      </c>
      <c r="H81" s="124">
        <v>131.30000000000001</v>
      </c>
      <c r="I81" s="123" t="s">
        <v>4952</v>
      </c>
      <c r="J81" s="124">
        <v>218.2</v>
      </c>
      <c r="K81" s="123" t="s">
        <v>4952</v>
      </c>
      <c r="L81" s="123" t="s">
        <v>5144</v>
      </c>
      <c r="M81" s="123" t="s">
        <v>5096</v>
      </c>
      <c r="N81" s="123" t="s">
        <v>5096</v>
      </c>
      <c r="O81" s="226">
        <v>25</v>
      </c>
      <c r="P81" s="123" t="s">
        <v>4949</v>
      </c>
      <c r="Q81" s="123" t="s">
        <v>4953</v>
      </c>
      <c r="R81" s="123" t="s">
        <v>5151</v>
      </c>
    </row>
    <row r="82" spans="1:18">
      <c r="A82" s="123" t="s">
        <v>375</v>
      </c>
      <c r="B82" s="123" t="s">
        <v>376</v>
      </c>
      <c r="C82" s="123" t="s">
        <v>5094</v>
      </c>
      <c r="D82" s="124">
        <v>5.6000000000000001E-2</v>
      </c>
      <c r="E82" s="123" t="s">
        <v>4950</v>
      </c>
      <c r="F82" s="226">
        <v>50</v>
      </c>
      <c r="G82" s="123" t="s">
        <v>4952</v>
      </c>
      <c r="H82" s="124">
        <v>29.5</v>
      </c>
      <c r="I82" s="123" t="s">
        <v>4952</v>
      </c>
      <c r="J82" s="124">
        <v>65.8</v>
      </c>
      <c r="K82" s="123" t="s">
        <v>4952</v>
      </c>
      <c r="L82" s="123" t="s">
        <v>4347</v>
      </c>
      <c r="M82" s="123" t="s">
        <v>5096</v>
      </c>
      <c r="N82" s="123" t="s">
        <v>5096</v>
      </c>
      <c r="O82" s="226">
        <v>50</v>
      </c>
      <c r="P82" s="123" t="s">
        <v>4949</v>
      </c>
      <c r="Q82" s="123" t="s">
        <v>4953</v>
      </c>
      <c r="R82" s="123" t="s">
        <v>5426</v>
      </c>
    </row>
    <row r="83" spans="1:18">
      <c r="A83" s="123" t="s">
        <v>243</v>
      </c>
      <c r="B83" s="123" t="s">
        <v>244</v>
      </c>
      <c r="C83" s="123" t="s">
        <v>5094</v>
      </c>
      <c r="D83" s="124">
        <v>1.8160000000000001</v>
      </c>
      <c r="E83" s="123" t="s">
        <v>4950</v>
      </c>
      <c r="F83" s="226">
        <v>2450</v>
      </c>
      <c r="G83" s="123" t="s">
        <v>4952</v>
      </c>
      <c r="H83" s="226">
        <v>30</v>
      </c>
      <c r="I83" s="123" t="s">
        <v>4952</v>
      </c>
      <c r="J83" s="226">
        <v>50</v>
      </c>
      <c r="K83" s="123" t="s">
        <v>4952</v>
      </c>
      <c r="L83" s="123" t="s">
        <v>5215</v>
      </c>
      <c r="M83" s="123" t="s">
        <v>5096</v>
      </c>
      <c r="N83" s="123" t="s">
        <v>5096</v>
      </c>
      <c r="O83" s="226">
        <v>1</v>
      </c>
      <c r="P83" s="123" t="s">
        <v>4949</v>
      </c>
      <c r="Q83" s="123" t="s">
        <v>4971</v>
      </c>
      <c r="R83" s="123" t="s">
        <v>5362</v>
      </c>
    </row>
    <row r="84" spans="1:18">
      <c r="A84" s="123" t="s">
        <v>351</v>
      </c>
      <c r="B84" s="123" t="s">
        <v>352</v>
      </c>
      <c r="C84" s="123" t="s">
        <v>5094</v>
      </c>
      <c r="D84" s="124">
        <v>7.9000000000000001E-2</v>
      </c>
      <c r="E84" s="123" t="s">
        <v>4950</v>
      </c>
      <c r="F84" s="124">
        <v>74.5</v>
      </c>
      <c r="G84" s="123" t="s">
        <v>4952</v>
      </c>
      <c r="H84" s="226">
        <v>35</v>
      </c>
      <c r="I84" s="123" t="s">
        <v>4952</v>
      </c>
      <c r="J84" s="124">
        <v>41.5</v>
      </c>
      <c r="K84" s="123" t="s">
        <v>4952</v>
      </c>
      <c r="L84" s="123" t="s">
        <v>5173</v>
      </c>
      <c r="M84" s="123" t="s">
        <v>5096</v>
      </c>
      <c r="N84" s="123" t="s">
        <v>5096</v>
      </c>
      <c r="O84" s="226">
        <v>200</v>
      </c>
      <c r="P84" s="123" t="s">
        <v>4949</v>
      </c>
      <c r="Q84" s="123" t="s">
        <v>4953</v>
      </c>
      <c r="R84" s="123" t="s">
        <v>5193</v>
      </c>
    </row>
    <row r="85" spans="1:18">
      <c r="A85" s="123" t="s">
        <v>341</v>
      </c>
      <c r="B85" s="123" t="s">
        <v>342</v>
      </c>
      <c r="C85" s="123" t="s">
        <v>5094</v>
      </c>
      <c r="D85" s="124">
        <v>6.2E-2</v>
      </c>
      <c r="E85" s="123" t="s">
        <v>4950</v>
      </c>
      <c r="F85" s="226">
        <v>230</v>
      </c>
      <c r="G85" s="123" t="s">
        <v>4952</v>
      </c>
      <c r="H85" s="226">
        <v>53</v>
      </c>
      <c r="I85" s="123" t="s">
        <v>4952</v>
      </c>
      <c r="J85" s="226">
        <v>20</v>
      </c>
      <c r="K85" s="123" t="s">
        <v>4952</v>
      </c>
      <c r="L85" s="123" t="s">
        <v>5173</v>
      </c>
      <c r="M85" s="123" t="s">
        <v>5096</v>
      </c>
      <c r="N85" s="123" t="s">
        <v>5096</v>
      </c>
      <c r="O85" s="226">
        <v>100</v>
      </c>
      <c r="P85" s="123" t="s">
        <v>4949</v>
      </c>
      <c r="Q85" s="123" t="s">
        <v>4951</v>
      </c>
      <c r="R85" s="123" t="s">
        <v>5197</v>
      </c>
    </row>
    <row r="86" spans="1:18">
      <c r="A86" s="123" t="s">
        <v>326</v>
      </c>
      <c r="B86" s="123" t="s">
        <v>327</v>
      </c>
      <c r="C86" s="123" t="s">
        <v>5094</v>
      </c>
      <c r="D86" s="124">
        <v>1E-3</v>
      </c>
      <c r="E86" s="123" t="s">
        <v>4950</v>
      </c>
      <c r="F86" s="124">
        <v>26.1</v>
      </c>
      <c r="G86" s="123" t="s">
        <v>4952</v>
      </c>
      <c r="H86" s="124">
        <v>8.1999999999999993</v>
      </c>
      <c r="I86" s="123" t="s">
        <v>4952</v>
      </c>
      <c r="J86" s="124">
        <v>56.1</v>
      </c>
      <c r="K86" s="123" t="s">
        <v>4952</v>
      </c>
      <c r="L86" s="123" t="s">
        <v>5173</v>
      </c>
      <c r="M86" s="123" t="s">
        <v>5096</v>
      </c>
      <c r="N86" s="123" t="s">
        <v>5096</v>
      </c>
      <c r="O86" s="226">
        <v>100</v>
      </c>
      <c r="P86" s="123" t="s">
        <v>4949</v>
      </c>
      <c r="Q86" s="123" t="s">
        <v>4987</v>
      </c>
      <c r="R86" s="123" t="s">
        <v>5201</v>
      </c>
    </row>
    <row r="87" spans="1:18">
      <c r="A87" s="123" t="s">
        <v>708</v>
      </c>
      <c r="B87" s="123" t="s">
        <v>709</v>
      </c>
      <c r="C87" s="123" t="s">
        <v>5094</v>
      </c>
      <c r="D87" s="124">
        <v>0.30599999999999999</v>
      </c>
      <c r="E87" s="123" t="s">
        <v>4950</v>
      </c>
      <c r="F87" s="226">
        <v>160</v>
      </c>
      <c r="G87" s="123" t="s">
        <v>4952</v>
      </c>
      <c r="H87" s="226">
        <v>160</v>
      </c>
      <c r="I87" s="123" t="s">
        <v>4952</v>
      </c>
      <c r="J87" s="226">
        <v>15</v>
      </c>
      <c r="K87" s="123" t="s">
        <v>4952</v>
      </c>
      <c r="L87" s="123" t="s">
        <v>5095</v>
      </c>
      <c r="M87" s="123" t="s">
        <v>5096</v>
      </c>
      <c r="N87" s="123" t="s">
        <v>5096</v>
      </c>
      <c r="O87" s="226">
        <v>15</v>
      </c>
      <c r="P87" s="123" t="s">
        <v>4949</v>
      </c>
      <c r="Q87" s="123" t="s">
        <v>4970</v>
      </c>
      <c r="R87" s="123" t="s">
        <v>5097</v>
      </c>
    </row>
    <row r="88" spans="1:18">
      <c r="A88" s="123" t="s">
        <v>654</v>
      </c>
      <c r="B88" s="123" t="s">
        <v>655</v>
      </c>
      <c r="C88" s="123" t="s">
        <v>5094</v>
      </c>
      <c r="D88" s="226">
        <v>18</v>
      </c>
      <c r="E88" s="123" t="s">
        <v>4991</v>
      </c>
      <c r="F88" s="124">
        <v>45.8</v>
      </c>
      <c r="G88" s="123" t="s">
        <v>4952</v>
      </c>
      <c r="H88" s="226">
        <v>13</v>
      </c>
      <c r="I88" s="123" t="s">
        <v>4952</v>
      </c>
      <c r="J88" s="226">
        <v>13</v>
      </c>
      <c r="K88" s="123" t="s">
        <v>4952</v>
      </c>
      <c r="L88" s="123" t="s">
        <v>5099</v>
      </c>
      <c r="M88" s="123" t="s">
        <v>5096</v>
      </c>
      <c r="N88" s="123" t="s">
        <v>5096</v>
      </c>
      <c r="O88" s="226">
        <v>100</v>
      </c>
      <c r="P88" s="123" t="s">
        <v>4949</v>
      </c>
      <c r="Q88" s="123" t="s">
        <v>5042</v>
      </c>
      <c r="R88" s="123" t="s">
        <v>5111</v>
      </c>
    </row>
    <row r="89" spans="1:18">
      <c r="A89" s="123" t="s">
        <v>338</v>
      </c>
      <c r="B89" s="123" t="s">
        <v>339</v>
      </c>
      <c r="C89" s="123" t="s">
        <v>5094</v>
      </c>
      <c r="D89" s="124">
        <v>0.16900000000000001</v>
      </c>
      <c r="E89" s="123" t="s">
        <v>4950</v>
      </c>
      <c r="F89" s="226">
        <v>230</v>
      </c>
      <c r="G89" s="123" t="s">
        <v>4952</v>
      </c>
      <c r="H89" s="226">
        <v>53</v>
      </c>
      <c r="I89" s="123" t="s">
        <v>4952</v>
      </c>
      <c r="J89" s="226">
        <v>20</v>
      </c>
      <c r="K89" s="123" t="s">
        <v>4952</v>
      </c>
      <c r="L89" s="123" t="s">
        <v>5173</v>
      </c>
      <c r="M89" s="123" t="s">
        <v>5354</v>
      </c>
      <c r="N89" s="123" t="s">
        <v>5021</v>
      </c>
      <c r="O89" s="226">
        <v>100</v>
      </c>
      <c r="P89" s="123" t="s">
        <v>4949</v>
      </c>
      <c r="Q89" s="123" t="s">
        <v>4951</v>
      </c>
      <c r="R89" s="123" t="s">
        <v>5355</v>
      </c>
    </row>
    <row r="90" spans="1:18">
      <c r="A90" s="123" t="s">
        <v>373</v>
      </c>
      <c r="B90" s="123" t="s">
        <v>374</v>
      </c>
      <c r="C90" s="123" t="s">
        <v>5094</v>
      </c>
      <c r="D90" s="124">
        <v>9.1999999999999998E-2</v>
      </c>
      <c r="E90" s="123" t="s">
        <v>4950</v>
      </c>
      <c r="F90" s="226">
        <v>120</v>
      </c>
      <c r="G90" s="123" t="s">
        <v>4952</v>
      </c>
      <c r="H90" s="226">
        <v>30</v>
      </c>
      <c r="I90" s="123" t="s">
        <v>4952</v>
      </c>
      <c r="J90" s="124">
        <v>57.8</v>
      </c>
      <c r="K90" s="123" t="s">
        <v>4952</v>
      </c>
      <c r="L90" s="123" t="s">
        <v>5185</v>
      </c>
      <c r="M90" s="123" t="s">
        <v>5096</v>
      </c>
      <c r="N90" s="123" t="s">
        <v>5096</v>
      </c>
      <c r="O90" s="226">
        <v>100</v>
      </c>
      <c r="P90" s="123" t="s">
        <v>4949</v>
      </c>
      <c r="Q90" s="123" t="s">
        <v>4953</v>
      </c>
      <c r="R90" s="123" t="s">
        <v>5186</v>
      </c>
    </row>
    <row r="91" spans="1:18">
      <c r="A91" s="123" t="s">
        <v>620</v>
      </c>
      <c r="B91" s="123" t="s">
        <v>5032</v>
      </c>
      <c r="C91" s="123" t="s">
        <v>5094</v>
      </c>
      <c r="D91" s="124">
        <v>4.625</v>
      </c>
      <c r="E91" s="123" t="s">
        <v>4950</v>
      </c>
      <c r="F91" s="226">
        <v>1850</v>
      </c>
      <c r="G91" s="123" t="s">
        <v>4952</v>
      </c>
      <c r="H91" s="124">
        <v>40.799999999999997</v>
      </c>
      <c r="I91" s="123" t="s">
        <v>4952</v>
      </c>
      <c r="J91" s="226">
        <v>365</v>
      </c>
      <c r="K91" s="123" t="s">
        <v>4952</v>
      </c>
      <c r="L91" s="123" t="s">
        <v>5117</v>
      </c>
      <c r="M91" s="123" t="s">
        <v>5096</v>
      </c>
      <c r="N91" s="123" t="s">
        <v>5096</v>
      </c>
      <c r="O91" s="226">
        <v>1</v>
      </c>
      <c r="P91" s="123" t="s">
        <v>4949</v>
      </c>
      <c r="Q91" s="123" t="s">
        <v>5020</v>
      </c>
      <c r="R91" s="123" t="s">
        <v>5119</v>
      </c>
    </row>
    <row r="92" spans="1:18">
      <c r="A92" s="123" t="s">
        <v>648</v>
      </c>
      <c r="B92" s="123" t="s">
        <v>649</v>
      </c>
      <c r="C92" s="123" t="s">
        <v>5094</v>
      </c>
      <c r="D92" s="124">
        <v>3.4000000000000002E-2</v>
      </c>
      <c r="E92" s="123" t="s">
        <v>4950</v>
      </c>
      <c r="F92" s="124">
        <v>51.4</v>
      </c>
      <c r="G92" s="123" t="s">
        <v>4952</v>
      </c>
      <c r="H92" s="226">
        <v>16</v>
      </c>
      <c r="I92" s="123" t="s">
        <v>4952</v>
      </c>
      <c r="J92" s="124">
        <v>18.899999999999999</v>
      </c>
      <c r="K92" s="123" t="s">
        <v>4952</v>
      </c>
      <c r="L92" s="123" t="s">
        <v>5099</v>
      </c>
      <c r="M92" s="123" t="s">
        <v>5096</v>
      </c>
      <c r="N92" s="123" t="s">
        <v>5096</v>
      </c>
      <c r="O92" s="226">
        <v>100</v>
      </c>
      <c r="P92" s="123" t="s">
        <v>4949</v>
      </c>
      <c r="Q92" s="123" t="s">
        <v>5043</v>
      </c>
      <c r="R92" s="123" t="s">
        <v>5357</v>
      </c>
    </row>
    <row r="93" spans="1:18">
      <c r="A93" s="123" t="s">
        <v>624</v>
      </c>
      <c r="B93" s="123" t="s">
        <v>5034</v>
      </c>
      <c r="C93" s="123" t="s">
        <v>5094</v>
      </c>
      <c r="D93" s="124">
        <v>6.375</v>
      </c>
      <c r="E93" s="123" t="s">
        <v>4950</v>
      </c>
      <c r="F93" s="226">
        <v>2550</v>
      </c>
      <c r="G93" s="123" t="s">
        <v>4952</v>
      </c>
      <c r="H93" s="124">
        <v>40.799999999999997</v>
      </c>
      <c r="I93" s="123" t="s">
        <v>4952</v>
      </c>
      <c r="J93" s="226">
        <v>365</v>
      </c>
      <c r="K93" s="123" t="s">
        <v>4952</v>
      </c>
      <c r="L93" s="123" t="s">
        <v>5117</v>
      </c>
      <c r="M93" s="123" t="s">
        <v>5096</v>
      </c>
      <c r="N93" s="123" t="s">
        <v>5096</v>
      </c>
      <c r="O93" s="226">
        <v>1</v>
      </c>
      <c r="P93" s="123" t="s">
        <v>4949</v>
      </c>
      <c r="Q93" s="123" t="s">
        <v>5020</v>
      </c>
      <c r="R93" s="123" t="s">
        <v>5371</v>
      </c>
    </row>
    <row r="94" spans="1:18">
      <c r="A94" s="123" t="s">
        <v>5084</v>
      </c>
      <c r="B94" s="123" t="s">
        <v>5085</v>
      </c>
      <c r="C94" s="123" t="s">
        <v>5094</v>
      </c>
      <c r="D94" s="124">
        <v>4.4999999999999998E-2</v>
      </c>
      <c r="E94" s="123" t="s">
        <v>4950</v>
      </c>
      <c r="F94" s="124">
        <v>130.6</v>
      </c>
      <c r="G94" s="123" t="s">
        <v>4952</v>
      </c>
      <c r="H94" s="226">
        <v>22</v>
      </c>
      <c r="I94" s="123" t="s">
        <v>4952</v>
      </c>
      <c r="J94" s="124">
        <v>13.031000000000001</v>
      </c>
      <c r="K94" s="123" t="s">
        <v>4952</v>
      </c>
      <c r="L94" s="123" t="s">
        <v>5099</v>
      </c>
      <c r="M94" s="123" t="s">
        <v>5096</v>
      </c>
      <c r="N94" s="123" t="s">
        <v>5096</v>
      </c>
      <c r="O94" s="226">
        <v>100</v>
      </c>
      <c r="P94" s="123" t="s">
        <v>4949</v>
      </c>
      <c r="Q94" s="123" t="s">
        <v>5045</v>
      </c>
      <c r="R94" s="123" t="s">
        <v>16</v>
      </c>
    </row>
    <row r="95" spans="1:18">
      <c r="A95" s="123" t="s">
        <v>602</v>
      </c>
      <c r="B95" s="123" t="s">
        <v>5023</v>
      </c>
      <c r="C95" s="123" t="s">
        <v>5094</v>
      </c>
      <c r="D95" s="124">
        <v>1.986</v>
      </c>
      <c r="E95" s="123" t="s">
        <v>4950</v>
      </c>
      <c r="F95" s="226">
        <v>1400</v>
      </c>
      <c r="G95" s="123" t="s">
        <v>4952</v>
      </c>
      <c r="H95" s="124">
        <v>40.799999999999997</v>
      </c>
      <c r="I95" s="123" t="s">
        <v>4952</v>
      </c>
      <c r="J95" s="226">
        <v>185</v>
      </c>
      <c r="K95" s="123" t="s">
        <v>4952</v>
      </c>
      <c r="L95" s="123" t="s">
        <v>5117</v>
      </c>
      <c r="M95" s="123" t="s">
        <v>5096</v>
      </c>
      <c r="N95" s="123" t="s">
        <v>5096</v>
      </c>
      <c r="O95" s="226">
        <v>1</v>
      </c>
      <c r="P95" s="123" t="s">
        <v>4949</v>
      </c>
      <c r="Q95" s="123" t="s">
        <v>5020</v>
      </c>
      <c r="R95" s="123" t="s">
        <v>5125</v>
      </c>
    </row>
    <row r="96" spans="1:18">
      <c r="A96" s="123" t="s">
        <v>696</v>
      </c>
      <c r="B96" s="123" t="s">
        <v>5054</v>
      </c>
      <c r="C96" s="123" t="s">
        <v>5094</v>
      </c>
      <c r="D96" s="124">
        <v>7.0000000000000001E-3</v>
      </c>
      <c r="E96" s="123" t="s">
        <v>4950</v>
      </c>
      <c r="F96" s="124">
        <v>14.38</v>
      </c>
      <c r="G96" s="123" t="s">
        <v>4952</v>
      </c>
      <c r="H96" s="226">
        <v>13</v>
      </c>
      <c r="I96" s="123" t="s">
        <v>4952</v>
      </c>
      <c r="J96" s="124">
        <v>8.4250000000000007</v>
      </c>
      <c r="K96" s="123" t="s">
        <v>4952</v>
      </c>
      <c r="L96" s="123" t="s">
        <v>5099</v>
      </c>
      <c r="M96" s="123" t="s">
        <v>5096</v>
      </c>
      <c r="N96" s="123" t="s">
        <v>5096</v>
      </c>
      <c r="O96" s="226">
        <v>100</v>
      </c>
      <c r="P96" s="123" t="s">
        <v>4949</v>
      </c>
      <c r="Q96" s="123" t="s">
        <v>5041</v>
      </c>
      <c r="R96" s="123" t="s">
        <v>5291</v>
      </c>
    </row>
    <row r="97" spans="1:18">
      <c r="A97" s="123" t="s">
        <v>275</v>
      </c>
      <c r="B97" s="123" t="s">
        <v>4980</v>
      </c>
      <c r="C97" s="123" t="s">
        <v>5094</v>
      </c>
      <c r="D97" s="124">
        <v>4.5609999999999999</v>
      </c>
      <c r="E97" s="123" t="s">
        <v>4950</v>
      </c>
      <c r="F97" s="226">
        <v>5900</v>
      </c>
      <c r="G97" s="123" t="s">
        <v>4952</v>
      </c>
      <c r="H97" s="226">
        <v>40</v>
      </c>
      <c r="I97" s="123" t="s">
        <v>4952</v>
      </c>
      <c r="J97" s="226">
        <v>40</v>
      </c>
      <c r="K97" s="123" t="s">
        <v>4952</v>
      </c>
      <c r="L97" s="123" t="s">
        <v>5215</v>
      </c>
      <c r="M97" s="123" t="s">
        <v>5096</v>
      </c>
      <c r="N97" s="123" t="s">
        <v>5096</v>
      </c>
      <c r="O97" s="226">
        <v>1</v>
      </c>
      <c r="P97" s="123" t="s">
        <v>4949</v>
      </c>
      <c r="Q97" s="123" t="s">
        <v>4971</v>
      </c>
      <c r="R97" s="123" t="s">
        <v>5307</v>
      </c>
    </row>
    <row r="98" spans="1:18">
      <c r="A98" s="123" t="s">
        <v>219</v>
      </c>
      <c r="B98" s="123" t="s">
        <v>4973</v>
      </c>
      <c r="C98" s="123" t="s">
        <v>5094</v>
      </c>
      <c r="D98" s="124">
        <v>4.8380000000000001</v>
      </c>
      <c r="E98" s="123" t="s">
        <v>4950</v>
      </c>
      <c r="F98" s="226">
        <v>5900</v>
      </c>
      <c r="G98" s="123" t="s">
        <v>4952</v>
      </c>
      <c r="H98" s="226">
        <v>40</v>
      </c>
      <c r="I98" s="123" t="s">
        <v>4952</v>
      </c>
      <c r="J98" s="226">
        <v>40</v>
      </c>
      <c r="K98" s="123" t="s">
        <v>4952</v>
      </c>
      <c r="L98" s="123" t="s">
        <v>5227</v>
      </c>
      <c r="M98" s="123" t="s">
        <v>5096</v>
      </c>
      <c r="N98" s="123" t="s">
        <v>5096</v>
      </c>
      <c r="O98" s="226">
        <v>1</v>
      </c>
      <c r="P98" s="123" t="s">
        <v>4949</v>
      </c>
      <c r="Q98" s="123" t="s">
        <v>4971</v>
      </c>
      <c r="R98" s="123" t="s">
        <v>5321</v>
      </c>
    </row>
    <row r="99" spans="1:18">
      <c r="A99" s="123" t="s">
        <v>586</v>
      </c>
      <c r="B99" s="123" t="s">
        <v>587</v>
      </c>
      <c r="C99" s="123" t="s">
        <v>5094</v>
      </c>
      <c r="D99" s="124">
        <v>4.96</v>
      </c>
      <c r="E99" s="123" t="s">
        <v>4950</v>
      </c>
      <c r="F99" s="226">
        <v>2463</v>
      </c>
      <c r="G99" s="123" t="s">
        <v>4952</v>
      </c>
      <c r="H99" s="124">
        <v>260.3</v>
      </c>
      <c r="I99" s="123" t="s">
        <v>4952</v>
      </c>
      <c r="J99" s="226">
        <v>52</v>
      </c>
      <c r="K99" s="123" t="s">
        <v>4952</v>
      </c>
      <c r="L99" s="123" t="s">
        <v>5117</v>
      </c>
      <c r="M99" s="123" t="s">
        <v>5096</v>
      </c>
      <c r="N99" s="123" t="s">
        <v>5096</v>
      </c>
      <c r="O99" s="226">
        <v>1</v>
      </c>
      <c r="P99" s="123" t="s">
        <v>4949</v>
      </c>
      <c r="Q99" s="123" t="s">
        <v>5020</v>
      </c>
      <c r="R99" s="123" t="s">
        <v>5303</v>
      </c>
    </row>
    <row r="100" spans="1:18">
      <c r="A100" s="123" t="s">
        <v>608</v>
      </c>
      <c r="B100" s="123" t="s">
        <v>5026</v>
      </c>
      <c r="C100" s="123" t="s">
        <v>5094</v>
      </c>
      <c r="D100" s="124">
        <v>3.617</v>
      </c>
      <c r="E100" s="123" t="s">
        <v>4950</v>
      </c>
      <c r="F100" s="226">
        <v>2550</v>
      </c>
      <c r="G100" s="123" t="s">
        <v>4952</v>
      </c>
      <c r="H100" s="124">
        <v>40.799999999999997</v>
      </c>
      <c r="I100" s="123" t="s">
        <v>4952</v>
      </c>
      <c r="J100" s="226">
        <v>185</v>
      </c>
      <c r="K100" s="123" t="s">
        <v>4952</v>
      </c>
      <c r="L100" s="123" t="s">
        <v>5117</v>
      </c>
      <c r="M100" s="123" t="s">
        <v>5096</v>
      </c>
      <c r="N100" s="123" t="s">
        <v>5096</v>
      </c>
      <c r="O100" s="226">
        <v>1</v>
      </c>
      <c r="P100" s="123" t="s">
        <v>4949</v>
      </c>
      <c r="Q100" s="123" t="s">
        <v>5020</v>
      </c>
      <c r="R100" s="123" t="s">
        <v>5123</v>
      </c>
    </row>
    <row r="101" spans="1:18">
      <c r="A101" s="123" t="s">
        <v>18</v>
      </c>
      <c r="B101" s="123" t="s">
        <v>19</v>
      </c>
      <c r="C101" s="123" t="s">
        <v>5094</v>
      </c>
      <c r="D101" s="124">
        <v>0.77600000000000002</v>
      </c>
      <c r="E101" s="123" t="s">
        <v>4950</v>
      </c>
      <c r="F101" s="226">
        <v>176</v>
      </c>
      <c r="G101" s="123" t="s">
        <v>4952</v>
      </c>
      <c r="H101" s="226">
        <v>150</v>
      </c>
      <c r="I101" s="123" t="s">
        <v>4952</v>
      </c>
      <c r="J101" s="124">
        <v>56.8</v>
      </c>
      <c r="K101" s="123" t="s">
        <v>4952</v>
      </c>
      <c r="L101" s="123" t="s">
        <v>5263</v>
      </c>
      <c r="M101" s="123" t="s">
        <v>5096</v>
      </c>
      <c r="N101" s="123" t="s">
        <v>5096</v>
      </c>
      <c r="O101" s="226">
        <v>20</v>
      </c>
      <c r="P101" s="123" t="s">
        <v>4949</v>
      </c>
      <c r="Q101" s="123" t="s">
        <v>4951</v>
      </c>
      <c r="R101" s="123" t="s">
        <v>5313</v>
      </c>
    </row>
    <row r="102" spans="1:18">
      <c r="A102" s="123" t="s">
        <v>210</v>
      </c>
      <c r="B102" s="123" t="s">
        <v>211</v>
      </c>
      <c r="C102" s="123" t="s">
        <v>5094</v>
      </c>
      <c r="D102" s="124">
        <v>3.895</v>
      </c>
      <c r="E102" s="123" t="s">
        <v>4950</v>
      </c>
      <c r="F102" s="226">
        <v>4750</v>
      </c>
      <c r="G102" s="123" t="s">
        <v>4952</v>
      </c>
      <c r="H102" s="226">
        <v>40</v>
      </c>
      <c r="I102" s="123" t="s">
        <v>4952</v>
      </c>
      <c r="J102" s="226">
        <v>40</v>
      </c>
      <c r="K102" s="123" t="s">
        <v>4952</v>
      </c>
      <c r="L102" s="123" t="s">
        <v>5227</v>
      </c>
      <c r="M102" s="123" t="s">
        <v>5096</v>
      </c>
      <c r="N102" s="123" t="s">
        <v>5096</v>
      </c>
      <c r="O102" s="226">
        <v>1</v>
      </c>
      <c r="P102" s="123" t="s">
        <v>4949</v>
      </c>
      <c r="Q102" s="123" t="s">
        <v>4971</v>
      </c>
      <c r="R102" s="123" t="s">
        <v>5350</v>
      </c>
    </row>
    <row r="103" spans="1:18">
      <c r="A103" s="123" t="s">
        <v>437</v>
      </c>
      <c r="B103" s="123" t="s">
        <v>438</v>
      </c>
      <c r="C103" s="123" t="s">
        <v>5094</v>
      </c>
      <c r="D103" s="124">
        <v>8.4000000000000005E-2</v>
      </c>
      <c r="E103" s="123" t="s">
        <v>4950</v>
      </c>
      <c r="F103" s="226">
        <v>76</v>
      </c>
      <c r="G103" s="123" t="s">
        <v>4952</v>
      </c>
      <c r="H103" s="226">
        <v>36</v>
      </c>
      <c r="I103" s="123" t="s">
        <v>4952</v>
      </c>
      <c r="J103" s="124">
        <v>131.57</v>
      </c>
      <c r="K103" s="123" t="s">
        <v>4952</v>
      </c>
      <c r="L103" s="123" t="s">
        <v>4347</v>
      </c>
      <c r="M103" s="123" t="s">
        <v>5096</v>
      </c>
      <c r="N103" s="123" t="s">
        <v>5096</v>
      </c>
      <c r="O103" s="226">
        <v>100</v>
      </c>
      <c r="P103" s="123" t="s">
        <v>4949</v>
      </c>
      <c r="Q103" s="123" t="s">
        <v>4953</v>
      </c>
      <c r="R103" s="123" t="s">
        <v>5409</v>
      </c>
    </row>
    <row r="104" spans="1:18">
      <c r="A104" s="123" t="s">
        <v>343</v>
      </c>
      <c r="B104" s="123" t="s">
        <v>344</v>
      </c>
      <c r="C104" s="123" t="s">
        <v>5094</v>
      </c>
      <c r="D104" s="124">
        <v>7.9000000000000001E-2</v>
      </c>
      <c r="E104" s="123" t="s">
        <v>4950</v>
      </c>
      <c r="F104" s="124">
        <v>74.5</v>
      </c>
      <c r="G104" s="123" t="s">
        <v>4952</v>
      </c>
      <c r="H104" s="226">
        <v>35</v>
      </c>
      <c r="I104" s="123" t="s">
        <v>4952</v>
      </c>
      <c r="J104" s="124">
        <v>57.5</v>
      </c>
      <c r="K104" s="123" t="s">
        <v>4952</v>
      </c>
      <c r="L104" s="123" t="s">
        <v>5173</v>
      </c>
      <c r="M104" s="123" t="s">
        <v>5096</v>
      </c>
      <c r="N104" s="123" t="s">
        <v>5096</v>
      </c>
      <c r="O104" s="226">
        <v>200</v>
      </c>
      <c r="P104" s="123" t="s">
        <v>4949</v>
      </c>
      <c r="Q104" s="123" t="s">
        <v>4953</v>
      </c>
      <c r="R104" s="123" t="s">
        <v>5196</v>
      </c>
    </row>
    <row r="105" spans="1:18">
      <c r="A105" s="123" t="s">
        <v>157</v>
      </c>
      <c r="B105" s="123" t="s">
        <v>158</v>
      </c>
      <c r="C105" s="123" t="s">
        <v>5094</v>
      </c>
      <c r="D105" s="124">
        <v>3.5999999999999997E-2</v>
      </c>
      <c r="E105" s="123" t="s">
        <v>4950</v>
      </c>
      <c r="F105" s="226">
        <v>100</v>
      </c>
      <c r="G105" s="123" t="s">
        <v>4952</v>
      </c>
      <c r="H105" s="124">
        <v>31.9</v>
      </c>
      <c r="I105" s="123" t="s">
        <v>4952</v>
      </c>
      <c r="J105" s="226">
        <v>19</v>
      </c>
      <c r="K105" s="123" t="s">
        <v>4952</v>
      </c>
      <c r="L105" s="123" t="s">
        <v>5237</v>
      </c>
      <c r="M105" s="123" t="s">
        <v>5096</v>
      </c>
      <c r="N105" s="123" t="s">
        <v>5096</v>
      </c>
      <c r="O105" s="226">
        <v>100</v>
      </c>
      <c r="P105" s="123" t="s">
        <v>4949</v>
      </c>
      <c r="Q105" s="123" t="s">
        <v>4951</v>
      </c>
      <c r="R105" s="123" t="s">
        <v>5247</v>
      </c>
    </row>
    <row r="106" spans="1:18">
      <c r="A106" s="123" t="s">
        <v>139</v>
      </c>
      <c r="B106" s="123" t="s">
        <v>4962</v>
      </c>
      <c r="C106" s="123" t="s">
        <v>5094</v>
      </c>
      <c r="D106" s="124">
        <v>0.125</v>
      </c>
      <c r="E106" s="123" t="s">
        <v>4950</v>
      </c>
      <c r="F106" s="226">
        <v>80</v>
      </c>
      <c r="G106" s="123" t="s">
        <v>4952</v>
      </c>
      <c r="H106" s="124">
        <v>70.400000000000006</v>
      </c>
      <c r="I106" s="123" t="s">
        <v>4952</v>
      </c>
      <c r="J106" s="124">
        <v>46.2</v>
      </c>
      <c r="K106" s="123" t="s">
        <v>4952</v>
      </c>
      <c r="L106" s="123" t="s">
        <v>5248</v>
      </c>
      <c r="M106" s="123" t="s">
        <v>5096</v>
      </c>
      <c r="N106" s="123" t="s">
        <v>5096</v>
      </c>
      <c r="O106" s="226">
        <v>50</v>
      </c>
      <c r="P106" s="123" t="s">
        <v>4949</v>
      </c>
      <c r="Q106" s="123" t="s">
        <v>4953</v>
      </c>
      <c r="R106" s="123" t="s">
        <v>5390</v>
      </c>
    </row>
    <row r="107" spans="1:18">
      <c r="A107" s="123" t="s">
        <v>566</v>
      </c>
      <c r="B107" s="123" t="s">
        <v>567</v>
      </c>
      <c r="C107" s="123" t="s">
        <v>5094</v>
      </c>
      <c r="D107" s="124">
        <v>1.899</v>
      </c>
      <c r="E107" s="123" t="s">
        <v>4950</v>
      </c>
      <c r="F107" s="226">
        <v>2150</v>
      </c>
      <c r="G107" s="123" t="s">
        <v>4952</v>
      </c>
      <c r="H107" s="124">
        <v>330.2</v>
      </c>
      <c r="I107" s="123" t="s">
        <v>4952</v>
      </c>
      <c r="J107" s="226">
        <v>58</v>
      </c>
      <c r="K107" s="123" t="s">
        <v>4952</v>
      </c>
      <c r="L107" s="123" t="s">
        <v>5117</v>
      </c>
      <c r="M107" s="123" t="s">
        <v>5096</v>
      </c>
      <c r="N107" s="123" t="s">
        <v>5096</v>
      </c>
      <c r="O107" s="226">
        <v>1</v>
      </c>
      <c r="P107" s="123" t="s">
        <v>4949</v>
      </c>
      <c r="Q107" s="123" t="s">
        <v>4953</v>
      </c>
      <c r="R107" s="123" t="s">
        <v>5133</v>
      </c>
    </row>
    <row r="108" spans="1:18">
      <c r="A108" s="123" t="s">
        <v>490</v>
      </c>
      <c r="B108" s="123" t="s">
        <v>5005</v>
      </c>
      <c r="C108" s="123" t="s">
        <v>5094</v>
      </c>
      <c r="D108" s="124">
        <v>0.35899999999999999</v>
      </c>
      <c r="E108" s="123" t="s">
        <v>4950</v>
      </c>
      <c r="F108" s="124">
        <v>296.2</v>
      </c>
      <c r="G108" s="123" t="s">
        <v>4952</v>
      </c>
      <c r="H108" s="226">
        <v>96</v>
      </c>
      <c r="I108" s="123" t="s">
        <v>4952</v>
      </c>
      <c r="J108" s="124">
        <v>59.8</v>
      </c>
      <c r="K108" s="123" t="s">
        <v>4952</v>
      </c>
      <c r="L108" s="123" t="s">
        <v>5144</v>
      </c>
      <c r="M108" s="123" t="s">
        <v>5096</v>
      </c>
      <c r="N108" s="123" t="s">
        <v>5096</v>
      </c>
      <c r="O108" s="226">
        <v>25</v>
      </c>
      <c r="P108" s="123" t="s">
        <v>4949</v>
      </c>
      <c r="Q108" s="123" t="s">
        <v>4953</v>
      </c>
      <c r="R108" s="123" t="s">
        <v>5158</v>
      </c>
    </row>
    <row r="109" spans="1:18">
      <c r="A109" s="123" t="s">
        <v>472</v>
      </c>
      <c r="B109" s="123" t="s">
        <v>473</v>
      </c>
      <c r="C109" s="123" t="s">
        <v>5094</v>
      </c>
      <c r="D109" s="124">
        <v>0.30399999999999999</v>
      </c>
      <c r="E109" s="123" t="s">
        <v>4950</v>
      </c>
      <c r="F109" s="226">
        <v>340</v>
      </c>
      <c r="G109" s="123" t="s">
        <v>4952</v>
      </c>
      <c r="H109" s="124">
        <v>38.9</v>
      </c>
      <c r="I109" s="123" t="s">
        <v>4952</v>
      </c>
      <c r="J109" s="124">
        <v>38.9</v>
      </c>
      <c r="K109" s="123" t="s">
        <v>4952</v>
      </c>
      <c r="L109" s="123" t="s">
        <v>5161</v>
      </c>
      <c r="M109" s="123" t="s">
        <v>5096</v>
      </c>
      <c r="N109" s="123" t="s">
        <v>5096</v>
      </c>
      <c r="O109" s="226">
        <v>1</v>
      </c>
      <c r="P109" s="123" t="s">
        <v>4949</v>
      </c>
      <c r="Q109" s="123" t="s">
        <v>4953</v>
      </c>
      <c r="R109" s="123" t="s">
        <v>5167</v>
      </c>
    </row>
    <row r="110" spans="1:18">
      <c r="A110" s="123" t="s">
        <v>680</v>
      </c>
      <c r="B110" s="123" t="s">
        <v>681</v>
      </c>
      <c r="C110" s="123" t="s">
        <v>5094</v>
      </c>
      <c r="D110" s="124">
        <v>2.4E-2</v>
      </c>
      <c r="E110" s="123" t="s">
        <v>4950</v>
      </c>
      <c r="F110" s="124">
        <v>31.82</v>
      </c>
      <c r="G110" s="123" t="s">
        <v>4952</v>
      </c>
      <c r="H110" s="124">
        <v>17.7</v>
      </c>
      <c r="I110" s="123" t="s">
        <v>4952</v>
      </c>
      <c r="J110" s="124">
        <v>18.343</v>
      </c>
      <c r="K110" s="123" t="s">
        <v>4952</v>
      </c>
      <c r="L110" s="123" t="s">
        <v>5099</v>
      </c>
      <c r="M110" s="123" t="s">
        <v>5096</v>
      </c>
      <c r="N110" s="123" t="s">
        <v>5096</v>
      </c>
      <c r="O110" s="226">
        <v>100</v>
      </c>
      <c r="P110" s="123" t="s">
        <v>4949</v>
      </c>
      <c r="Q110" s="123" t="s">
        <v>5043</v>
      </c>
      <c r="R110" s="123" t="s">
        <v>5103</v>
      </c>
    </row>
    <row r="111" spans="1:18">
      <c r="A111" s="123" t="s">
        <v>235</v>
      </c>
      <c r="B111" s="123" t="s">
        <v>236</v>
      </c>
      <c r="C111" s="123" t="s">
        <v>5094</v>
      </c>
      <c r="D111" s="124">
        <v>2.9550000000000001</v>
      </c>
      <c r="E111" s="123" t="s">
        <v>4950</v>
      </c>
      <c r="F111" s="226">
        <v>4750</v>
      </c>
      <c r="G111" s="123" t="s">
        <v>4952</v>
      </c>
      <c r="H111" s="226">
        <v>30</v>
      </c>
      <c r="I111" s="123" t="s">
        <v>4952</v>
      </c>
      <c r="J111" s="226">
        <v>35</v>
      </c>
      <c r="K111" s="123" t="s">
        <v>4952</v>
      </c>
      <c r="L111" s="123" t="s">
        <v>5215</v>
      </c>
      <c r="M111" s="123" t="s">
        <v>5096</v>
      </c>
      <c r="N111" s="123" t="s">
        <v>5096</v>
      </c>
      <c r="O111" s="226">
        <v>1</v>
      </c>
      <c r="P111" s="123" t="s">
        <v>4949</v>
      </c>
      <c r="Q111" s="123" t="s">
        <v>4971</v>
      </c>
      <c r="R111" s="123" t="s">
        <v>5432</v>
      </c>
    </row>
    <row r="112" spans="1:18">
      <c r="A112" s="123" t="s">
        <v>476</v>
      </c>
      <c r="B112" s="123" t="s">
        <v>477</v>
      </c>
      <c r="C112" s="123" t="s">
        <v>5094</v>
      </c>
      <c r="D112" s="124">
        <v>0.46300000000000002</v>
      </c>
      <c r="E112" s="123" t="s">
        <v>4950</v>
      </c>
      <c r="F112" s="226">
        <v>522</v>
      </c>
      <c r="G112" s="123" t="s">
        <v>4952</v>
      </c>
      <c r="H112" s="124">
        <v>38.9</v>
      </c>
      <c r="I112" s="123" t="s">
        <v>4952</v>
      </c>
      <c r="J112" s="124">
        <v>38.9</v>
      </c>
      <c r="K112" s="123" t="s">
        <v>4952</v>
      </c>
      <c r="L112" s="123" t="s">
        <v>5161</v>
      </c>
      <c r="M112" s="123" t="s">
        <v>5096</v>
      </c>
      <c r="N112" s="123" t="s">
        <v>5096</v>
      </c>
      <c r="O112" s="226">
        <v>1</v>
      </c>
      <c r="P112" s="123" t="s">
        <v>4949</v>
      </c>
      <c r="Q112" s="123" t="s">
        <v>4953</v>
      </c>
      <c r="R112" s="123" t="s">
        <v>5165</v>
      </c>
    </row>
    <row r="113" spans="1:18">
      <c r="A113" s="123" t="s">
        <v>212</v>
      </c>
      <c r="B113" s="123" t="s">
        <v>213</v>
      </c>
      <c r="C113" s="123" t="s">
        <v>5094</v>
      </c>
      <c r="D113" s="124">
        <v>4.8380000000000001</v>
      </c>
      <c r="E113" s="123" t="s">
        <v>4950</v>
      </c>
      <c r="F113" s="226">
        <v>5900</v>
      </c>
      <c r="G113" s="123" t="s">
        <v>4952</v>
      </c>
      <c r="H113" s="226">
        <v>40</v>
      </c>
      <c r="I113" s="123" t="s">
        <v>4952</v>
      </c>
      <c r="J113" s="226">
        <v>40</v>
      </c>
      <c r="K113" s="123" t="s">
        <v>4952</v>
      </c>
      <c r="L113" s="123" t="s">
        <v>5227</v>
      </c>
      <c r="M113" s="123" t="s">
        <v>5096</v>
      </c>
      <c r="N113" s="123" t="s">
        <v>5096</v>
      </c>
      <c r="O113" s="226">
        <v>1</v>
      </c>
      <c r="P113" s="123" t="s">
        <v>4949</v>
      </c>
      <c r="Q113" s="123" t="s">
        <v>4971</v>
      </c>
      <c r="R113" s="123" t="s">
        <v>5229</v>
      </c>
    </row>
    <row r="114" spans="1:18">
      <c r="A114" s="123" t="s">
        <v>526</v>
      </c>
      <c r="B114" s="123" t="s">
        <v>527</v>
      </c>
      <c r="C114" s="123" t="s">
        <v>5094</v>
      </c>
      <c r="D114" s="124">
        <v>1.577</v>
      </c>
      <c r="E114" s="123" t="s">
        <v>4950</v>
      </c>
      <c r="F114" s="226">
        <v>2350</v>
      </c>
      <c r="G114" s="123" t="s">
        <v>4952</v>
      </c>
      <c r="H114" s="226">
        <v>50</v>
      </c>
      <c r="I114" s="123" t="s">
        <v>4952</v>
      </c>
      <c r="J114" s="124">
        <v>47.6</v>
      </c>
      <c r="K114" s="123" t="s">
        <v>4952</v>
      </c>
      <c r="L114" s="123" t="s">
        <v>5144</v>
      </c>
      <c r="M114" s="123" t="s">
        <v>5096</v>
      </c>
      <c r="N114" s="123" t="s">
        <v>5096</v>
      </c>
      <c r="O114" s="226">
        <v>1</v>
      </c>
      <c r="P114" s="123" t="s">
        <v>4949</v>
      </c>
      <c r="Q114" s="123" t="s">
        <v>4974</v>
      </c>
      <c r="R114" s="123" t="s">
        <v>5344</v>
      </c>
    </row>
    <row r="115" spans="1:18">
      <c r="A115" s="123" t="s">
        <v>692</v>
      </c>
      <c r="B115" s="123" t="s">
        <v>5052</v>
      </c>
      <c r="C115" s="123" t="s">
        <v>5094</v>
      </c>
      <c r="D115" s="124">
        <v>0.04</v>
      </c>
      <c r="E115" s="123" t="s">
        <v>4950</v>
      </c>
      <c r="F115" s="124">
        <v>204.8</v>
      </c>
      <c r="G115" s="123" t="s">
        <v>4952</v>
      </c>
      <c r="H115" s="226">
        <v>22</v>
      </c>
      <c r="I115" s="123" t="s">
        <v>4952</v>
      </c>
      <c r="J115" s="226">
        <v>22</v>
      </c>
      <c r="K115" s="123" t="s">
        <v>4952</v>
      </c>
      <c r="L115" s="123" t="s">
        <v>5099</v>
      </c>
      <c r="M115" s="123" t="s">
        <v>5096</v>
      </c>
      <c r="N115" s="123" t="s">
        <v>5096</v>
      </c>
      <c r="O115" s="226">
        <v>50</v>
      </c>
      <c r="P115" s="123" t="s">
        <v>4949</v>
      </c>
      <c r="Q115" s="123" t="s">
        <v>5045</v>
      </c>
      <c r="R115" s="123" t="s">
        <v>5447</v>
      </c>
    </row>
    <row r="116" spans="1:18">
      <c r="A116" s="123" t="s">
        <v>5494</v>
      </c>
      <c r="B116" s="123" t="s">
        <v>5495</v>
      </c>
      <c r="C116" s="123" t="s">
        <v>5094</v>
      </c>
      <c r="D116" s="124">
        <v>0.106</v>
      </c>
      <c r="E116" s="123" t="s">
        <v>4950</v>
      </c>
      <c r="F116" s="226">
        <v>100</v>
      </c>
      <c r="G116" s="123" t="s">
        <v>4952</v>
      </c>
      <c r="H116" s="226">
        <v>61</v>
      </c>
      <c r="I116" s="123" t="s">
        <v>4952</v>
      </c>
      <c r="J116" s="124">
        <v>57.3</v>
      </c>
      <c r="K116" s="123" t="s">
        <v>4952</v>
      </c>
      <c r="L116" s="123" t="s">
        <v>5499</v>
      </c>
      <c r="M116" s="123" t="s">
        <v>5500</v>
      </c>
      <c r="N116" s="123" t="s">
        <v>5021</v>
      </c>
      <c r="O116" s="226">
        <v>20</v>
      </c>
      <c r="P116" s="123" t="s">
        <v>4949</v>
      </c>
      <c r="Q116" s="123" t="s">
        <v>4953</v>
      </c>
      <c r="R116" s="123" t="s">
        <v>5502</v>
      </c>
    </row>
    <row r="117" spans="1:18">
      <c r="A117" s="123" t="s">
        <v>590</v>
      </c>
      <c r="B117" s="123" t="s">
        <v>591</v>
      </c>
      <c r="C117" s="123" t="s">
        <v>5094</v>
      </c>
      <c r="D117" s="124">
        <v>2.39</v>
      </c>
      <c r="E117" s="123" t="s">
        <v>4950</v>
      </c>
      <c r="F117" s="226">
        <v>2150</v>
      </c>
      <c r="G117" s="123" t="s">
        <v>4952</v>
      </c>
      <c r="H117" s="124">
        <v>62.6</v>
      </c>
      <c r="I117" s="123" t="s">
        <v>4952</v>
      </c>
      <c r="J117" s="124">
        <v>146.6</v>
      </c>
      <c r="K117" s="123" t="s">
        <v>4952</v>
      </c>
      <c r="L117" s="123" t="s">
        <v>5117</v>
      </c>
      <c r="M117" s="123" t="s">
        <v>5096</v>
      </c>
      <c r="N117" s="123" t="s">
        <v>5096</v>
      </c>
      <c r="O117" s="226">
        <v>1</v>
      </c>
      <c r="P117" s="123" t="s">
        <v>4949</v>
      </c>
      <c r="Q117" s="123" t="s">
        <v>5020</v>
      </c>
      <c r="R117" s="123" t="s">
        <v>5129</v>
      </c>
    </row>
    <row r="118" spans="1:18">
      <c r="A118" s="123" t="s">
        <v>554</v>
      </c>
      <c r="B118" s="123" t="s">
        <v>555</v>
      </c>
      <c r="C118" s="123" t="s">
        <v>5094</v>
      </c>
      <c r="D118" s="124">
        <v>1.2729999999999999</v>
      </c>
      <c r="E118" s="123" t="s">
        <v>4950</v>
      </c>
      <c r="F118" s="226">
        <v>1750</v>
      </c>
      <c r="G118" s="123" t="s">
        <v>4952</v>
      </c>
      <c r="H118" s="226">
        <v>59</v>
      </c>
      <c r="I118" s="123" t="s">
        <v>4952</v>
      </c>
      <c r="J118" s="124">
        <v>260.2</v>
      </c>
      <c r="K118" s="123" t="s">
        <v>4952</v>
      </c>
      <c r="L118" s="123" t="s">
        <v>5117</v>
      </c>
      <c r="M118" s="123" t="s">
        <v>5096</v>
      </c>
      <c r="N118" s="123" t="s">
        <v>5096</v>
      </c>
      <c r="O118" s="226">
        <v>1</v>
      </c>
      <c r="P118" s="123" t="s">
        <v>4949</v>
      </c>
      <c r="Q118" s="123" t="s">
        <v>4953</v>
      </c>
      <c r="R118" s="123" t="s">
        <v>5352</v>
      </c>
    </row>
    <row r="119" spans="1:18">
      <c r="A119" s="123" t="s">
        <v>298</v>
      </c>
      <c r="B119" s="123" t="s">
        <v>299</v>
      </c>
      <c r="C119" s="123" t="s">
        <v>5094</v>
      </c>
      <c r="D119" s="124">
        <v>4.7290000000000001</v>
      </c>
      <c r="E119" s="123" t="s">
        <v>4950</v>
      </c>
      <c r="F119" s="226">
        <v>4400</v>
      </c>
      <c r="G119" s="123" t="s">
        <v>4952</v>
      </c>
      <c r="H119" s="124">
        <v>43.84</v>
      </c>
      <c r="I119" s="123" t="s">
        <v>4952</v>
      </c>
      <c r="J119" s="124">
        <v>50.7</v>
      </c>
      <c r="K119" s="123" t="s">
        <v>4952</v>
      </c>
      <c r="L119" s="123" t="s">
        <v>5144</v>
      </c>
      <c r="M119" s="123" t="s">
        <v>5096</v>
      </c>
      <c r="N119" s="123" t="s">
        <v>5096</v>
      </c>
      <c r="O119" s="226">
        <v>1</v>
      </c>
      <c r="P119" s="123" t="s">
        <v>4949</v>
      </c>
      <c r="Q119" s="123" t="s">
        <v>4971</v>
      </c>
      <c r="R119" s="123" t="s">
        <v>5210</v>
      </c>
    </row>
    <row r="120" spans="1:18">
      <c r="A120" s="123" t="s">
        <v>5088</v>
      </c>
      <c r="B120" s="123" t="s">
        <v>5089</v>
      </c>
      <c r="C120" s="123" t="s">
        <v>5094</v>
      </c>
      <c r="D120" s="124">
        <v>6.8000000000000005E-2</v>
      </c>
      <c r="E120" s="123" t="s">
        <v>4950</v>
      </c>
      <c r="F120" s="226">
        <v>205</v>
      </c>
      <c r="G120" s="123" t="s">
        <v>4952</v>
      </c>
      <c r="H120" s="124">
        <v>21.95</v>
      </c>
      <c r="I120" s="123" t="s">
        <v>4952</v>
      </c>
      <c r="J120" s="124">
        <v>16.640999999999998</v>
      </c>
      <c r="K120" s="123" t="s">
        <v>4952</v>
      </c>
      <c r="L120" s="123" t="s">
        <v>5099</v>
      </c>
      <c r="M120" s="123" t="s">
        <v>5096</v>
      </c>
      <c r="N120" s="123" t="s">
        <v>5096</v>
      </c>
      <c r="O120" s="226">
        <v>50</v>
      </c>
      <c r="P120" s="123" t="s">
        <v>4949</v>
      </c>
      <c r="Q120" s="123" t="s">
        <v>5045</v>
      </c>
      <c r="R120" s="123" t="s">
        <v>16</v>
      </c>
    </row>
    <row r="121" spans="1:18">
      <c r="A121" s="123" t="s">
        <v>676</v>
      </c>
      <c r="B121" s="123" t="s">
        <v>677</v>
      </c>
      <c r="C121" s="123" t="s">
        <v>5094</v>
      </c>
      <c r="D121" s="124">
        <v>2.5000000000000001E-2</v>
      </c>
      <c r="E121" s="123" t="s">
        <v>4950</v>
      </c>
      <c r="F121" s="124">
        <v>101.59</v>
      </c>
      <c r="G121" s="123" t="s">
        <v>4952</v>
      </c>
      <c r="H121" s="124">
        <v>17.7</v>
      </c>
      <c r="I121" s="123" t="s">
        <v>4952</v>
      </c>
      <c r="J121" s="124">
        <v>10.811</v>
      </c>
      <c r="K121" s="123" t="s">
        <v>4952</v>
      </c>
      <c r="L121" s="123" t="s">
        <v>5099</v>
      </c>
      <c r="M121" s="123" t="s">
        <v>5096</v>
      </c>
      <c r="N121" s="123" t="s">
        <v>5096</v>
      </c>
      <c r="O121" s="226">
        <v>100</v>
      </c>
      <c r="P121" s="123" t="s">
        <v>4949</v>
      </c>
      <c r="Q121" s="123" t="s">
        <v>5047</v>
      </c>
      <c r="R121" s="123" t="s">
        <v>5105</v>
      </c>
    </row>
    <row r="122" spans="1:18">
      <c r="A122" s="123" t="s">
        <v>62</v>
      </c>
      <c r="B122" s="123" t="s">
        <v>63</v>
      </c>
      <c r="C122" s="123" t="s">
        <v>5094</v>
      </c>
      <c r="D122" s="124">
        <v>0.49299999999999999</v>
      </c>
      <c r="E122" s="123" t="s">
        <v>4950</v>
      </c>
      <c r="F122" s="226">
        <v>439</v>
      </c>
      <c r="G122" s="123" t="s">
        <v>4952</v>
      </c>
      <c r="H122" s="226">
        <v>325</v>
      </c>
      <c r="I122" s="123" t="s">
        <v>4952</v>
      </c>
      <c r="J122" s="226">
        <v>83</v>
      </c>
      <c r="K122" s="123" t="s">
        <v>4952</v>
      </c>
      <c r="L122" s="123" t="s">
        <v>5278</v>
      </c>
      <c r="M122" s="123" t="s">
        <v>5096</v>
      </c>
      <c r="N122" s="123" t="s">
        <v>5096</v>
      </c>
      <c r="O122" s="226">
        <v>10</v>
      </c>
      <c r="P122" s="123" t="s">
        <v>4949</v>
      </c>
      <c r="Q122" s="123" t="s">
        <v>4953</v>
      </c>
      <c r="R122" s="123" t="s">
        <v>5281</v>
      </c>
    </row>
    <row r="123" spans="1:18">
      <c r="A123" s="123" t="s">
        <v>668</v>
      </c>
      <c r="B123" s="123" t="s">
        <v>669</v>
      </c>
      <c r="C123" s="123" t="s">
        <v>5094</v>
      </c>
      <c r="D123" s="124">
        <v>0.02</v>
      </c>
      <c r="E123" s="123" t="s">
        <v>4950</v>
      </c>
      <c r="F123" s="124">
        <v>84.13</v>
      </c>
      <c r="G123" s="123" t="s">
        <v>4952</v>
      </c>
      <c r="H123" s="124">
        <v>17.96</v>
      </c>
      <c r="I123" s="123" t="s">
        <v>4952</v>
      </c>
      <c r="J123" s="124">
        <v>12.866</v>
      </c>
      <c r="K123" s="123" t="s">
        <v>4952</v>
      </c>
      <c r="L123" s="123" t="s">
        <v>5099</v>
      </c>
      <c r="M123" s="123" t="s">
        <v>5096</v>
      </c>
      <c r="N123" s="123" t="s">
        <v>5096</v>
      </c>
      <c r="O123" s="226">
        <v>100</v>
      </c>
      <c r="P123" s="123" t="s">
        <v>4949</v>
      </c>
      <c r="Q123" s="123" t="s">
        <v>5047</v>
      </c>
      <c r="R123" s="123" t="s">
        <v>5108</v>
      </c>
    </row>
    <row r="124" spans="1:18">
      <c r="A124" s="123" t="s">
        <v>666</v>
      </c>
      <c r="B124" s="123" t="s">
        <v>667</v>
      </c>
      <c r="C124" s="123" t="s">
        <v>5094</v>
      </c>
      <c r="D124" s="124">
        <v>10.7</v>
      </c>
      <c r="E124" s="123" t="s">
        <v>4991</v>
      </c>
      <c r="F124" s="226">
        <v>21</v>
      </c>
      <c r="G124" s="123" t="s">
        <v>4952</v>
      </c>
      <c r="H124" s="226">
        <v>13</v>
      </c>
      <c r="I124" s="123" t="s">
        <v>4952</v>
      </c>
      <c r="J124" s="226">
        <v>13</v>
      </c>
      <c r="K124" s="123" t="s">
        <v>4952</v>
      </c>
      <c r="L124" s="123" t="s">
        <v>5099</v>
      </c>
      <c r="M124" s="123" t="s">
        <v>5096</v>
      </c>
      <c r="N124" s="123" t="s">
        <v>5096</v>
      </c>
      <c r="O124" s="226">
        <v>100</v>
      </c>
      <c r="P124" s="123" t="s">
        <v>4949</v>
      </c>
      <c r="Q124" s="123" t="s">
        <v>5042</v>
      </c>
      <c r="R124" s="123" t="s">
        <v>5109</v>
      </c>
    </row>
    <row r="125" spans="1:18">
      <c r="A125" s="123" t="s">
        <v>103</v>
      </c>
      <c r="B125" s="123" t="s">
        <v>104</v>
      </c>
      <c r="C125" s="123" t="s">
        <v>5094</v>
      </c>
      <c r="D125" s="124">
        <v>0.13500000000000001</v>
      </c>
      <c r="E125" s="123" t="s">
        <v>4950</v>
      </c>
      <c r="F125" s="226">
        <v>360</v>
      </c>
      <c r="G125" s="123" t="s">
        <v>4952</v>
      </c>
      <c r="H125" s="226">
        <v>270</v>
      </c>
      <c r="I125" s="123" t="s">
        <v>4952</v>
      </c>
      <c r="J125" s="124">
        <v>0.5</v>
      </c>
      <c r="K125" s="123" t="s">
        <v>4952</v>
      </c>
      <c r="L125" s="123" t="s">
        <v>5267</v>
      </c>
      <c r="M125" s="123" t="s">
        <v>5096</v>
      </c>
      <c r="N125" s="123" t="s">
        <v>5096</v>
      </c>
      <c r="O125" s="226">
        <v>20</v>
      </c>
      <c r="P125" s="123" t="s">
        <v>4949</v>
      </c>
      <c r="Q125" s="123" t="s">
        <v>4953</v>
      </c>
      <c r="R125" s="123" t="s">
        <v>5268</v>
      </c>
    </row>
    <row r="126" spans="1:18">
      <c r="A126" s="123" t="s">
        <v>95</v>
      </c>
      <c r="B126" s="123" t="s">
        <v>96</v>
      </c>
      <c r="C126" s="123" t="s">
        <v>5094</v>
      </c>
      <c r="D126" s="124">
        <v>0.17399999999999999</v>
      </c>
      <c r="E126" s="123" t="s">
        <v>4950</v>
      </c>
      <c r="F126" s="124">
        <v>378.5</v>
      </c>
      <c r="G126" s="123" t="s">
        <v>4952</v>
      </c>
      <c r="H126" s="226">
        <v>196</v>
      </c>
      <c r="I126" s="123" t="s">
        <v>4952</v>
      </c>
      <c r="J126" s="226">
        <v>16</v>
      </c>
      <c r="K126" s="123" t="s">
        <v>4952</v>
      </c>
      <c r="L126" s="123" t="s">
        <v>5263</v>
      </c>
      <c r="M126" s="123" t="s">
        <v>5096</v>
      </c>
      <c r="N126" s="123" t="s">
        <v>5096</v>
      </c>
      <c r="O126" s="226">
        <v>20</v>
      </c>
      <c r="P126" s="123" t="s">
        <v>4949</v>
      </c>
      <c r="Q126" s="123" t="s">
        <v>4953</v>
      </c>
      <c r="R126" s="123" t="s">
        <v>5271</v>
      </c>
    </row>
    <row r="127" spans="1:18">
      <c r="A127" s="123" t="s">
        <v>480</v>
      </c>
      <c r="B127" s="123" t="s">
        <v>481</v>
      </c>
      <c r="C127" s="123" t="s">
        <v>5094</v>
      </c>
      <c r="D127" s="124">
        <v>0.62</v>
      </c>
      <c r="E127" s="123" t="s">
        <v>4950</v>
      </c>
      <c r="F127" s="226">
        <v>702</v>
      </c>
      <c r="G127" s="123" t="s">
        <v>4952</v>
      </c>
      <c r="H127" s="124">
        <v>38.9</v>
      </c>
      <c r="I127" s="123" t="s">
        <v>4952</v>
      </c>
      <c r="J127" s="124">
        <v>38.9</v>
      </c>
      <c r="K127" s="123" t="s">
        <v>4952</v>
      </c>
      <c r="L127" s="123" t="s">
        <v>5161</v>
      </c>
      <c r="M127" s="123" t="s">
        <v>5096</v>
      </c>
      <c r="N127" s="123" t="s">
        <v>5096</v>
      </c>
      <c r="O127" s="226">
        <v>1</v>
      </c>
      <c r="P127" s="123" t="s">
        <v>4949</v>
      </c>
      <c r="Q127" s="123" t="s">
        <v>4953</v>
      </c>
      <c r="R127" s="123" t="s">
        <v>5163</v>
      </c>
    </row>
    <row r="128" spans="1:18">
      <c r="A128" s="123" t="s">
        <v>365</v>
      </c>
      <c r="B128" s="123" t="s">
        <v>4990</v>
      </c>
      <c r="C128" s="123" t="s">
        <v>5094</v>
      </c>
      <c r="D128" s="124">
        <v>0.14399999999999999</v>
      </c>
      <c r="E128" s="123" t="s">
        <v>4950</v>
      </c>
      <c r="F128" s="226">
        <v>200</v>
      </c>
      <c r="G128" s="123" t="s">
        <v>4952</v>
      </c>
      <c r="H128" s="124">
        <v>49.97</v>
      </c>
      <c r="I128" s="123" t="s">
        <v>4952</v>
      </c>
      <c r="J128" s="124">
        <v>18.7</v>
      </c>
      <c r="K128" s="123" t="s">
        <v>4952</v>
      </c>
      <c r="L128" s="123" t="s">
        <v>5173</v>
      </c>
      <c r="M128" s="123" t="s">
        <v>5096</v>
      </c>
      <c r="N128" s="123" t="s">
        <v>5096</v>
      </c>
      <c r="O128" s="226">
        <v>40</v>
      </c>
      <c r="P128" s="123" t="s">
        <v>4949</v>
      </c>
      <c r="Q128" s="123" t="s">
        <v>4953</v>
      </c>
      <c r="R128" s="123" t="s">
        <v>5188</v>
      </c>
    </row>
    <row r="129" spans="1:18">
      <c r="A129" s="123" t="s">
        <v>694</v>
      </c>
      <c r="B129" s="123" t="s">
        <v>5053</v>
      </c>
      <c r="C129" s="123" t="s">
        <v>5094</v>
      </c>
      <c r="D129" s="124">
        <v>8.0000000000000002E-3</v>
      </c>
      <c r="E129" s="123" t="s">
        <v>4950</v>
      </c>
      <c r="F129" s="226">
        <v>23</v>
      </c>
      <c r="G129" s="123" t="s">
        <v>4952</v>
      </c>
      <c r="H129" s="226">
        <v>19</v>
      </c>
      <c r="I129" s="123" t="s">
        <v>4952</v>
      </c>
      <c r="J129" s="124">
        <v>15.817</v>
      </c>
      <c r="K129" s="123" t="s">
        <v>4952</v>
      </c>
      <c r="L129" s="123" t="s">
        <v>5099</v>
      </c>
      <c r="M129" s="123" t="s">
        <v>5096</v>
      </c>
      <c r="N129" s="123" t="s">
        <v>5096</v>
      </c>
      <c r="O129" s="226">
        <v>500</v>
      </c>
      <c r="P129" s="123" t="s">
        <v>4949</v>
      </c>
      <c r="Q129" s="123" t="s">
        <v>5045</v>
      </c>
      <c r="R129" s="123" t="s">
        <v>5101</v>
      </c>
    </row>
    <row r="130" spans="1:18">
      <c r="A130" s="123" t="s">
        <v>273</v>
      </c>
      <c r="B130" s="123" t="s">
        <v>4979</v>
      </c>
      <c r="C130" s="123" t="s">
        <v>5094</v>
      </c>
      <c r="D130" s="124">
        <v>3.6720000000000002</v>
      </c>
      <c r="E130" s="123" t="s">
        <v>4950</v>
      </c>
      <c r="F130" s="226">
        <v>4750</v>
      </c>
      <c r="G130" s="123" t="s">
        <v>4952</v>
      </c>
      <c r="H130" s="226">
        <v>40</v>
      </c>
      <c r="I130" s="123" t="s">
        <v>4952</v>
      </c>
      <c r="J130" s="226">
        <v>40</v>
      </c>
      <c r="K130" s="123" t="s">
        <v>4952</v>
      </c>
      <c r="L130" s="123" t="s">
        <v>5215</v>
      </c>
      <c r="M130" s="123" t="s">
        <v>5096</v>
      </c>
      <c r="N130" s="123" t="s">
        <v>5096</v>
      </c>
      <c r="O130" s="226">
        <v>1</v>
      </c>
      <c r="P130" s="123" t="s">
        <v>4949</v>
      </c>
      <c r="Q130" s="123" t="s">
        <v>4971</v>
      </c>
      <c r="R130" s="123" t="s">
        <v>5366</v>
      </c>
    </row>
    <row r="131" spans="1:18">
      <c r="A131" s="123" t="s">
        <v>556</v>
      </c>
      <c r="B131" s="123" t="s">
        <v>557</v>
      </c>
      <c r="C131" s="123" t="s">
        <v>5094</v>
      </c>
      <c r="D131" s="124">
        <v>1.5640000000000001</v>
      </c>
      <c r="E131" s="123" t="s">
        <v>4950</v>
      </c>
      <c r="F131" s="226">
        <v>2150</v>
      </c>
      <c r="G131" s="123" t="s">
        <v>4952</v>
      </c>
      <c r="H131" s="124">
        <v>260.2</v>
      </c>
      <c r="I131" s="123" t="s">
        <v>4952</v>
      </c>
      <c r="J131" s="226">
        <v>62</v>
      </c>
      <c r="K131" s="123" t="s">
        <v>4952</v>
      </c>
      <c r="L131" s="123" t="s">
        <v>5117</v>
      </c>
      <c r="M131" s="123" t="s">
        <v>5096</v>
      </c>
      <c r="N131" s="123" t="s">
        <v>5096</v>
      </c>
      <c r="O131" s="226">
        <v>1</v>
      </c>
      <c r="P131" s="123" t="s">
        <v>4949</v>
      </c>
      <c r="Q131" s="123" t="s">
        <v>4953</v>
      </c>
      <c r="R131" s="123" t="s">
        <v>5137</v>
      </c>
    </row>
    <row r="132" spans="1:18">
      <c r="A132" s="123" t="s">
        <v>171</v>
      </c>
      <c r="B132" s="123" t="s">
        <v>172</v>
      </c>
      <c r="C132" s="123" t="s">
        <v>5094</v>
      </c>
      <c r="D132" s="124">
        <v>1.2999999999999999E-2</v>
      </c>
      <c r="E132" s="123" t="s">
        <v>4950</v>
      </c>
      <c r="F132" s="226">
        <v>60</v>
      </c>
      <c r="G132" s="123" t="s">
        <v>4952</v>
      </c>
      <c r="H132" s="226">
        <v>60</v>
      </c>
      <c r="I132" s="123" t="s">
        <v>4952</v>
      </c>
      <c r="J132" s="226">
        <v>30</v>
      </c>
      <c r="K132" s="123" t="s">
        <v>4952</v>
      </c>
      <c r="L132" s="123" t="s">
        <v>5234</v>
      </c>
      <c r="M132" s="123" t="s">
        <v>5096</v>
      </c>
      <c r="N132" s="123" t="s">
        <v>5096</v>
      </c>
      <c r="O132" s="226">
        <v>50</v>
      </c>
      <c r="P132" s="123" t="s">
        <v>4949</v>
      </c>
      <c r="Q132" s="123" t="s">
        <v>4969</v>
      </c>
      <c r="R132" s="123" t="s">
        <v>5243</v>
      </c>
    </row>
    <row r="133" spans="1:18">
      <c r="A133" s="123" t="s">
        <v>474</v>
      </c>
      <c r="B133" s="123" t="s">
        <v>475</v>
      </c>
      <c r="C133" s="123" t="s">
        <v>5094</v>
      </c>
      <c r="D133" s="124">
        <v>0.38300000000000001</v>
      </c>
      <c r="E133" s="123" t="s">
        <v>4950</v>
      </c>
      <c r="F133" s="226">
        <v>430</v>
      </c>
      <c r="G133" s="123" t="s">
        <v>4952</v>
      </c>
      <c r="H133" s="124">
        <v>38.9</v>
      </c>
      <c r="I133" s="123" t="s">
        <v>4952</v>
      </c>
      <c r="J133" s="124">
        <v>38.9</v>
      </c>
      <c r="K133" s="123" t="s">
        <v>4952</v>
      </c>
      <c r="L133" s="123" t="s">
        <v>5161</v>
      </c>
      <c r="M133" s="123" t="s">
        <v>5096</v>
      </c>
      <c r="N133" s="123" t="s">
        <v>5096</v>
      </c>
      <c r="O133" s="226">
        <v>1</v>
      </c>
      <c r="P133" s="123" t="s">
        <v>4949</v>
      </c>
      <c r="Q133" s="123" t="s">
        <v>4953</v>
      </c>
      <c r="R133" s="123" t="s">
        <v>5166</v>
      </c>
    </row>
    <row r="134" spans="1:18">
      <c r="A134" s="123" t="s">
        <v>155</v>
      </c>
      <c r="B134" s="123" t="s">
        <v>1484</v>
      </c>
      <c r="C134" s="123" t="s">
        <v>5094</v>
      </c>
      <c r="D134" s="124">
        <v>0.2</v>
      </c>
      <c r="E134" s="123" t="s">
        <v>4950</v>
      </c>
      <c r="F134" s="226">
        <v>80</v>
      </c>
      <c r="G134" s="123" t="s">
        <v>4952</v>
      </c>
      <c r="H134" s="124">
        <v>53.6</v>
      </c>
      <c r="I134" s="123" t="s">
        <v>4952</v>
      </c>
      <c r="J134" s="124">
        <v>85.6</v>
      </c>
      <c r="K134" s="123" t="s">
        <v>4952</v>
      </c>
      <c r="L134" s="123" t="s">
        <v>5248</v>
      </c>
      <c r="M134" s="123" t="s">
        <v>5096</v>
      </c>
      <c r="N134" s="123" t="s">
        <v>5096</v>
      </c>
      <c r="O134" s="226">
        <v>50</v>
      </c>
      <c r="P134" s="123" t="s">
        <v>4949</v>
      </c>
      <c r="Q134" s="123" t="s">
        <v>4953</v>
      </c>
      <c r="R134" s="123" t="s">
        <v>5249</v>
      </c>
    </row>
    <row r="135" spans="1:18">
      <c r="A135" s="123" t="s">
        <v>682</v>
      </c>
      <c r="B135" s="123" t="s">
        <v>683</v>
      </c>
      <c r="C135" s="123" t="s">
        <v>5094</v>
      </c>
      <c r="D135" s="124">
        <v>2.4E-2</v>
      </c>
      <c r="E135" s="123" t="s">
        <v>4950</v>
      </c>
      <c r="F135" s="124">
        <v>31.4</v>
      </c>
      <c r="G135" s="123" t="s">
        <v>4952</v>
      </c>
      <c r="H135" s="124">
        <v>17.77</v>
      </c>
      <c r="I135" s="123" t="s">
        <v>4952</v>
      </c>
      <c r="J135" s="124">
        <v>20.277999999999999</v>
      </c>
      <c r="K135" s="123" t="s">
        <v>4952</v>
      </c>
      <c r="L135" s="123" t="s">
        <v>5099</v>
      </c>
      <c r="M135" s="123" t="s">
        <v>5096</v>
      </c>
      <c r="N135" s="123" t="s">
        <v>5096</v>
      </c>
      <c r="O135" s="226">
        <v>100</v>
      </c>
      <c r="P135" s="123" t="s">
        <v>4949</v>
      </c>
      <c r="Q135" s="123" t="s">
        <v>5043</v>
      </c>
      <c r="R135" s="123" t="s">
        <v>5420</v>
      </c>
    </row>
    <row r="136" spans="1:18">
      <c r="A136" s="123" t="s">
        <v>568</v>
      </c>
      <c r="B136" s="123" t="s">
        <v>569</v>
      </c>
      <c r="C136" s="123" t="s">
        <v>5094</v>
      </c>
      <c r="D136" s="124">
        <v>1.899</v>
      </c>
      <c r="E136" s="123" t="s">
        <v>4950</v>
      </c>
      <c r="F136" s="226">
        <v>2150</v>
      </c>
      <c r="G136" s="123" t="s">
        <v>4952</v>
      </c>
      <c r="H136" s="124">
        <v>330.2</v>
      </c>
      <c r="I136" s="123" t="s">
        <v>4952</v>
      </c>
      <c r="J136" s="226">
        <v>58</v>
      </c>
      <c r="K136" s="123" t="s">
        <v>4952</v>
      </c>
      <c r="L136" s="123" t="s">
        <v>5117</v>
      </c>
      <c r="M136" s="123" t="s">
        <v>5096</v>
      </c>
      <c r="N136" s="123" t="s">
        <v>5096</v>
      </c>
      <c r="O136" s="226">
        <v>1</v>
      </c>
      <c r="P136" s="123" t="s">
        <v>4949</v>
      </c>
      <c r="Q136" s="123" t="s">
        <v>4953</v>
      </c>
      <c r="R136" s="123" t="s">
        <v>5435</v>
      </c>
    </row>
    <row r="137" spans="1:18">
      <c r="A137" s="123" t="s">
        <v>237</v>
      </c>
      <c r="B137" s="123" t="s">
        <v>238</v>
      </c>
      <c r="C137" s="123" t="s">
        <v>5094</v>
      </c>
      <c r="D137" s="124">
        <v>3.423</v>
      </c>
      <c r="E137" s="123" t="s">
        <v>4950</v>
      </c>
      <c r="F137" s="226">
        <v>5500</v>
      </c>
      <c r="G137" s="123" t="s">
        <v>4952</v>
      </c>
      <c r="H137" s="226">
        <v>30</v>
      </c>
      <c r="I137" s="123" t="s">
        <v>4952</v>
      </c>
      <c r="J137" s="226">
        <v>35</v>
      </c>
      <c r="K137" s="123" t="s">
        <v>4952</v>
      </c>
      <c r="L137" s="123" t="s">
        <v>5215</v>
      </c>
      <c r="M137" s="123" t="s">
        <v>5096</v>
      </c>
      <c r="N137" s="123" t="s">
        <v>5096</v>
      </c>
      <c r="O137" s="226">
        <v>1</v>
      </c>
      <c r="P137" s="123" t="s">
        <v>4949</v>
      </c>
      <c r="Q137" s="123" t="s">
        <v>4971</v>
      </c>
      <c r="R137" s="123" t="s">
        <v>5342</v>
      </c>
    </row>
    <row r="138" spans="1:18">
      <c r="A138" s="123" t="s">
        <v>522</v>
      </c>
      <c r="B138" s="123" t="s">
        <v>523</v>
      </c>
      <c r="C138" s="123" t="s">
        <v>5094</v>
      </c>
      <c r="D138" s="124">
        <v>1.0740000000000001</v>
      </c>
      <c r="E138" s="123" t="s">
        <v>4950</v>
      </c>
      <c r="F138" s="226">
        <v>1600</v>
      </c>
      <c r="G138" s="123" t="s">
        <v>4952</v>
      </c>
      <c r="H138" s="226">
        <v>50</v>
      </c>
      <c r="I138" s="123" t="s">
        <v>4952</v>
      </c>
      <c r="J138" s="124">
        <v>47.6</v>
      </c>
      <c r="K138" s="123" t="s">
        <v>4952</v>
      </c>
      <c r="L138" s="123" t="s">
        <v>5144</v>
      </c>
      <c r="M138" s="123" t="s">
        <v>5096</v>
      </c>
      <c r="N138" s="123" t="s">
        <v>5096</v>
      </c>
      <c r="O138" s="226">
        <v>1</v>
      </c>
      <c r="P138" s="123" t="s">
        <v>4949</v>
      </c>
      <c r="Q138" s="123" t="s">
        <v>4974</v>
      </c>
      <c r="R138" s="123" t="s">
        <v>5345</v>
      </c>
    </row>
    <row r="139" spans="1:18">
      <c r="A139" s="123" t="s">
        <v>167</v>
      </c>
      <c r="B139" s="123" t="s">
        <v>168</v>
      </c>
      <c r="C139" s="123" t="s">
        <v>5094</v>
      </c>
      <c r="D139" s="124">
        <v>0.106</v>
      </c>
      <c r="E139" s="123" t="s">
        <v>4950</v>
      </c>
      <c r="F139" s="226">
        <v>120</v>
      </c>
      <c r="G139" s="123" t="s">
        <v>4952</v>
      </c>
      <c r="H139" s="226">
        <v>60</v>
      </c>
      <c r="I139" s="123" t="s">
        <v>4952</v>
      </c>
      <c r="J139" s="124">
        <v>41.7</v>
      </c>
      <c r="K139" s="123" t="s">
        <v>4952</v>
      </c>
      <c r="L139" s="123" t="s">
        <v>5234</v>
      </c>
      <c r="M139" s="123" t="s">
        <v>5096</v>
      </c>
      <c r="N139" s="123" t="s">
        <v>5096</v>
      </c>
      <c r="O139" s="226">
        <v>50</v>
      </c>
      <c r="P139" s="123" t="s">
        <v>4949</v>
      </c>
      <c r="Q139" s="123" t="s">
        <v>4953</v>
      </c>
      <c r="R139" s="123" t="s">
        <v>5245</v>
      </c>
    </row>
    <row r="140" spans="1:18">
      <c r="A140" s="123" t="s">
        <v>107</v>
      </c>
      <c r="B140" s="123" t="s">
        <v>108</v>
      </c>
      <c r="C140" s="123" t="s">
        <v>5094</v>
      </c>
      <c r="D140" s="124">
        <v>0.64500000000000002</v>
      </c>
      <c r="E140" s="123" t="s">
        <v>4950</v>
      </c>
      <c r="F140" s="124">
        <v>245.4</v>
      </c>
      <c r="G140" s="123" t="s">
        <v>4952</v>
      </c>
      <c r="H140" s="226">
        <v>35</v>
      </c>
      <c r="I140" s="123" t="s">
        <v>4952</v>
      </c>
      <c r="J140" s="124">
        <v>89.1</v>
      </c>
      <c r="K140" s="123" t="s">
        <v>4952</v>
      </c>
      <c r="L140" s="123" t="s">
        <v>5263</v>
      </c>
      <c r="M140" s="123" t="s">
        <v>5096</v>
      </c>
      <c r="N140" s="123" t="s">
        <v>5096</v>
      </c>
      <c r="O140" s="226">
        <v>20</v>
      </c>
      <c r="P140" s="123" t="s">
        <v>4949</v>
      </c>
      <c r="Q140" s="123" t="s">
        <v>4953</v>
      </c>
      <c r="R140" s="123" t="s">
        <v>5266</v>
      </c>
    </row>
    <row r="141" spans="1:18">
      <c r="A141" s="123" t="s">
        <v>417</v>
      </c>
      <c r="B141" s="123" t="s">
        <v>418</v>
      </c>
      <c r="C141" s="123" t="s">
        <v>5094</v>
      </c>
      <c r="D141" s="124">
        <v>0.13500000000000001</v>
      </c>
      <c r="E141" s="123" t="s">
        <v>4950</v>
      </c>
      <c r="F141" s="226">
        <v>80</v>
      </c>
      <c r="G141" s="123" t="s">
        <v>4952</v>
      </c>
      <c r="H141" s="226">
        <v>37</v>
      </c>
      <c r="I141" s="123" t="s">
        <v>4952</v>
      </c>
      <c r="J141" s="226">
        <v>45</v>
      </c>
      <c r="K141" s="123" t="s">
        <v>4952</v>
      </c>
      <c r="L141" s="123" t="s">
        <v>4347</v>
      </c>
      <c r="M141" s="123" t="s">
        <v>5096</v>
      </c>
      <c r="N141" s="123" t="s">
        <v>5096</v>
      </c>
      <c r="O141" s="226">
        <v>100</v>
      </c>
      <c r="P141" s="123" t="s">
        <v>4949</v>
      </c>
      <c r="Q141" s="123" t="s">
        <v>4953</v>
      </c>
      <c r="R141" s="123" t="s">
        <v>5182</v>
      </c>
    </row>
    <row r="142" spans="1:18">
      <c r="A142" s="123" t="s">
        <v>310</v>
      </c>
      <c r="B142" s="123" t="s">
        <v>4985</v>
      </c>
      <c r="C142" s="123" t="s">
        <v>5094</v>
      </c>
      <c r="D142" s="124">
        <v>5.9969999999999999</v>
      </c>
      <c r="E142" s="123" t="s">
        <v>4950</v>
      </c>
      <c r="F142" s="226">
        <v>6300</v>
      </c>
      <c r="G142" s="123" t="s">
        <v>4952</v>
      </c>
      <c r="H142" s="226">
        <v>114</v>
      </c>
      <c r="I142" s="123" t="s">
        <v>4952</v>
      </c>
      <c r="J142" s="124">
        <v>31.577999999999999</v>
      </c>
      <c r="K142" s="123" t="s">
        <v>4952</v>
      </c>
      <c r="L142" s="123" t="s">
        <v>5144</v>
      </c>
      <c r="M142" s="123" t="s">
        <v>5096</v>
      </c>
      <c r="N142" s="123" t="s">
        <v>5096</v>
      </c>
      <c r="O142" s="226">
        <v>1</v>
      </c>
      <c r="P142" s="123" t="s">
        <v>4949</v>
      </c>
      <c r="Q142" s="123" t="s">
        <v>4974</v>
      </c>
      <c r="R142" s="123" t="s">
        <v>5341</v>
      </c>
    </row>
    <row r="143" spans="1:18">
      <c r="A143" s="123" t="s">
        <v>133</v>
      </c>
      <c r="B143" s="123" t="s">
        <v>134</v>
      </c>
      <c r="C143" s="123" t="s">
        <v>5094</v>
      </c>
      <c r="D143" s="124">
        <v>0.17399999999999999</v>
      </c>
      <c r="E143" s="123" t="s">
        <v>4950</v>
      </c>
      <c r="F143" s="124">
        <v>111.2</v>
      </c>
      <c r="G143" s="123" t="s">
        <v>4952</v>
      </c>
      <c r="H143" s="226">
        <v>35</v>
      </c>
      <c r="I143" s="123" t="s">
        <v>4952</v>
      </c>
      <c r="J143" s="124">
        <v>154.19999999999999</v>
      </c>
      <c r="K143" s="123" t="s">
        <v>4952</v>
      </c>
      <c r="L143" s="123" t="s">
        <v>5248</v>
      </c>
      <c r="M143" s="123" t="s">
        <v>5096</v>
      </c>
      <c r="N143" s="123" t="s">
        <v>5096</v>
      </c>
      <c r="O143" s="226">
        <v>50</v>
      </c>
      <c r="P143" s="123" t="s">
        <v>4949</v>
      </c>
      <c r="Q143" s="123" t="s">
        <v>4953</v>
      </c>
      <c r="R143" s="123" t="s">
        <v>5256</v>
      </c>
    </row>
    <row r="144" spans="1:18">
      <c r="A144" s="123" t="s">
        <v>592</v>
      </c>
      <c r="B144" s="123" t="s">
        <v>593</v>
      </c>
      <c r="C144" s="123" t="s">
        <v>5094</v>
      </c>
      <c r="D144" s="124">
        <v>2.738</v>
      </c>
      <c r="E144" s="123" t="s">
        <v>4950</v>
      </c>
      <c r="F144" s="226">
        <v>2463</v>
      </c>
      <c r="G144" s="123" t="s">
        <v>4952</v>
      </c>
      <c r="H144" s="124">
        <v>62.6</v>
      </c>
      <c r="I144" s="123" t="s">
        <v>4952</v>
      </c>
      <c r="J144" s="124">
        <v>146.6</v>
      </c>
      <c r="K144" s="123" t="s">
        <v>4952</v>
      </c>
      <c r="L144" s="123" t="s">
        <v>5117</v>
      </c>
      <c r="M144" s="123" t="s">
        <v>5096</v>
      </c>
      <c r="N144" s="123" t="s">
        <v>5096</v>
      </c>
      <c r="O144" s="226">
        <v>1</v>
      </c>
      <c r="P144" s="123" t="s">
        <v>4949</v>
      </c>
      <c r="Q144" s="123" t="s">
        <v>5020</v>
      </c>
      <c r="R144" s="123" t="s">
        <v>5128</v>
      </c>
    </row>
    <row r="145" spans="1:18">
      <c r="A145" s="123" t="s">
        <v>363</v>
      </c>
      <c r="B145" s="123" t="s">
        <v>364</v>
      </c>
      <c r="C145" s="123" t="s">
        <v>5094</v>
      </c>
      <c r="D145" s="124">
        <v>7.4999999999999997E-2</v>
      </c>
      <c r="E145" s="123" t="s">
        <v>4950</v>
      </c>
      <c r="F145" s="226">
        <v>200</v>
      </c>
      <c r="G145" s="123" t="s">
        <v>4952</v>
      </c>
      <c r="H145" s="124">
        <v>44.8</v>
      </c>
      <c r="I145" s="123" t="s">
        <v>4952</v>
      </c>
      <c r="J145" s="124">
        <v>12.4</v>
      </c>
      <c r="K145" s="123" t="s">
        <v>4952</v>
      </c>
      <c r="L145" s="123" t="s">
        <v>5173</v>
      </c>
      <c r="M145" s="123" t="s">
        <v>5096</v>
      </c>
      <c r="N145" s="123" t="s">
        <v>5096</v>
      </c>
      <c r="O145" s="226">
        <v>70</v>
      </c>
      <c r="P145" s="123" t="s">
        <v>4949</v>
      </c>
      <c r="Q145" s="123" t="s">
        <v>4953</v>
      </c>
      <c r="R145" s="123" t="s">
        <v>5346</v>
      </c>
    </row>
    <row r="146" spans="1:18">
      <c r="A146" s="123" t="s">
        <v>642</v>
      </c>
      <c r="B146" s="123" t="s">
        <v>643</v>
      </c>
      <c r="C146" s="123" t="s">
        <v>5094</v>
      </c>
      <c r="D146" s="124">
        <v>15.1</v>
      </c>
      <c r="E146" s="123" t="s">
        <v>4991</v>
      </c>
      <c r="F146" s="226">
        <v>28</v>
      </c>
      <c r="G146" s="123" t="s">
        <v>4952</v>
      </c>
      <c r="H146" s="226">
        <v>13</v>
      </c>
      <c r="I146" s="123" t="s">
        <v>4952</v>
      </c>
      <c r="J146" s="226">
        <v>13</v>
      </c>
      <c r="K146" s="123" t="s">
        <v>4952</v>
      </c>
      <c r="L146" s="123" t="s">
        <v>5099</v>
      </c>
      <c r="M146" s="123" t="s">
        <v>5096</v>
      </c>
      <c r="N146" s="123" t="s">
        <v>5096</v>
      </c>
      <c r="O146" s="226">
        <v>100</v>
      </c>
      <c r="P146" s="123" t="s">
        <v>4949</v>
      </c>
      <c r="Q146" s="123" t="s">
        <v>5042</v>
      </c>
      <c r="R146" s="123" t="s">
        <v>5359</v>
      </c>
    </row>
    <row r="147" spans="1:18">
      <c r="A147" s="123" t="s">
        <v>520</v>
      </c>
      <c r="B147" s="123" t="s">
        <v>521</v>
      </c>
      <c r="C147" s="123" t="s">
        <v>5094</v>
      </c>
      <c r="D147" s="124">
        <v>5.7060000000000004</v>
      </c>
      <c r="E147" s="123" t="s">
        <v>4950</v>
      </c>
      <c r="F147" s="226">
        <v>6000</v>
      </c>
      <c r="G147" s="123" t="s">
        <v>4952</v>
      </c>
      <c r="H147" s="226">
        <v>114</v>
      </c>
      <c r="I147" s="123" t="s">
        <v>4952</v>
      </c>
      <c r="J147" s="124">
        <v>22.8</v>
      </c>
      <c r="K147" s="123" t="s">
        <v>4952</v>
      </c>
      <c r="L147" s="123" t="s">
        <v>5144</v>
      </c>
      <c r="M147" s="123" t="s">
        <v>5096</v>
      </c>
      <c r="N147" s="123" t="s">
        <v>5096</v>
      </c>
      <c r="O147" s="226">
        <v>1</v>
      </c>
      <c r="P147" s="123" t="s">
        <v>4949</v>
      </c>
      <c r="Q147" s="123" t="s">
        <v>4971</v>
      </c>
      <c r="R147" s="123" t="s">
        <v>5367</v>
      </c>
    </row>
    <row r="148" spans="1:18">
      <c r="A148" s="123" t="s">
        <v>124</v>
      </c>
      <c r="B148" s="123" t="s">
        <v>121</v>
      </c>
      <c r="C148" s="123" t="s">
        <v>5094</v>
      </c>
      <c r="D148" s="124">
        <v>0.25700000000000001</v>
      </c>
      <c r="E148" s="123" t="s">
        <v>4950</v>
      </c>
      <c r="F148" s="226">
        <v>300</v>
      </c>
      <c r="G148" s="123" t="s">
        <v>4952</v>
      </c>
      <c r="H148" s="124">
        <v>25.6</v>
      </c>
      <c r="I148" s="123" t="s">
        <v>4952</v>
      </c>
      <c r="J148" s="124">
        <v>78.099999999999994</v>
      </c>
      <c r="K148" s="123" t="s">
        <v>4952</v>
      </c>
      <c r="L148" s="123" t="s">
        <v>5261</v>
      </c>
      <c r="M148" s="123" t="s">
        <v>5096</v>
      </c>
      <c r="N148" s="123" t="s">
        <v>5096</v>
      </c>
      <c r="O148" s="226">
        <v>50</v>
      </c>
      <c r="P148" s="123" t="s">
        <v>4949</v>
      </c>
      <c r="Q148" s="123" t="s">
        <v>4958</v>
      </c>
      <c r="R148" s="123" t="s">
        <v>5375</v>
      </c>
    </row>
    <row r="149" spans="1:18">
      <c r="A149" s="123" t="s">
        <v>265</v>
      </c>
      <c r="B149" s="123" t="s">
        <v>266</v>
      </c>
      <c r="C149" s="123" t="s">
        <v>5094</v>
      </c>
      <c r="D149" s="124">
        <v>0.47299999999999998</v>
      </c>
      <c r="E149" s="123" t="s">
        <v>4950</v>
      </c>
      <c r="F149" s="226">
        <v>450</v>
      </c>
      <c r="G149" s="123" t="s">
        <v>4952</v>
      </c>
      <c r="H149" s="226">
        <v>50</v>
      </c>
      <c r="I149" s="123" t="s">
        <v>4952</v>
      </c>
      <c r="J149" s="226">
        <v>70</v>
      </c>
      <c r="K149" s="123" t="s">
        <v>4952</v>
      </c>
      <c r="L149" s="123" t="s">
        <v>5144</v>
      </c>
      <c r="M149" s="123" t="s">
        <v>5096</v>
      </c>
      <c r="N149" s="123" t="s">
        <v>5096</v>
      </c>
      <c r="O149" s="226">
        <v>50</v>
      </c>
      <c r="P149" s="123" t="s">
        <v>4949</v>
      </c>
      <c r="Q149" s="123" t="s">
        <v>4971</v>
      </c>
      <c r="R149" s="123" t="s">
        <v>5395</v>
      </c>
    </row>
    <row r="150" spans="1:18">
      <c r="A150" s="123" t="s">
        <v>231</v>
      </c>
      <c r="B150" s="123" t="s">
        <v>232</v>
      </c>
      <c r="C150" s="123" t="s">
        <v>5094</v>
      </c>
      <c r="D150" s="124">
        <v>2.2080000000000002</v>
      </c>
      <c r="E150" s="123" t="s">
        <v>4950</v>
      </c>
      <c r="F150" s="226">
        <v>3550</v>
      </c>
      <c r="G150" s="123" t="s">
        <v>4952</v>
      </c>
      <c r="H150" s="226">
        <v>30</v>
      </c>
      <c r="I150" s="123" t="s">
        <v>4952</v>
      </c>
      <c r="J150" s="226">
        <v>35</v>
      </c>
      <c r="K150" s="123" t="s">
        <v>4952</v>
      </c>
      <c r="L150" s="123" t="s">
        <v>5215</v>
      </c>
      <c r="M150" s="123" t="s">
        <v>5096</v>
      </c>
      <c r="N150" s="123" t="s">
        <v>5096</v>
      </c>
      <c r="O150" s="226">
        <v>1</v>
      </c>
      <c r="P150" s="123" t="s">
        <v>4949</v>
      </c>
      <c r="Q150" s="123" t="s">
        <v>4971</v>
      </c>
      <c r="R150" s="123" t="s">
        <v>5222</v>
      </c>
    </row>
    <row r="151" spans="1:18">
      <c r="A151" s="123" t="s">
        <v>672</v>
      </c>
      <c r="B151" s="123" t="s">
        <v>673</v>
      </c>
      <c r="C151" s="123" t="s">
        <v>5094</v>
      </c>
      <c r="D151" s="124">
        <v>2.8000000000000001E-2</v>
      </c>
      <c r="E151" s="123" t="s">
        <v>4950</v>
      </c>
      <c r="F151" s="124">
        <v>123.78</v>
      </c>
      <c r="G151" s="123" t="s">
        <v>4952</v>
      </c>
      <c r="H151" s="226">
        <v>22</v>
      </c>
      <c r="I151" s="123" t="s">
        <v>4952</v>
      </c>
      <c r="J151" s="124">
        <v>9.2210000000000001</v>
      </c>
      <c r="K151" s="123" t="s">
        <v>4952</v>
      </c>
      <c r="L151" s="123" t="s">
        <v>5099</v>
      </c>
      <c r="M151" s="123" t="s">
        <v>5096</v>
      </c>
      <c r="N151" s="123" t="s">
        <v>5096</v>
      </c>
      <c r="O151" s="226">
        <v>50</v>
      </c>
      <c r="P151" s="123" t="s">
        <v>4949</v>
      </c>
      <c r="Q151" s="123" t="s">
        <v>5047</v>
      </c>
      <c r="R151" s="123" t="s">
        <v>5374</v>
      </c>
    </row>
    <row r="152" spans="1:18">
      <c r="A152" s="123" t="s">
        <v>125</v>
      </c>
      <c r="B152" s="123" t="s">
        <v>4959</v>
      </c>
      <c r="C152" s="123" t="s">
        <v>5094</v>
      </c>
      <c r="D152" s="124">
        <v>0.222</v>
      </c>
      <c r="E152" s="123" t="s">
        <v>4950</v>
      </c>
      <c r="F152" s="226">
        <v>100</v>
      </c>
      <c r="G152" s="123" t="s">
        <v>4952</v>
      </c>
      <c r="H152" s="226">
        <v>40</v>
      </c>
      <c r="I152" s="123" t="s">
        <v>4952</v>
      </c>
      <c r="J152" s="226">
        <v>60</v>
      </c>
      <c r="K152" s="123" t="s">
        <v>4952</v>
      </c>
      <c r="L152" s="123" t="s">
        <v>5248</v>
      </c>
      <c r="M152" s="123" t="s">
        <v>5096</v>
      </c>
      <c r="N152" s="123" t="s">
        <v>5096</v>
      </c>
      <c r="O152" s="226">
        <v>50</v>
      </c>
      <c r="P152" s="123" t="s">
        <v>4949</v>
      </c>
      <c r="Q152" s="123" t="s">
        <v>4951</v>
      </c>
      <c r="R152" s="123" t="s">
        <v>5260</v>
      </c>
    </row>
    <row r="153" spans="1:18">
      <c r="A153" s="123" t="s">
        <v>684</v>
      </c>
      <c r="B153" s="123" t="s">
        <v>5048</v>
      </c>
      <c r="C153" s="123" t="s">
        <v>5094</v>
      </c>
      <c r="D153" s="124">
        <v>6.0000000000000001E-3</v>
      </c>
      <c r="E153" s="123" t="s">
        <v>4950</v>
      </c>
      <c r="F153" s="124">
        <v>30.5</v>
      </c>
      <c r="G153" s="123" t="s">
        <v>4952</v>
      </c>
      <c r="H153" s="226">
        <v>16</v>
      </c>
      <c r="I153" s="123" t="s">
        <v>4952</v>
      </c>
      <c r="J153" s="124">
        <v>16.597999999999999</v>
      </c>
      <c r="K153" s="123" t="s">
        <v>4952</v>
      </c>
      <c r="L153" s="123" t="s">
        <v>5099</v>
      </c>
      <c r="M153" s="123" t="s">
        <v>5096</v>
      </c>
      <c r="N153" s="123" t="s">
        <v>5096</v>
      </c>
      <c r="O153" s="226">
        <v>100</v>
      </c>
      <c r="P153" s="123" t="s">
        <v>4949</v>
      </c>
      <c r="Q153" s="123" t="s">
        <v>5045</v>
      </c>
      <c r="R153" s="123" t="s">
        <v>5102</v>
      </c>
    </row>
    <row r="154" spans="1:18">
      <c r="A154" s="123" t="s">
        <v>640</v>
      </c>
      <c r="B154" s="123" t="s">
        <v>641</v>
      </c>
      <c r="C154" s="123" t="s">
        <v>5094</v>
      </c>
      <c r="D154" s="124">
        <v>2.7E-2</v>
      </c>
      <c r="E154" s="123" t="s">
        <v>4950</v>
      </c>
      <c r="F154" s="226">
        <v>63</v>
      </c>
      <c r="G154" s="123" t="s">
        <v>4952</v>
      </c>
      <c r="H154" s="226">
        <v>13</v>
      </c>
      <c r="I154" s="123" t="s">
        <v>4952</v>
      </c>
      <c r="J154" s="226">
        <v>13</v>
      </c>
      <c r="K154" s="123" t="s">
        <v>4952</v>
      </c>
      <c r="L154" s="123" t="s">
        <v>5099</v>
      </c>
      <c r="M154" s="123" t="s">
        <v>5096</v>
      </c>
      <c r="N154" s="123" t="s">
        <v>5096</v>
      </c>
      <c r="O154" s="226">
        <v>100</v>
      </c>
      <c r="P154" s="123" t="s">
        <v>4949</v>
      </c>
      <c r="Q154" s="123" t="s">
        <v>5042</v>
      </c>
      <c r="R154" s="123" t="s">
        <v>5360</v>
      </c>
    </row>
    <row r="155" spans="1:18">
      <c r="A155" s="123" t="s">
        <v>286</v>
      </c>
      <c r="B155" s="123" t="s">
        <v>287</v>
      </c>
      <c r="C155" s="123" t="s">
        <v>5094</v>
      </c>
      <c r="D155" s="124">
        <v>16.13</v>
      </c>
      <c r="E155" s="123" t="s">
        <v>4950</v>
      </c>
      <c r="F155" s="226">
        <v>4400</v>
      </c>
      <c r="G155" s="123" t="s">
        <v>4952</v>
      </c>
      <c r="H155" s="124">
        <v>59.8</v>
      </c>
      <c r="I155" s="123" t="s">
        <v>4952</v>
      </c>
      <c r="J155" s="124">
        <v>287.7</v>
      </c>
      <c r="K155" s="123" t="s">
        <v>4952</v>
      </c>
      <c r="L155" s="123" t="s">
        <v>5144</v>
      </c>
      <c r="M155" s="123" t="s">
        <v>5096</v>
      </c>
      <c r="N155" s="123" t="s">
        <v>5096</v>
      </c>
      <c r="O155" s="226">
        <v>1</v>
      </c>
      <c r="P155" s="123" t="s">
        <v>4949</v>
      </c>
      <c r="Q155" s="123" t="s">
        <v>4971</v>
      </c>
      <c r="R155" s="123" t="s">
        <v>5337</v>
      </c>
    </row>
    <row r="156" spans="1:18">
      <c r="A156" s="123" t="s">
        <v>300</v>
      </c>
      <c r="B156" s="123" t="s">
        <v>301</v>
      </c>
      <c r="C156" s="123" t="s">
        <v>5094</v>
      </c>
      <c r="D156" s="124">
        <v>5.9130000000000003</v>
      </c>
      <c r="E156" s="123" t="s">
        <v>4950</v>
      </c>
      <c r="F156" s="226">
        <v>5500</v>
      </c>
      <c r="G156" s="123" t="s">
        <v>4952</v>
      </c>
      <c r="H156" s="124">
        <v>43.84</v>
      </c>
      <c r="I156" s="123" t="s">
        <v>4952</v>
      </c>
      <c r="J156" s="124">
        <v>50.7</v>
      </c>
      <c r="K156" s="123" t="s">
        <v>4952</v>
      </c>
      <c r="L156" s="123" t="s">
        <v>5144</v>
      </c>
      <c r="M156" s="123" t="s">
        <v>5096</v>
      </c>
      <c r="N156" s="123" t="s">
        <v>5096</v>
      </c>
      <c r="O156" s="226">
        <v>1</v>
      </c>
      <c r="P156" s="123" t="s">
        <v>4949</v>
      </c>
      <c r="Q156" s="123" t="s">
        <v>4971</v>
      </c>
      <c r="R156" s="123" t="s">
        <v>5209</v>
      </c>
    </row>
    <row r="157" spans="1:18">
      <c r="A157" s="123" t="s">
        <v>518</v>
      </c>
      <c r="B157" s="123" t="s">
        <v>519</v>
      </c>
      <c r="C157" s="123" t="s">
        <v>5094</v>
      </c>
      <c r="D157" s="124">
        <v>4.2809999999999997</v>
      </c>
      <c r="E157" s="123" t="s">
        <v>4950</v>
      </c>
      <c r="F157" s="226">
        <v>4500</v>
      </c>
      <c r="G157" s="123" t="s">
        <v>4952</v>
      </c>
      <c r="H157" s="226">
        <v>114</v>
      </c>
      <c r="I157" s="123" t="s">
        <v>4952</v>
      </c>
      <c r="J157" s="124">
        <v>22.8</v>
      </c>
      <c r="K157" s="123" t="s">
        <v>4952</v>
      </c>
      <c r="L157" s="123" t="s">
        <v>5144</v>
      </c>
      <c r="M157" s="123" t="s">
        <v>5096</v>
      </c>
      <c r="N157" s="123" t="s">
        <v>5096</v>
      </c>
      <c r="O157" s="226">
        <v>1</v>
      </c>
      <c r="P157" s="123" t="s">
        <v>4949</v>
      </c>
      <c r="Q157" s="123" t="s">
        <v>4971</v>
      </c>
      <c r="R157" s="123" t="s">
        <v>5146</v>
      </c>
    </row>
    <row r="158" spans="1:18">
      <c r="A158" s="123" t="s">
        <v>109</v>
      </c>
      <c r="B158" s="123" t="s">
        <v>110</v>
      </c>
      <c r="C158" s="123" t="s">
        <v>5094</v>
      </c>
      <c r="D158" s="124">
        <v>0.68100000000000005</v>
      </c>
      <c r="E158" s="123" t="s">
        <v>4950</v>
      </c>
      <c r="F158" s="124">
        <v>265.39999999999998</v>
      </c>
      <c r="G158" s="123" t="s">
        <v>4952</v>
      </c>
      <c r="H158" s="226">
        <v>35</v>
      </c>
      <c r="I158" s="123" t="s">
        <v>4952</v>
      </c>
      <c r="J158" s="124">
        <v>88.6</v>
      </c>
      <c r="K158" s="123" t="s">
        <v>4952</v>
      </c>
      <c r="L158" s="123" t="s">
        <v>5263</v>
      </c>
      <c r="M158" s="123" t="s">
        <v>5096</v>
      </c>
      <c r="N158" s="123" t="s">
        <v>5096</v>
      </c>
      <c r="O158" s="226">
        <v>20</v>
      </c>
      <c r="P158" s="123" t="s">
        <v>4949</v>
      </c>
      <c r="Q158" s="123" t="s">
        <v>4953</v>
      </c>
      <c r="R158" s="123" t="s">
        <v>5265</v>
      </c>
    </row>
    <row r="159" spans="1:18">
      <c r="A159" s="123" t="s">
        <v>502</v>
      </c>
      <c r="B159" s="123" t="s">
        <v>5011</v>
      </c>
      <c r="C159" s="123" t="s">
        <v>5094</v>
      </c>
      <c r="D159" s="124">
        <v>0.11</v>
      </c>
      <c r="E159" s="123" t="s">
        <v>4950</v>
      </c>
      <c r="F159" s="226">
        <v>96</v>
      </c>
      <c r="G159" s="123" t="s">
        <v>4952</v>
      </c>
      <c r="H159" s="124">
        <v>44.6</v>
      </c>
      <c r="I159" s="123" t="s">
        <v>4952</v>
      </c>
      <c r="J159" s="124">
        <v>60.9</v>
      </c>
      <c r="K159" s="123" t="s">
        <v>4952</v>
      </c>
      <c r="L159" s="123" t="s">
        <v>5144</v>
      </c>
      <c r="M159" s="123" t="s">
        <v>5096</v>
      </c>
      <c r="N159" s="123" t="s">
        <v>5096</v>
      </c>
      <c r="O159" s="226">
        <v>25</v>
      </c>
      <c r="P159" s="123" t="s">
        <v>4949</v>
      </c>
      <c r="Q159" s="123" t="s">
        <v>4953</v>
      </c>
      <c r="R159" s="123" t="s">
        <v>5152</v>
      </c>
    </row>
    <row r="160" spans="1:18">
      <c r="A160" s="123" t="s">
        <v>582</v>
      </c>
      <c r="B160" s="123" t="s">
        <v>583</v>
      </c>
      <c r="C160" s="123" t="s">
        <v>5094</v>
      </c>
      <c r="D160" s="124">
        <v>3.524</v>
      </c>
      <c r="E160" s="123" t="s">
        <v>4950</v>
      </c>
      <c r="F160" s="226">
        <v>1750</v>
      </c>
      <c r="G160" s="123" t="s">
        <v>4952</v>
      </c>
      <c r="H160" s="124">
        <v>260.3</v>
      </c>
      <c r="I160" s="123" t="s">
        <v>4952</v>
      </c>
      <c r="J160" s="226">
        <v>52</v>
      </c>
      <c r="K160" s="123" t="s">
        <v>4952</v>
      </c>
      <c r="L160" s="123" t="s">
        <v>5117</v>
      </c>
      <c r="M160" s="123" t="s">
        <v>5096</v>
      </c>
      <c r="N160" s="123" t="s">
        <v>5096</v>
      </c>
      <c r="O160" s="226">
        <v>1</v>
      </c>
      <c r="P160" s="123" t="s">
        <v>4949</v>
      </c>
      <c r="Q160" s="123" t="s">
        <v>5020</v>
      </c>
      <c r="R160" s="123" t="s">
        <v>5305</v>
      </c>
    </row>
    <row r="161" spans="1:18">
      <c r="A161" s="123" t="s">
        <v>367</v>
      </c>
      <c r="B161" s="123" t="s">
        <v>368</v>
      </c>
      <c r="C161" s="123" t="s">
        <v>5094</v>
      </c>
      <c r="D161" s="124">
        <v>5.6</v>
      </c>
      <c r="E161" s="123" t="s">
        <v>4991</v>
      </c>
      <c r="F161" s="226">
        <v>70</v>
      </c>
      <c r="G161" s="123" t="s">
        <v>4952</v>
      </c>
      <c r="H161" s="226">
        <v>30</v>
      </c>
      <c r="I161" s="123" t="s">
        <v>4952</v>
      </c>
      <c r="J161" s="124">
        <v>8.5</v>
      </c>
      <c r="K161" s="123" t="s">
        <v>4952</v>
      </c>
      <c r="L161" s="123" t="s">
        <v>5173</v>
      </c>
      <c r="M161" s="123" t="s">
        <v>5096</v>
      </c>
      <c r="N161" s="123" t="s">
        <v>5096</v>
      </c>
      <c r="O161" s="226">
        <v>100</v>
      </c>
      <c r="P161" s="123" t="s">
        <v>4949</v>
      </c>
      <c r="Q161" s="123" t="s">
        <v>4987</v>
      </c>
      <c r="R161" s="123" t="s">
        <v>5326</v>
      </c>
    </row>
    <row r="162" spans="1:18">
      <c r="A162" s="123" t="s">
        <v>187</v>
      </c>
      <c r="B162" s="123" t="s">
        <v>188</v>
      </c>
      <c r="C162" s="123" t="s">
        <v>5094</v>
      </c>
      <c r="D162" s="124">
        <v>0.16500000000000001</v>
      </c>
      <c r="E162" s="123" t="s">
        <v>4950</v>
      </c>
      <c r="F162" s="226">
        <v>105</v>
      </c>
      <c r="G162" s="123" t="s">
        <v>4952</v>
      </c>
      <c r="H162" s="226">
        <v>35</v>
      </c>
      <c r="I162" s="123" t="s">
        <v>4952</v>
      </c>
      <c r="J162" s="226">
        <v>78</v>
      </c>
      <c r="K162" s="123" t="s">
        <v>4952</v>
      </c>
      <c r="L162" s="123" t="s">
        <v>5237</v>
      </c>
      <c r="M162" s="123" t="s">
        <v>5096</v>
      </c>
      <c r="N162" s="123" t="s">
        <v>5096</v>
      </c>
      <c r="O162" s="226">
        <v>20</v>
      </c>
      <c r="P162" s="123" t="s">
        <v>4949</v>
      </c>
      <c r="Q162" s="123" t="s">
        <v>4953</v>
      </c>
      <c r="R162" s="123" t="s">
        <v>5239</v>
      </c>
    </row>
    <row r="163" spans="1:18">
      <c r="A163" s="123" t="s">
        <v>614</v>
      </c>
      <c r="B163" s="123" t="s">
        <v>5029</v>
      </c>
      <c r="C163" s="123" t="s">
        <v>5094</v>
      </c>
      <c r="D163" s="124">
        <v>4.3310000000000004</v>
      </c>
      <c r="E163" s="123" t="s">
        <v>4950</v>
      </c>
      <c r="F163" s="226">
        <v>2200</v>
      </c>
      <c r="G163" s="123" t="s">
        <v>4952</v>
      </c>
      <c r="H163" s="124">
        <v>80.8</v>
      </c>
      <c r="I163" s="123" t="s">
        <v>4952</v>
      </c>
      <c r="J163" s="226">
        <v>275</v>
      </c>
      <c r="K163" s="123" t="s">
        <v>4952</v>
      </c>
      <c r="L163" s="123" t="s">
        <v>5117</v>
      </c>
      <c r="M163" s="123" t="s">
        <v>5096</v>
      </c>
      <c r="N163" s="123" t="s">
        <v>5096</v>
      </c>
      <c r="O163" s="226">
        <v>1</v>
      </c>
      <c r="P163" s="123" t="s">
        <v>4949</v>
      </c>
      <c r="Q163" s="123" t="s">
        <v>5020</v>
      </c>
      <c r="R163" s="123" t="s">
        <v>5347</v>
      </c>
    </row>
    <row r="164" spans="1:18">
      <c r="A164" s="123" t="s">
        <v>500</v>
      </c>
      <c r="B164" s="123" t="s">
        <v>5010</v>
      </c>
      <c r="C164" s="123" t="s">
        <v>5094</v>
      </c>
      <c r="D164" s="124">
        <v>0.28199999999999997</v>
      </c>
      <c r="E164" s="123" t="s">
        <v>4950</v>
      </c>
      <c r="F164" s="226">
        <v>96</v>
      </c>
      <c r="G164" s="123" t="s">
        <v>4952</v>
      </c>
      <c r="H164" s="124">
        <v>57.9</v>
      </c>
      <c r="I164" s="123" t="s">
        <v>4952</v>
      </c>
      <c r="J164" s="124">
        <v>216.7</v>
      </c>
      <c r="K164" s="123" t="s">
        <v>4952</v>
      </c>
      <c r="L164" s="123" t="s">
        <v>5144</v>
      </c>
      <c r="M164" s="123" t="s">
        <v>5096</v>
      </c>
      <c r="N164" s="123" t="s">
        <v>5096</v>
      </c>
      <c r="O164" s="226">
        <v>25</v>
      </c>
      <c r="P164" s="123" t="s">
        <v>4949</v>
      </c>
      <c r="Q164" s="123" t="s">
        <v>4953</v>
      </c>
      <c r="R164" s="123" t="s">
        <v>5153</v>
      </c>
    </row>
    <row r="165" spans="1:18">
      <c r="A165" s="123" t="s">
        <v>484</v>
      </c>
      <c r="B165" s="123" t="s">
        <v>485</v>
      </c>
      <c r="C165" s="123" t="s">
        <v>5094</v>
      </c>
      <c r="D165" s="124">
        <v>1.1970000000000001</v>
      </c>
      <c r="E165" s="123" t="s">
        <v>4950</v>
      </c>
      <c r="F165" s="226">
        <v>1361</v>
      </c>
      <c r="G165" s="123" t="s">
        <v>4952</v>
      </c>
      <c r="H165" s="124">
        <v>38.9</v>
      </c>
      <c r="I165" s="123" t="s">
        <v>4952</v>
      </c>
      <c r="J165" s="124">
        <v>38.9</v>
      </c>
      <c r="K165" s="123" t="s">
        <v>4952</v>
      </c>
      <c r="L165" s="123" t="s">
        <v>5161</v>
      </c>
      <c r="M165" s="123" t="s">
        <v>5096</v>
      </c>
      <c r="N165" s="123" t="s">
        <v>5096</v>
      </c>
      <c r="O165" s="226">
        <v>1</v>
      </c>
      <c r="P165" s="123" t="s">
        <v>4949</v>
      </c>
      <c r="Q165" s="123" t="s">
        <v>4953</v>
      </c>
      <c r="R165" s="123" t="s">
        <v>5162</v>
      </c>
    </row>
    <row r="166" spans="1:18">
      <c r="A166" s="123" t="s">
        <v>206</v>
      </c>
      <c r="B166" s="123" t="s">
        <v>207</v>
      </c>
      <c r="C166" s="123" t="s">
        <v>5094</v>
      </c>
      <c r="D166" s="124">
        <v>2.911</v>
      </c>
      <c r="E166" s="123" t="s">
        <v>4950</v>
      </c>
      <c r="F166" s="226">
        <v>3550</v>
      </c>
      <c r="G166" s="123" t="s">
        <v>4952</v>
      </c>
      <c r="H166" s="226">
        <v>40</v>
      </c>
      <c r="I166" s="123" t="s">
        <v>4952</v>
      </c>
      <c r="J166" s="226">
        <v>40</v>
      </c>
      <c r="K166" s="123" t="s">
        <v>4952</v>
      </c>
      <c r="L166" s="123" t="s">
        <v>5227</v>
      </c>
      <c r="M166" s="123" t="s">
        <v>5096</v>
      </c>
      <c r="N166" s="123" t="s">
        <v>5096</v>
      </c>
      <c r="O166" s="226">
        <v>1</v>
      </c>
      <c r="P166" s="123" t="s">
        <v>4949</v>
      </c>
      <c r="Q166" s="123" t="s">
        <v>4971</v>
      </c>
      <c r="R166" s="123" t="s">
        <v>5231</v>
      </c>
    </row>
    <row r="167" spans="1:18">
      <c r="A167" s="123" t="s">
        <v>44</v>
      </c>
      <c r="B167" s="123" t="s">
        <v>45</v>
      </c>
      <c r="C167" s="123" t="s">
        <v>5094</v>
      </c>
      <c r="D167" s="124">
        <v>0.32400000000000001</v>
      </c>
      <c r="E167" s="123" t="s">
        <v>4950</v>
      </c>
      <c r="F167" s="124">
        <v>213.1</v>
      </c>
      <c r="G167" s="123" t="s">
        <v>4952</v>
      </c>
      <c r="H167" s="124">
        <v>35.4</v>
      </c>
      <c r="I167" s="123" t="s">
        <v>4952</v>
      </c>
      <c r="J167" s="226">
        <v>139</v>
      </c>
      <c r="K167" s="123" t="s">
        <v>4952</v>
      </c>
      <c r="L167" s="123" t="s">
        <v>5287</v>
      </c>
      <c r="M167" s="123" t="s">
        <v>5096</v>
      </c>
      <c r="N167" s="123" t="s">
        <v>5096</v>
      </c>
      <c r="O167" s="226">
        <v>30</v>
      </c>
      <c r="P167" s="123" t="s">
        <v>4949</v>
      </c>
      <c r="Q167" s="123" t="s">
        <v>4953</v>
      </c>
      <c r="R167" s="123" t="s">
        <v>5378</v>
      </c>
    </row>
    <row r="168" spans="1:18">
      <c r="A168" s="123" t="s">
        <v>197</v>
      </c>
      <c r="B168" s="123" t="s">
        <v>4972</v>
      </c>
      <c r="C168" s="123" t="s">
        <v>5094</v>
      </c>
      <c r="D168" s="124">
        <v>2.4420000000000002</v>
      </c>
      <c r="E168" s="123" t="s">
        <v>4950</v>
      </c>
      <c r="F168" s="226">
        <v>3350</v>
      </c>
      <c r="G168" s="123" t="s">
        <v>4952</v>
      </c>
      <c r="H168" s="226">
        <v>30</v>
      </c>
      <c r="I168" s="123" t="s">
        <v>4952</v>
      </c>
      <c r="J168" s="226">
        <v>30</v>
      </c>
      <c r="K168" s="123" t="s">
        <v>4952</v>
      </c>
      <c r="L168" s="123" t="s">
        <v>5232</v>
      </c>
      <c r="M168" s="123" t="s">
        <v>5096</v>
      </c>
      <c r="N168" s="123" t="s">
        <v>5096</v>
      </c>
      <c r="O168" s="226">
        <v>1</v>
      </c>
      <c r="P168" s="123" t="s">
        <v>4949</v>
      </c>
      <c r="Q168" s="123" t="s">
        <v>4971</v>
      </c>
      <c r="R168" s="123" t="s">
        <v>5417</v>
      </c>
    </row>
    <row r="169" spans="1:18">
      <c r="A169" s="123" t="s">
        <v>328</v>
      </c>
      <c r="B169" s="123" t="s">
        <v>5199</v>
      </c>
      <c r="C169" s="123" t="s">
        <v>5094</v>
      </c>
      <c r="D169" s="124">
        <v>8.0000000000000002E-3</v>
      </c>
      <c r="E169" s="123" t="s">
        <v>4950</v>
      </c>
      <c r="F169" s="124">
        <v>40.299999999999997</v>
      </c>
      <c r="G169" s="123" t="s">
        <v>4952</v>
      </c>
      <c r="H169" s="124">
        <v>40.299999999999997</v>
      </c>
      <c r="I169" s="123" t="s">
        <v>4952</v>
      </c>
      <c r="J169" s="124">
        <v>18.8</v>
      </c>
      <c r="K169" s="123" t="s">
        <v>4952</v>
      </c>
      <c r="L169" s="123" t="s">
        <v>5173</v>
      </c>
      <c r="M169" s="123" t="s">
        <v>5096</v>
      </c>
      <c r="N169" s="123" t="s">
        <v>5096</v>
      </c>
      <c r="O169" s="226">
        <v>100</v>
      </c>
      <c r="P169" s="123" t="s">
        <v>4949</v>
      </c>
      <c r="Q169" s="123" t="s">
        <v>4988</v>
      </c>
      <c r="R169" s="123" t="s">
        <v>5200</v>
      </c>
    </row>
    <row r="170" spans="1:18">
      <c r="A170" s="123" t="s">
        <v>208</v>
      </c>
      <c r="B170" s="123" t="s">
        <v>209</v>
      </c>
      <c r="C170" s="123" t="s">
        <v>5094</v>
      </c>
      <c r="D170" s="124">
        <v>3.6070000000000002</v>
      </c>
      <c r="E170" s="123" t="s">
        <v>4950</v>
      </c>
      <c r="F170" s="226">
        <v>4400</v>
      </c>
      <c r="G170" s="123" t="s">
        <v>4952</v>
      </c>
      <c r="H170" s="226">
        <v>40</v>
      </c>
      <c r="I170" s="123" t="s">
        <v>4952</v>
      </c>
      <c r="J170" s="226">
        <v>40</v>
      </c>
      <c r="K170" s="123" t="s">
        <v>4952</v>
      </c>
      <c r="L170" s="123" t="s">
        <v>5227</v>
      </c>
      <c r="M170" s="123" t="s">
        <v>5096</v>
      </c>
      <c r="N170" s="123" t="s">
        <v>5096</v>
      </c>
      <c r="O170" s="226">
        <v>1</v>
      </c>
      <c r="P170" s="123" t="s">
        <v>4949</v>
      </c>
      <c r="Q170" s="123" t="s">
        <v>4971</v>
      </c>
      <c r="R170" s="123" t="s">
        <v>5230</v>
      </c>
    </row>
    <row r="171" spans="1:18">
      <c r="A171" s="123" t="s">
        <v>494</v>
      </c>
      <c r="B171" s="123" t="s">
        <v>5007</v>
      </c>
      <c r="C171" s="123" t="s">
        <v>5094</v>
      </c>
      <c r="D171" s="124">
        <v>0.56799999999999995</v>
      </c>
      <c r="E171" s="123" t="s">
        <v>4950</v>
      </c>
      <c r="F171" s="124">
        <v>298.5</v>
      </c>
      <c r="G171" s="123" t="s">
        <v>4952</v>
      </c>
      <c r="H171" s="226">
        <v>96</v>
      </c>
      <c r="I171" s="123" t="s">
        <v>4952</v>
      </c>
      <c r="J171" s="124">
        <v>132.5</v>
      </c>
      <c r="K171" s="123" t="s">
        <v>4952</v>
      </c>
      <c r="L171" s="123" t="s">
        <v>5144</v>
      </c>
      <c r="M171" s="123" t="s">
        <v>5096</v>
      </c>
      <c r="N171" s="123" t="s">
        <v>5096</v>
      </c>
      <c r="O171" s="226">
        <v>25</v>
      </c>
      <c r="P171" s="123" t="s">
        <v>4949</v>
      </c>
      <c r="Q171" s="123" t="s">
        <v>4953</v>
      </c>
      <c r="R171" s="123" t="s">
        <v>5156</v>
      </c>
    </row>
    <row r="172" spans="1:18">
      <c r="A172" s="123" t="s">
        <v>508</v>
      </c>
      <c r="B172" s="123" t="s">
        <v>509</v>
      </c>
      <c r="C172" s="123" t="s">
        <v>5094</v>
      </c>
      <c r="D172" s="124">
        <v>1.3360000000000001</v>
      </c>
      <c r="E172" s="123" t="s">
        <v>4950</v>
      </c>
      <c r="F172" s="226">
        <v>1830</v>
      </c>
      <c r="G172" s="123" t="s">
        <v>4952</v>
      </c>
      <c r="H172" s="226">
        <v>250</v>
      </c>
      <c r="I172" s="123" t="s">
        <v>4952</v>
      </c>
      <c r="J172" s="226">
        <v>35</v>
      </c>
      <c r="K172" s="123" t="s">
        <v>4952</v>
      </c>
      <c r="L172" s="123" t="s">
        <v>5144</v>
      </c>
      <c r="M172" s="123" t="s">
        <v>5096</v>
      </c>
      <c r="N172" s="123" t="s">
        <v>5096</v>
      </c>
      <c r="O172" s="226">
        <v>1</v>
      </c>
      <c r="P172" s="123" t="s">
        <v>4949</v>
      </c>
      <c r="Q172" s="123" t="s">
        <v>4953</v>
      </c>
      <c r="R172" s="123" t="s">
        <v>5149</v>
      </c>
    </row>
    <row r="173" spans="1:18">
      <c r="A173" s="123" t="s">
        <v>336</v>
      </c>
      <c r="B173" s="123" t="s">
        <v>337</v>
      </c>
      <c r="C173" s="123" t="s">
        <v>5094</v>
      </c>
      <c r="D173" s="124">
        <v>0.55200000000000005</v>
      </c>
      <c r="E173" s="123" t="s">
        <v>4950</v>
      </c>
      <c r="F173" s="226">
        <v>175</v>
      </c>
      <c r="G173" s="123" t="s">
        <v>4952</v>
      </c>
      <c r="H173" s="226">
        <v>55</v>
      </c>
      <c r="I173" s="123" t="s">
        <v>4952</v>
      </c>
      <c r="J173" s="226">
        <v>35</v>
      </c>
      <c r="K173" s="123" t="s">
        <v>4952</v>
      </c>
      <c r="L173" s="123" t="s">
        <v>5173</v>
      </c>
      <c r="M173" s="123" t="s">
        <v>5096</v>
      </c>
      <c r="N173" s="123" t="s">
        <v>5096</v>
      </c>
      <c r="O173" s="226">
        <v>50</v>
      </c>
      <c r="P173" s="123" t="s">
        <v>4949</v>
      </c>
      <c r="Q173" s="123" t="s">
        <v>4951</v>
      </c>
      <c r="R173" s="123" t="s">
        <v>5198</v>
      </c>
    </row>
    <row r="174" spans="1:18">
      <c r="A174" s="123" t="s">
        <v>423</v>
      </c>
      <c r="B174" s="123" t="s">
        <v>4997</v>
      </c>
      <c r="C174" s="123" t="s">
        <v>5094</v>
      </c>
      <c r="D174" s="124">
        <v>0.13300000000000001</v>
      </c>
      <c r="E174" s="123" t="s">
        <v>4950</v>
      </c>
      <c r="F174" s="226">
        <v>80</v>
      </c>
      <c r="G174" s="123" t="s">
        <v>4952</v>
      </c>
      <c r="H174" s="226">
        <v>37</v>
      </c>
      <c r="I174" s="123" t="s">
        <v>4952</v>
      </c>
      <c r="J174" s="226">
        <v>45</v>
      </c>
      <c r="K174" s="123" t="s">
        <v>4952</v>
      </c>
      <c r="L174" s="123" t="s">
        <v>4347</v>
      </c>
      <c r="M174" s="123" t="s">
        <v>5096</v>
      </c>
      <c r="N174" s="123" t="s">
        <v>5096</v>
      </c>
      <c r="O174" s="226">
        <v>100</v>
      </c>
      <c r="P174" s="123" t="s">
        <v>4949</v>
      </c>
      <c r="Q174" s="123" t="s">
        <v>4953</v>
      </c>
      <c r="R174" s="123" t="s">
        <v>5181</v>
      </c>
    </row>
    <row r="175" spans="1:18">
      <c r="A175" s="123" t="s">
        <v>506</v>
      </c>
      <c r="B175" s="123" t="s">
        <v>507</v>
      </c>
      <c r="C175" s="123" t="s">
        <v>5094</v>
      </c>
      <c r="D175" s="124">
        <v>0.80400000000000005</v>
      </c>
      <c r="E175" s="123" t="s">
        <v>4950</v>
      </c>
      <c r="F175" s="226">
        <v>1830</v>
      </c>
      <c r="G175" s="123" t="s">
        <v>4952</v>
      </c>
      <c r="H175" s="226">
        <v>160</v>
      </c>
      <c r="I175" s="123" t="s">
        <v>4952</v>
      </c>
      <c r="J175" s="226">
        <v>35</v>
      </c>
      <c r="K175" s="123" t="s">
        <v>4952</v>
      </c>
      <c r="L175" s="123" t="s">
        <v>5144</v>
      </c>
      <c r="M175" s="123" t="s">
        <v>5096</v>
      </c>
      <c r="N175" s="123" t="s">
        <v>5096</v>
      </c>
      <c r="O175" s="226">
        <v>1</v>
      </c>
      <c r="P175" s="123" t="s">
        <v>4949</v>
      </c>
      <c r="Q175" s="123" t="s">
        <v>4953</v>
      </c>
      <c r="R175" s="123" t="s">
        <v>5150</v>
      </c>
    </row>
    <row r="176" spans="1:18">
      <c r="A176" s="123" t="s">
        <v>660</v>
      </c>
      <c r="B176" s="123" t="s">
        <v>661</v>
      </c>
      <c r="C176" s="123" t="s">
        <v>5094</v>
      </c>
      <c r="D176" s="124">
        <v>4.9000000000000004</v>
      </c>
      <c r="E176" s="123" t="s">
        <v>4991</v>
      </c>
      <c r="F176" s="124">
        <v>26.5</v>
      </c>
      <c r="G176" s="123" t="s">
        <v>4952</v>
      </c>
      <c r="H176" s="226">
        <v>16</v>
      </c>
      <c r="I176" s="123" t="s">
        <v>4952</v>
      </c>
      <c r="J176" s="226">
        <v>16</v>
      </c>
      <c r="K176" s="123" t="s">
        <v>4952</v>
      </c>
      <c r="L176" s="123" t="s">
        <v>5099</v>
      </c>
      <c r="M176" s="123" t="s">
        <v>5096</v>
      </c>
      <c r="N176" s="123" t="s">
        <v>5096</v>
      </c>
      <c r="O176" s="226">
        <v>100</v>
      </c>
      <c r="P176" s="123" t="s">
        <v>4949</v>
      </c>
      <c r="Q176" s="123" t="s">
        <v>5045</v>
      </c>
      <c r="R176" s="123" t="s">
        <v>5463</v>
      </c>
    </row>
    <row r="177" spans="1:18">
      <c r="A177" s="123" t="s">
        <v>239</v>
      </c>
      <c r="B177" s="123" t="s">
        <v>240</v>
      </c>
      <c r="C177" s="123" t="s">
        <v>5094</v>
      </c>
      <c r="D177" s="124">
        <v>3.67</v>
      </c>
      <c r="E177" s="123" t="s">
        <v>4950</v>
      </c>
      <c r="F177" s="226">
        <v>5900</v>
      </c>
      <c r="G177" s="123" t="s">
        <v>4952</v>
      </c>
      <c r="H177" s="226">
        <v>30</v>
      </c>
      <c r="I177" s="123" t="s">
        <v>4952</v>
      </c>
      <c r="J177" s="226">
        <v>35</v>
      </c>
      <c r="K177" s="123" t="s">
        <v>4952</v>
      </c>
      <c r="L177" s="123" t="s">
        <v>5215</v>
      </c>
      <c r="M177" s="123" t="s">
        <v>5096</v>
      </c>
      <c r="N177" s="123" t="s">
        <v>5096</v>
      </c>
      <c r="O177" s="226">
        <v>1</v>
      </c>
      <c r="P177" s="123" t="s">
        <v>4949</v>
      </c>
      <c r="Q177" s="123" t="s">
        <v>4971</v>
      </c>
      <c r="R177" s="123" t="s">
        <v>5221</v>
      </c>
    </row>
    <row r="178" spans="1:18">
      <c r="A178" s="123" t="s">
        <v>451</v>
      </c>
      <c r="B178" s="123" t="s">
        <v>5002</v>
      </c>
      <c r="C178" s="123" t="s">
        <v>5094</v>
      </c>
      <c r="D178" s="124">
        <v>1.7000000000000001E-2</v>
      </c>
      <c r="E178" s="123" t="s">
        <v>4950</v>
      </c>
      <c r="F178" s="226">
        <v>70</v>
      </c>
      <c r="G178" s="123" t="s">
        <v>4952</v>
      </c>
      <c r="H178" s="226">
        <v>70</v>
      </c>
      <c r="I178" s="123" t="s">
        <v>4952</v>
      </c>
      <c r="J178" s="124">
        <v>6.1</v>
      </c>
      <c r="K178" s="123" t="s">
        <v>4952</v>
      </c>
      <c r="L178" s="123" t="s">
        <v>5173</v>
      </c>
      <c r="M178" s="123" t="s">
        <v>5096</v>
      </c>
      <c r="N178" s="123" t="s">
        <v>5096</v>
      </c>
      <c r="O178" s="226">
        <v>200</v>
      </c>
      <c r="P178" s="123" t="s">
        <v>4949</v>
      </c>
      <c r="Q178" s="123" t="s">
        <v>4953</v>
      </c>
      <c r="R178" s="123" t="s">
        <v>5175</v>
      </c>
    </row>
    <row r="179" spans="1:18">
      <c r="A179" s="123" t="s">
        <v>221</v>
      </c>
      <c r="B179" s="123" t="s">
        <v>222</v>
      </c>
      <c r="C179" s="123" t="s">
        <v>5094</v>
      </c>
      <c r="D179" s="124">
        <v>6.1950000000000003</v>
      </c>
      <c r="E179" s="123" t="s">
        <v>4950</v>
      </c>
      <c r="F179" s="226">
        <v>5900</v>
      </c>
      <c r="G179" s="123" t="s">
        <v>4952</v>
      </c>
      <c r="H179" s="226">
        <v>40</v>
      </c>
      <c r="I179" s="123" t="s">
        <v>4952</v>
      </c>
      <c r="J179" s="226">
        <v>60</v>
      </c>
      <c r="K179" s="123" t="s">
        <v>4952</v>
      </c>
      <c r="L179" s="123" t="s">
        <v>5225</v>
      </c>
      <c r="M179" s="123" t="s">
        <v>5096</v>
      </c>
      <c r="N179" s="123" t="s">
        <v>5096</v>
      </c>
      <c r="O179" s="226">
        <v>1</v>
      </c>
      <c r="P179" s="123" t="s">
        <v>4949</v>
      </c>
      <c r="Q179" s="123" t="s">
        <v>4971</v>
      </c>
      <c r="R179" s="123" t="s">
        <v>5226</v>
      </c>
    </row>
    <row r="180" spans="1:18">
      <c r="A180" s="123" t="s">
        <v>488</v>
      </c>
      <c r="B180" s="123" t="s">
        <v>4171</v>
      </c>
      <c r="C180" s="123" t="s">
        <v>5094</v>
      </c>
      <c r="D180" s="124">
        <v>8.1349999999999998</v>
      </c>
      <c r="E180" s="123" t="s">
        <v>4950</v>
      </c>
      <c r="F180" s="226">
        <v>5000</v>
      </c>
      <c r="G180" s="123" t="s">
        <v>4952</v>
      </c>
      <c r="H180" s="226">
        <v>114</v>
      </c>
      <c r="I180" s="123" t="s">
        <v>4952</v>
      </c>
      <c r="J180" s="226">
        <v>134</v>
      </c>
      <c r="K180" s="123" t="s">
        <v>4952</v>
      </c>
      <c r="L180" s="123" t="s">
        <v>5144</v>
      </c>
      <c r="M180" s="123" t="s">
        <v>5096</v>
      </c>
      <c r="N180" s="123" t="s">
        <v>5096</v>
      </c>
      <c r="O180" s="226">
        <v>30</v>
      </c>
      <c r="P180" s="123" t="s">
        <v>4949</v>
      </c>
      <c r="Q180" s="123" t="s">
        <v>4953</v>
      </c>
      <c r="R180" s="123" t="s">
        <v>5159</v>
      </c>
    </row>
    <row r="181" spans="1:18">
      <c r="A181" s="123" t="s">
        <v>261</v>
      </c>
      <c r="B181" s="123" t="s">
        <v>4976</v>
      </c>
      <c r="C181" s="123" t="s">
        <v>5094</v>
      </c>
      <c r="D181" s="124">
        <v>0.23200000000000001</v>
      </c>
      <c r="E181" s="123" t="s">
        <v>4950</v>
      </c>
      <c r="F181" s="226">
        <v>450</v>
      </c>
      <c r="G181" s="123" t="s">
        <v>4952</v>
      </c>
      <c r="H181" s="226">
        <v>30</v>
      </c>
      <c r="I181" s="123" t="s">
        <v>4952</v>
      </c>
      <c r="J181" s="226">
        <v>100</v>
      </c>
      <c r="K181" s="123" t="s">
        <v>4952</v>
      </c>
      <c r="L181" s="123" t="s">
        <v>5215</v>
      </c>
      <c r="M181" s="123" t="s">
        <v>5096</v>
      </c>
      <c r="N181" s="123" t="s">
        <v>5096</v>
      </c>
      <c r="O181" s="226">
        <v>35</v>
      </c>
      <c r="P181" s="123" t="s">
        <v>4949</v>
      </c>
      <c r="Q181" s="123" t="s">
        <v>4971</v>
      </c>
      <c r="R181" s="123" t="s">
        <v>5308</v>
      </c>
    </row>
    <row r="182" spans="1:18">
      <c r="A182" s="123" t="s">
        <v>113</v>
      </c>
      <c r="B182" s="123" t="s">
        <v>4957</v>
      </c>
      <c r="C182" s="123" t="s">
        <v>5094</v>
      </c>
      <c r="D182" s="124">
        <v>0.29599999999999999</v>
      </c>
      <c r="E182" s="123" t="s">
        <v>4950</v>
      </c>
      <c r="F182" s="124">
        <v>156.5</v>
      </c>
      <c r="G182" s="123" t="s">
        <v>4952</v>
      </c>
      <c r="H182" s="226">
        <v>35</v>
      </c>
      <c r="I182" s="123" t="s">
        <v>4952</v>
      </c>
      <c r="J182" s="226">
        <v>192</v>
      </c>
      <c r="K182" s="123" t="s">
        <v>4952</v>
      </c>
      <c r="L182" s="123" t="s">
        <v>5263</v>
      </c>
      <c r="M182" s="123" t="s">
        <v>5096</v>
      </c>
      <c r="N182" s="123" t="s">
        <v>5096</v>
      </c>
      <c r="O182" s="226">
        <v>30</v>
      </c>
      <c r="P182" s="123" t="s">
        <v>4949</v>
      </c>
      <c r="Q182" s="123" t="s">
        <v>4953</v>
      </c>
      <c r="R182" s="123" t="s">
        <v>5387</v>
      </c>
    </row>
    <row r="183" spans="1:18">
      <c r="A183" s="123" t="s">
        <v>578</v>
      </c>
      <c r="B183" s="123" t="s">
        <v>5018</v>
      </c>
      <c r="C183" s="123" t="s">
        <v>5094</v>
      </c>
      <c r="D183" s="124">
        <v>1.9690000000000001</v>
      </c>
      <c r="E183" s="123" t="s">
        <v>4950</v>
      </c>
      <c r="F183" s="226">
        <v>2250</v>
      </c>
      <c r="G183" s="123" t="s">
        <v>4952</v>
      </c>
      <c r="H183" s="124">
        <v>252.7</v>
      </c>
      <c r="I183" s="123" t="s">
        <v>4952</v>
      </c>
      <c r="J183" s="226">
        <v>46</v>
      </c>
      <c r="K183" s="123" t="s">
        <v>4952</v>
      </c>
      <c r="L183" s="123" t="s">
        <v>5117</v>
      </c>
      <c r="M183" s="123" t="s">
        <v>5096</v>
      </c>
      <c r="N183" s="123" t="s">
        <v>5096</v>
      </c>
      <c r="O183" s="226">
        <v>1</v>
      </c>
      <c r="P183" s="123" t="s">
        <v>4949</v>
      </c>
      <c r="Q183" s="123" t="s">
        <v>4953</v>
      </c>
      <c r="R183" s="123" t="s">
        <v>5130</v>
      </c>
    </row>
    <row r="184" spans="1:18">
      <c r="A184" s="123" t="s">
        <v>704</v>
      </c>
      <c r="B184" s="123" t="s">
        <v>705</v>
      </c>
      <c r="C184" s="123" t="s">
        <v>5094</v>
      </c>
      <c r="D184" s="124">
        <v>1.83</v>
      </c>
      <c r="E184" s="123" t="s">
        <v>4950</v>
      </c>
      <c r="F184" s="226">
        <v>455</v>
      </c>
      <c r="G184" s="123" t="s">
        <v>4952</v>
      </c>
      <c r="H184" s="226">
        <v>455</v>
      </c>
      <c r="I184" s="123" t="s">
        <v>4952</v>
      </c>
      <c r="J184" s="226">
        <v>48</v>
      </c>
      <c r="K184" s="123" t="s">
        <v>4952</v>
      </c>
      <c r="L184" s="123" t="s">
        <v>5095</v>
      </c>
      <c r="M184" s="123" t="s">
        <v>5096</v>
      </c>
      <c r="N184" s="123" t="s">
        <v>5096</v>
      </c>
      <c r="O184" s="226">
        <v>1</v>
      </c>
      <c r="P184" s="123" t="s">
        <v>4949</v>
      </c>
      <c r="Q184" s="123" t="s">
        <v>4970</v>
      </c>
      <c r="R184" s="123" t="s">
        <v>5098</v>
      </c>
    </row>
    <row r="185" spans="1:18">
      <c r="A185" s="123" t="s">
        <v>435</v>
      </c>
      <c r="B185" s="123" t="s">
        <v>436</v>
      </c>
      <c r="C185" s="123" t="s">
        <v>5094</v>
      </c>
      <c r="D185" s="124">
        <v>6.6000000000000003E-2</v>
      </c>
      <c r="E185" s="123" t="s">
        <v>4950</v>
      </c>
      <c r="F185" s="226">
        <v>76</v>
      </c>
      <c r="G185" s="123" t="s">
        <v>4952</v>
      </c>
      <c r="H185" s="226">
        <v>32</v>
      </c>
      <c r="I185" s="123" t="s">
        <v>4952</v>
      </c>
      <c r="J185" s="226">
        <v>37</v>
      </c>
      <c r="K185" s="123" t="s">
        <v>4952</v>
      </c>
      <c r="L185" s="123" t="s">
        <v>4347</v>
      </c>
      <c r="M185" s="123" t="s">
        <v>5096</v>
      </c>
      <c r="N185" s="123" t="s">
        <v>5096</v>
      </c>
      <c r="O185" s="226">
        <v>100</v>
      </c>
      <c r="P185" s="123" t="s">
        <v>4949</v>
      </c>
      <c r="Q185" s="123" t="s">
        <v>4953</v>
      </c>
      <c r="R185" s="123" t="s">
        <v>5408</v>
      </c>
    </row>
    <row r="186" spans="1:18">
      <c r="A186" s="123" t="s">
        <v>498</v>
      </c>
      <c r="B186" s="123" t="s">
        <v>5009</v>
      </c>
      <c r="C186" s="123" t="s">
        <v>5094</v>
      </c>
      <c r="D186" s="124">
        <v>0.11</v>
      </c>
      <c r="E186" s="123" t="s">
        <v>4950</v>
      </c>
      <c r="F186" s="124">
        <v>59.2</v>
      </c>
      <c r="G186" s="123" t="s">
        <v>4952</v>
      </c>
      <c r="H186" s="226">
        <v>96</v>
      </c>
      <c r="I186" s="123" t="s">
        <v>4952</v>
      </c>
      <c r="J186" s="124">
        <v>43.8</v>
      </c>
      <c r="K186" s="123" t="s">
        <v>4952</v>
      </c>
      <c r="L186" s="123" t="s">
        <v>5144</v>
      </c>
      <c r="M186" s="123" t="s">
        <v>5096</v>
      </c>
      <c r="N186" s="123" t="s">
        <v>5096</v>
      </c>
      <c r="O186" s="226">
        <v>25</v>
      </c>
      <c r="P186" s="123" t="s">
        <v>4949</v>
      </c>
      <c r="Q186" s="123" t="s">
        <v>4953</v>
      </c>
      <c r="R186" s="123" t="s">
        <v>5154</v>
      </c>
    </row>
    <row r="187" spans="1:18">
      <c r="A187" s="123" t="s">
        <v>3326</v>
      </c>
      <c r="B187" s="123" t="s">
        <v>3327</v>
      </c>
      <c r="C187" s="123" t="s">
        <v>5094</v>
      </c>
      <c r="D187" s="124">
        <v>0.13</v>
      </c>
      <c r="E187" s="123" t="s">
        <v>4950</v>
      </c>
      <c r="F187" s="226">
        <v>96</v>
      </c>
      <c r="G187" s="123" t="s">
        <v>4952</v>
      </c>
      <c r="H187" s="226">
        <v>30</v>
      </c>
      <c r="I187" s="123" t="s">
        <v>4952</v>
      </c>
      <c r="J187" s="124">
        <v>108.22</v>
      </c>
      <c r="K187" s="123" t="s">
        <v>4952</v>
      </c>
      <c r="L187" s="123" t="s">
        <v>5499</v>
      </c>
      <c r="M187" s="123" t="s">
        <v>5096</v>
      </c>
      <c r="N187" s="123" t="s">
        <v>5096</v>
      </c>
      <c r="O187" s="226">
        <v>70</v>
      </c>
      <c r="P187" s="123" t="s">
        <v>4949</v>
      </c>
      <c r="Q187" s="123" t="s">
        <v>4953</v>
      </c>
      <c r="R187" s="123" t="s">
        <v>5503</v>
      </c>
    </row>
    <row r="188" spans="1:18">
      <c r="A188" s="123" t="s">
        <v>413</v>
      </c>
      <c r="B188" s="123" t="s">
        <v>414</v>
      </c>
      <c r="C188" s="123" t="s">
        <v>5094</v>
      </c>
      <c r="D188" s="124">
        <v>0.05</v>
      </c>
      <c r="E188" s="123" t="s">
        <v>4950</v>
      </c>
      <c r="F188" s="226">
        <v>50</v>
      </c>
      <c r="G188" s="123" t="s">
        <v>4952</v>
      </c>
      <c r="H188" s="124">
        <v>35.5</v>
      </c>
      <c r="I188" s="123" t="s">
        <v>4952</v>
      </c>
      <c r="J188" s="124">
        <v>87.9</v>
      </c>
      <c r="K188" s="123" t="s">
        <v>4952</v>
      </c>
      <c r="L188" s="123" t="s">
        <v>4347</v>
      </c>
      <c r="M188" s="123" t="s">
        <v>5096</v>
      </c>
      <c r="N188" s="123" t="s">
        <v>5096</v>
      </c>
      <c r="O188" s="226">
        <v>100</v>
      </c>
      <c r="P188" s="123" t="s">
        <v>4949</v>
      </c>
      <c r="Q188" s="123" t="s">
        <v>4953</v>
      </c>
      <c r="R188" s="123" t="s">
        <v>5456</v>
      </c>
    </row>
    <row r="189" spans="1:18">
      <c r="A189" s="123" t="s">
        <v>618</v>
      </c>
      <c r="B189" s="123" t="s">
        <v>5031</v>
      </c>
      <c r="C189" s="123" t="s">
        <v>5094</v>
      </c>
      <c r="D189" s="124">
        <v>3.5</v>
      </c>
      <c r="E189" s="123" t="s">
        <v>4950</v>
      </c>
      <c r="F189" s="226">
        <v>1400</v>
      </c>
      <c r="G189" s="123" t="s">
        <v>4952</v>
      </c>
      <c r="H189" s="124">
        <v>40.799999999999997</v>
      </c>
      <c r="I189" s="123" t="s">
        <v>4952</v>
      </c>
      <c r="J189" s="226">
        <v>365</v>
      </c>
      <c r="K189" s="123" t="s">
        <v>4952</v>
      </c>
      <c r="L189" s="123" t="s">
        <v>5117</v>
      </c>
      <c r="M189" s="123" t="s">
        <v>5096</v>
      </c>
      <c r="N189" s="123" t="s">
        <v>5096</v>
      </c>
      <c r="O189" s="226">
        <v>1</v>
      </c>
      <c r="P189" s="123" t="s">
        <v>4949</v>
      </c>
      <c r="Q189" s="123" t="s">
        <v>5020</v>
      </c>
      <c r="R189" s="123" t="s">
        <v>5120</v>
      </c>
    </row>
    <row r="190" spans="1:18">
      <c r="A190" s="123" t="s">
        <v>5076</v>
      </c>
      <c r="B190" s="123" t="s">
        <v>5077</v>
      </c>
      <c r="C190" s="123" t="s">
        <v>5094</v>
      </c>
      <c r="D190" s="124">
        <v>5.1999999999999998E-2</v>
      </c>
      <c r="E190" s="123" t="s">
        <v>4950</v>
      </c>
      <c r="F190" s="226">
        <v>50</v>
      </c>
      <c r="G190" s="123" t="s">
        <v>4952</v>
      </c>
      <c r="H190" s="124">
        <v>41.5</v>
      </c>
      <c r="I190" s="123" t="s">
        <v>4952</v>
      </c>
      <c r="J190" s="226">
        <v>61</v>
      </c>
      <c r="K190" s="123" t="s">
        <v>4952</v>
      </c>
      <c r="L190" s="123" t="s">
        <v>4347</v>
      </c>
      <c r="M190" s="123" t="s">
        <v>5096</v>
      </c>
      <c r="N190" s="123" t="s">
        <v>5096</v>
      </c>
      <c r="O190" s="226">
        <v>100</v>
      </c>
      <c r="P190" s="123" t="s">
        <v>4949</v>
      </c>
      <c r="Q190" s="123" t="s">
        <v>4953</v>
      </c>
      <c r="R190" s="123" t="s">
        <v>5430</v>
      </c>
    </row>
    <row r="191" spans="1:18">
      <c r="A191" s="123" t="s">
        <v>253</v>
      </c>
      <c r="B191" s="123" t="s">
        <v>254</v>
      </c>
      <c r="C191" s="123" t="s">
        <v>5094</v>
      </c>
      <c r="D191" s="124">
        <v>4.077</v>
      </c>
      <c r="E191" s="123" t="s">
        <v>4950</v>
      </c>
      <c r="F191" s="226">
        <v>5500</v>
      </c>
      <c r="G191" s="123" t="s">
        <v>4952</v>
      </c>
      <c r="H191" s="226">
        <v>30</v>
      </c>
      <c r="I191" s="123" t="s">
        <v>4952</v>
      </c>
      <c r="J191" s="226">
        <v>50</v>
      </c>
      <c r="K191" s="123" t="s">
        <v>4952</v>
      </c>
      <c r="L191" s="123" t="s">
        <v>5215</v>
      </c>
      <c r="M191" s="123" t="s">
        <v>5096</v>
      </c>
      <c r="N191" s="123" t="s">
        <v>5096</v>
      </c>
      <c r="O191" s="226">
        <v>1</v>
      </c>
      <c r="P191" s="123" t="s">
        <v>4949</v>
      </c>
      <c r="Q191" s="123" t="s">
        <v>4971</v>
      </c>
      <c r="R191" s="123" t="s">
        <v>5441</v>
      </c>
    </row>
    <row r="192" spans="1:18">
      <c r="A192" s="123" t="s">
        <v>411</v>
      </c>
      <c r="B192" s="123" t="s">
        <v>412</v>
      </c>
      <c r="C192" s="123" t="s">
        <v>5094</v>
      </c>
      <c r="D192" s="124">
        <v>7.3999999999999996E-2</v>
      </c>
      <c r="E192" s="123" t="s">
        <v>4950</v>
      </c>
      <c r="F192" s="226">
        <v>100</v>
      </c>
      <c r="G192" s="123" t="s">
        <v>4952</v>
      </c>
      <c r="H192" s="124">
        <v>35.5</v>
      </c>
      <c r="I192" s="123" t="s">
        <v>4952</v>
      </c>
      <c r="J192" s="124">
        <v>61.2</v>
      </c>
      <c r="K192" s="123" t="s">
        <v>4952</v>
      </c>
      <c r="L192" s="123" t="s">
        <v>4347</v>
      </c>
      <c r="M192" s="123" t="s">
        <v>5096</v>
      </c>
      <c r="N192" s="123" t="s">
        <v>5096</v>
      </c>
      <c r="O192" s="226">
        <v>100</v>
      </c>
      <c r="P192" s="123" t="s">
        <v>4949</v>
      </c>
      <c r="Q192" s="123" t="s">
        <v>4953</v>
      </c>
      <c r="R192" s="123" t="s">
        <v>5293</v>
      </c>
    </row>
    <row r="193" spans="1:18">
      <c r="A193" s="123" t="s">
        <v>628</v>
      </c>
      <c r="B193" s="123" t="s">
        <v>629</v>
      </c>
      <c r="C193" s="123" t="s">
        <v>5094</v>
      </c>
      <c r="D193" s="124">
        <v>0.89200000000000002</v>
      </c>
      <c r="E193" s="123" t="s">
        <v>4950</v>
      </c>
      <c r="F193" s="226">
        <v>1000</v>
      </c>
      <c r="G193" s="123" t="s">
        <v>4952</v>
      </c>
      <c r="H193" s="226">
        <v>33</v>
      </c>
      <c r="I193" s="123" t="s">
        <v>4952</v>
      </c>
      <c r="J193" s="226">
        <v>33</v>
      </c>
      <c r="K193" s="123" t="s">
        <v>4952</v>
      </c>
      <c r="L193" s="123" t="s">
        <v>5095</v>
      </c>
      <c r="M193" s="123" t="s">
        <v>5096</v>
      </c>
      <c r="N193" s="123" t="s">
        <v>5096</v>
      </c>
      <c r="O193" s="226">
        <v>1</v>
      </c>
      <c r="P193" s="123" t="s">
        <v>4949</v>
      </c>
      <c r="Q193" s="123" t="s">
        <v>5035</v>
      </c>
      <c r="R193" s="123" t="s">
        <v>5351</v>
      </c>
    </row>
    <row r="194" spans="1:18">
      <c r="A194" s="123" t="s">
        <v>308</v>
      </c>
      <c r="B194" s="123" t="s">
        <v>4984</v>
      </c>
      <c r="C194" s="123" t="s">
        <v>5094</v>
      </c>
      <c r="D194" s="124">
        <v>3.9980000000000002</v>
      </c>
      <c r="E194" s="123" t="s">
        <v>4950</v>
      </c>
      <c r="F194" s="226">
        <v>4200</v>
      </c>
      <c r="G194" s="123" t="s">
        <v>4952</v>
      </c>
      <c r="H194" s="226">
        <v>114</v>
      </c>
      <c r="I194" s="123" t="s">
        <v>4952</v>
      </c>
      <c r="J194" s="124">
        <v>31.577999999999999</v>
      </c>
      <c r="K194" s="123" t="s">
        <v>4952</v>
      </c>
      <c r="L194" s="123" t="s">
        <v>5144</v>
      </c>
      <c r="M194" s="123" t="s">
        <v>5096</v>
      </c>
      <c r="N194" s="123" t="s">
        <v>5096</v>
      </c>
      <c r="O194" s="226">
        <v>1</v>
      </c>
      <c r="P194" s="123" t="s">
        <v>4949</v>
      </c>
      <c r="Q194" s="123" t="s">
        <v>4974</v>
      </c>
      <c r="R194" s="123" t="s">
        <v>5453</v>
      </c>
    </row>
    <row r="195" spans="1:18">
      <c r="A195" s="123" t="s">
        <v>652</v>
      </c>
      <c r="B195" s="123" t="s">
        <v>5504</v>
      </c>
      <c r="C195" s="123" t="s">
        <v>5094</v>
      </c>
      <c r="D195" s="124">
        <v>10.7</v>
      </c>
      <c r="E195" s="123" t="s">
        <v>4991</v>
      </c>
      <c r="F195" s="226">
        <v>30</v>
      </c>
      <c r="G195" s="123" t="s">
        <v>4952</v>
      </c>
      <c r="H195" s="226">
        <v>30</v>
      </c>
      <c r="I195" s="123" t="s">
        <v>4952</v>
      </c>
      <c r="J195" s="124">
        <v>2.5</v>
      </c>
      <c r="K195" s="123" t="s">
        <v>4952</v>
      </c>
      <c r="L195" s="123" t="s">
        <v>5099</v>
      </c>
      <c r="M195" s="123" t="s">
        <v>5096</v>
      </c>
      <c r="N195" s="123" t="s">
        <v>5096</v>
      </c>
      <c r="O195" s="226">
        <v>200</v>
      </c>
      <c r="P195" s="123" t="s">
        <v>4949</v>
      </c>
      <c r="Q195" s="123" t="s">
        <v>5044</v>
      </c>
      <c r="R195" s="123" t="s">
        <v>5356</v>
      </c>
    </row>
    <row r="196" spans="1:18">
      <c r="A196" s="123" t="s">
        <v>606</v>
      </c>
      <c r="B196" s="123" t="s">
        <v>5025</v>
      </c>
      <c r="C196" s="123" t="s">
        <v>5094</v>
      </c>
      <c r="D196" s="124">
        <v>3.12</v>
      </c>
      <c r="E196" s="123" t="s">
        <v>4950</v>
      </c>
      <c r="F196" s="226">
        <v>2200</v>
      </c>
      <c r="G196" s="123" t="s">
        <v>4952</v>
      </c>
      <c r="H196" s="124">
        <v>40.799999999999997</v>
      </c>
      <c r="I196" s="123" t="s">
        <v>4952</v>
      </c>
      <c r="J196" s="226">
        <v>185</v>
      </c>
      <c r="K196" s="123" t="s">
        <v>4952</v>
      </c>
      <c r="L196" s="123" t="s">
        <v>5117</v>
      </c>
      <c r="M196" s="123" t="s">
        <v>5096</v>
      </c>
      <c r="N196" s="123" t="s">
        <v>5096</v>
      </c>
      <c r="O196" s="226">
        <v>1</v>
      </c>
      <c r="P196" s="123" t="s">
        <v>4949</v>
      </c>
      <c r="Q196" s="123" t="s">
        <v>5020</v>
      </c>
      <c r="R196" s="123" t="s">
        <v>5333</v>
      </c>
    </row>
    <row r="197" spans="1:18">
      <c r="A197" s="123" t="s">
        <v>46</v>
      </c>
      <c r="B197" s="123" t="s">
        <v>47</v>
      </c>
      <c r="C197" s="123" t="s">
        <v>5094</v>
      </c>
      <c r="D197" s="124">
        <v>0.39100000000000001</v>
      </c>
      <c r="E197" s="123" t="s">
        <v>4950</v>
      </c>
      <c r="F197" s="226">
        <v>430</v>
      </c>
      <c r="G197" s="123" t="s">
        <v>4952</v>
      </c>
      <c r="H197" s="226">
        <v>229</v>
      </c>
      <c r="I197" s="123" t="s">
        <v>4952</v>
      </c>
      <c r="J197" s="226">
        <v>145</v>
      </c>
      <c r="K197" s="123" t="s">
        <v>4952</v>
      </c>
      <c r="L197" s="123" t="s">
        <v>5278</v>
      </c>
      <c r="M197" s="123" t="s">
        <v>5096</v>
      </c>
      <c r="N197" s="123" t="s">
        <v>5096</v>
      </c>
      <c r="O197" s="226">
        <v>10</v>
      </c>
      <c r="P197" s="123" t="s">
        <v>4949</v>
      </c>
      <c r="Q197" s="123" t="s">
        <v>4953</v>
      </c>
      <c r="R197" s="123" t="s">
        <v>5286</v>
      </c>
    </row>
    <row r="198" spans="1:18">
      <c r="A198" s="123" t="s">
        <v>279</v>
      </c>
      <c r="B198" s="123" t="s">
        <v>280</v>
      </c>
      <c r="C198" s="123" t="s">
        <v>5094</v>
      </c>
      <c r="D198" s="124">
        <v>7.5019999999999998</v>
      </c>
      <c r="E198" s="123" t="s">
        <v>4950</v>
      </c>
      <c r="F198" s="226">
        <v>4400</v>
      </c>
      <c r="G198" s="123" t="s">
        <v>4952</v>
      </c>
      <c r="H198" s="124">
        <v>50.75</v>
      </c>
      <c r="I198" s="123" t="s">
        <v>4952</v>
      </c>
      <c r="J198" s="226">
        <v>130</v>
      </c>
      <c r="K198" s="123" t="s">
        <v>4952</v>
      </c>
      <c r="L198" s="123" t="s">
        <v>5144</v>
      </c>
      <c r="M198" s="123" t="s">
        <v>5096</v>
      </c>
      <c r="N198" s="123" t="s">
        <v>5096</v>
      </c>
      <c r="O198" s="226">
        <v>1</v>
      </c>
      <c r="P198" s="123" t="s">
        <v>4949</v>
      </c>
      <c r="Q198" s="123" t="s">
        <v>4971</v>
      </c>
      <c r="R198" s="123" t="s">
        <v>5339</v>
      </c>
    </row>
    <row r="199" spans="1:18">
      <c r="A199" s="123" t="s">
        <v>433</v>
      </c>
      <c r="B199" s="123" t="s">
        <v>434</v>
      </c>
      <c r="C199" s="123" t="s">
        <v>5094</v>
      </c>
      <c r="D199" s="124">
        <v>6.6000000000000003E-2</v>
      </c>
      <c r="E199" s="123" t="s">
        <v>4950</v>
      </c>
      <c r="F199" s="226">
        <v>76</v>
      </c>
      <c r="G199" s="123" t="s">
        <v>4952</v>
      </c>
      <c r="H199" s="226">
        <v>32</v>
      </c>
      <c r="I199" s="123" t="s">
        <v>4952</v>
      </c>
      <c r="J199" s="226">
        <v>37</v>
      </c>
      <c r="K199" s="123" t="s">
        <v>4952</v>
      </c>
      <c r="L199" s="123" t="s">
        <v>4347</v>
      </c>
      <c r="M199" s="123" t="s">
        <v>5096</v>
      </c>
      <c r="N199" s="123" t="s">
        <v>5096</v>
      </c>
      <c r="O199" s="226">
        <v>100</v>
      </c>
      <c r="P199" s="123" t="s">
        <v>4949</v>
      </c>
      <c r="Q199" s="123" t="s">
        <v>4953</v>
      </c>
      <c r="R199" s="123" t="s">
        <v>5407</v>
      </c>
    </row>
    <row r="200" spans="1:18">
      <c r="A200" s="123" t="s">
        <v>700</v>
      </c>
      <c r="B200" s="123" t="s">
        <v>5055</v>
      </c>
      <c r="C200" s="123" t="s">
        <v>5094</v>
      </c>
      <c r="D200" s="124">
        <v>6.0000000000000001E-3</v>
      </c>
      <c r="E200" s="123" t="s">
        <v>4950</v>
      </c>
      <c r="F200" s="226">
        <v>13</v>
      </c>
      <c r="G200" s="123" t="s">
        <v>4952</v>
      </c>
      <c r="H200" s="226">
        <v>13</v>
      </c>
      <c r="I200" s="123" t="s">
        <v>4952</v>
      </c>
      <c r="J200" s="124">
        <v>15.385</v>
      </c>
      <c r="K200" s="123" t="s">
        <v>4952</v>
      </c>
      <c r="L200" s="123" t="s">
        <v>5099</v>
      </c>
      <c r="M200" s="123" t="s">
        <v>5096</v>
      </c>
      <c r="N200" s="123" t="s">
        <v>5096</v>
      </c>
      <c r="O200" s="226">
        <v>100</v>
      </c>
      <c r="P200" s="123" t="s">
        <v>4949</v>
      </c>
      <c r="Q200" s="123" t="s">
        <v>5041</v>
      </c>
      <c r="R200" s="123" t="s">
        <v>5433</v>
      </c>
    </row>
    <row r="201" spans="1:18">
      <c r="A201" s="123" t="s">
        <v>626</v>
      </c>
      <c r="B201" s="123" t="s">
        <v>627</v>
      </c>
      <c r="C201" s="123" t="s">
        <v>5094</v>
      </c>
      <c r="D201" s="226">
        <v>10</v>
      </c>
      <c r="E201" s="123" t="s">
        <v>4950</v>
      </c>
      <c r="F201" s="226">
        <v>500</v>
      </c>
      <c r="G201" s="123" t="s">
        <v>4952</v>
      </c>
      <c r="H201" s="226">
        <v>400</v>
      </c>
      <c r="I201" s="123" t="s">
        <v>4952</v>
      </c>
      <c r="J201" s="226">
        <v>200</v>
      </c>
      <c r="K201" s="123" t="s">
        <v>4952</v>
      </c>
      <c r="L201" s="123" t="s">
        <v>5095</v>
      </c>
      <c r="M201" s="123" t="s">
        <v>5096</v>
      </c>
      <c r="N201" s="123" t="s">
        <v>5096</v>
      </c>
      <c r="O201" s="226">
        <v>1</v>
      </c>
      <c r="P201" s="123" t="s">
        <v>4949</v>
      </c>
      <c r="Q201" s="123" t="s">
        <v>4951</v>
      </c>
      <c r="R201" s="123" t="s">
        <v>5421</v>
      </c>
    </row>
    <row r="202" spans="1:18">
      <c r="A202" s="123" t="s">
        <v>56</v>
      </c>
      <c r="B202" s="123" t="s">
        <v>57</v>
      </c>
      <c r="C202" s="123" t="s">
        <v>5094</v>
      </c>
      <c r="D202" s="124">
        <v>0.51600000000000001</v>
      </c>
      <c r="E202" s="123" t="s">
        <v>4950</v>
      </c>
      <c r="F202" s="226">
        <v>465</v>
      </c>
      <c r="G202" s="123" t="s">
        <v>4952</v>
      </c>
      <c r="H202" s="226">
        <v>289</v>
      </c>
      <c r="I202" s="123" t="s">
        <v>4952</v>
      </c>
      <c r="J202" s="226">
        <v>138</v>
      </c>
      <c r="K202" s="123" t="s">
        <v>4952</v>
      </c>
      <c r="L202" s="123" t="s">
        <v>5278</v>
      </c>
      <c r="M202" s="123" t="s">
        <v>5096</v>
      </c>
      <c r="N202" s="123" t="s">
        <v>5096</v>
      </c>
      <c r="O202" s="226">
        <v>10</v>
      </c>
      <c r="P202" s="123" t="s">
        <v>4949</v>
      </c>
      <c r="Q202" s="123" t="s">
        <v>4953</v>
      </c>
      <c r="R202" s="123" t="s">
        <v>5380</v>
      </c>
    </row>
    <row r="203" spans="1:18">
      <c r="A203" s="123" t="s">
        <v>570</v>
      </c>
      <c r="B203" s="123" t="s">
        <v>571</v>
      </c>
      <c r="C203" s="123" t="s">
        <v>5094</v>
      </c>
      <c r="D203" s="124">
        <v>0.04</v>
      </c>
      <c r="E203" s="123" t="s">
        <v>4950</v>
      </c>
      <c r="F203" s="124">
        <v>222.6</v>
      </c>
      <c r="G203" s="123" t="s">
        <v>4952</v>
      </c>
      <c r="H203" s="124">
        <v>82.4</v>
      </c>
      <c r="I203" s="123" t="s">
        <v>4952</v>
      </c>
      <c r="J203" s="226">
        <v>12</v>
      </c>
      <c r="K203" s="123" t="s">
        <v>4952</v>
      </c>
      <c r="L203" s="123" t="s">
        <v>5117</v>
      </c>
      <c r="M203" s="123" t="s">
        <v>5096</v>
      </c>
      <c r="N203" s="123" t="s">
        <v>5096</v>
      </c>
      <c r="O203" s="226">
        <v>20</v>
      </c>
      <c r="P203" s="123" t="s">
        <v>4949</v>
      </c>
      <c r="Q203" s="123" t="s">
        <v>4953</v>
      </c>
      <c r="R203" s="123" t="s">
        <v>5132</v>
      </c>
    </row>
    <row r="204" spans="1:18">
      <c r="A204" s="123" t="s">
        <v>54</v>
      </c>
      <c r="B204" s="123" t="s">
        <v>55</v>
      </c>
      <c r="C204" s="123" t="s">
        <v>5094</v>
      </c>
      <c r="D204" s="124">
        <v>0.42199999999999999</v>
      </c>
      <c r="E204" s="123" t="s">
        <v>4950</v>
      </c>
      <c r="F204" s="226">
        <v>425</v>
      </c>
      <c r="G204" s="123" t="s">
        <v>4952</v>
      </c>
      <c r="H204" s="226">
        <v>253</v>
      </c>
      <c r="I204" s="123" t="s">
        <v>4952</v>
      </c>
      <c r="J204" s="226">
        <v>132</v>
      </c>
      <c r="K204" s="123" t="s">
        <v>4952</v>
      </c>
      <c r="L204" s="123" t="s">
        <v>5278</v>
      </c>
      <c r="M204" s="123" t="s">
        <v>5096</v>
      </c>
      <c r="N204" s="123" t="s">
        <v>5096</v>
      </c>
      <c r="O204" s="226">
        <v>10</v>
      </c>
      <c r="P204" s="123" t="s">
        <v>4949</v>
      </c>
      <c r="Q204" s="123" t="s">
        <v>4953</v>
      </c>
      <c r="R204" s="123" t="s">
        <v>5283</v>
      </c>
    </row>
    <row r="205" spans="1:18">
      <c r="A205" s="123" t="s">
        <v>83</v>
      </c>
      <c r="B205" s="123" t="s">
        <v>84</v>
      </c>
      <c r="C205" s="123" t="s">
        <v>5094</v>
      </c>
      <c r="D205" s="124">
        <v>0.10299999999999999</v>
      </c>
      <c r="E205" s="123" t="s">
        <v>4950</v>
      </c>
      <c r="F205" s="124">
        <v>74.5</v>
      </c>
      <c r="G205" s="123" t="s">
        <v>4952</v>
      </c>
      <c r="H205" s="226">
        <v>38</v>
      </c>
      <c r="I205" s="123" t="s">
        <v>4952</v>
      </c>
      <c r="J205" s="124">
        <v>51.8</v>
      </c>
      <c r="K205" s="123" t="s">
        <v>4952</v>
      </c>
      <c r="L205" s="123" t="s">
        <v>5267</v>
      </c>
      <c r="M205" s="123" t="s">
        <v>5096</v>
      </c>
      <c r="N205" s="123" t="s">
        <v>5096</v>
      </c>
      <c r="O205" s="226">
        <v>50</v>
      </c>
      <c r="P205" s="123" t="s">
        <v>4949</v>
      </c>
      <c r="Q205" s="123" t="s">
        <v>4953</v>
      </c>
      <c r="R205" s="123" t="s">
        <v>5276</v>
      </c>
    </row>
    <row r="206" spans="1:18">
      <c r="A206" s="123" t="s">
        <v>58</v>
      </c>
      <c r="B206" s="123" t="s">
        <v>59</v>
      </c>
      <c r="C206" s="123" t="s">
        <v>5094</v>
      </c>
      <c r="D206" s="124">
        <v>0.49399999999999999</v>
      </c>
      <c r="E206" s="123" t="s">
        <v>4950</v>
      </c>
      <c r="F206" s="226">
        <v>439</v>
      </c>
      <c r="G206" s="123" t="s">
        <v>4952</v>
      </c>
      <c r="H206" s="226">
        <v>325</v>
      </c>
      <c r="I206" s="123" t="s">
        <v>4952</v>
      </c>
      <c r="J206" s="226">
        <v>91</v>
      </c>
      <c r="K206" s="123" t="s">
        <v>4952</v>
      </c>
      <c r="L206" s="123" t="s">
        <v>5278</v>
      </c>
      <c r="M206" s="123" t="s">
        <v>5096</v>
      </c>
      <c r="N206" s="123" t="s">
        <v>5096</v>
      </c>
      <c r="O206" s="226">
        <v>10</v>
      </c>
      <c r="P206" s="123" t="s">
        <v>4949</v>
      </c>
      <c r="Q206" s="123" t="s">
        <v>4953</v>
      </c>
      <c r="R206" s="123" t="s">
        <v>5381</v>
      </c>
    </row>
    <row r="207" spans="1:18">
      <c r="A207" s="123" t="s">
        <v>202</v>
      </c>
      <c r="B207" s="123" t="s">
        <v>203</v>
      </c>
      <c r="C207" s="123" t="s">
        <v>5094</v>
      </c>
      <c r="D207" s="124">
        <v>4.0590000000000002</v>
      </c>
      <c r="E207" s="123" t="s">
        <v>4950</v>
      </c>
      <c r="F207" s="226">
        <v>5900</v>
      </c>
      <c r="G207" s="123" t="s">
        <v>4952</v>
      </c>
      <c r="H207" s="226">
        <v>30</v>
      </c>
      <c r="I207" s="123" t="s">
        <v>4952</v>
      </c>
      <c r="J207" s="226">
        <v>30</v>
      </c>
      <c r="K207" s="123" t="s">
        <v>4952</v>
      </c>
      <c r="L207" s="123" t="s">
        <v>5232</v>
      </c>
      <c r="M207" s="123" t="s">
        <v>5096</v>
      </c>
      <c r="N207" s="123" t="s">
        <v>5096</v>
      </c>
      <c r="O207" s="226">
        <v>1</v>
      </c>
      <c r="P207" s="123" t="s">
        <v>4949</v>
      </c>
      <c r="Q207" s="123" t="s">
        <v>4971</v>
      </c>
      <c r="R207" s="123" t="s">
        <v>5319</v>
      </c>
    </row>
    <row r="208" spans="1:18">
      <c r="A208" s="123" t="s">
        <v>391</v>
      </c>
      <c r="B208" s="123" t="s">
        <v>392</v>
      </c>
      <c r="C208" s="123" t="s">
        <v>5094</v>
      </c>
      <c r="D208" s="124">
        <v>5.2999999999999999E-2</v>
      </c>
      <c r="E208" s="123" t="s">
        <v>4950</v>
      </c>
      <c r="F208" s="226">
        <v>50</v>
      </c>
      <c r="G208" s="123" t="s">
        <v>4952</v>
      </c>
      <c r="H208" s="124">
        <v>38.5</v>
      </c>
      <c r="I208" s="123" t="s">
        <v>4952</v>
      </c>
      <c r="J208" s="124">
        <v>67.680000000000007</v>
      </c>
      <c r="K208" s="123" t="s">
        <v>4952</v>
      </c>
      <c r="L208" s="123" t="s">
        <v>4347</v>
      </c>
      <c r="M208" s="123" t="s">
        <v>5096</v>
      </c>
      <c r="N208" s="123" t="s">
        <v>5096</v>
      </c>
      <c r="O208" s="226">
        <v>100</v>
      </c>
      <c r="P208" s="123" t="s">
        <v>4949</v>
      </c>
      <c r="Q208" s="123" t="s">
        <v>4953</v>
      </c>
      <c r="R208" s="123" t="s">
        <v>5400</v>
      </c>
    </row>
    <row r="209" spans="1:18">
      <c r="A209" s="123" t="s">
        <v>409</v>
      </c>
      <c r="B209" s="123" t="s">
        <v>410</v>
      </c>
      <c r="C209" s="123" t="s">
        <v>5094</v>
      </c>
      <c r="D209" s="124">
        <v>5.5E-2</v>
      </c>
      <c r="E209" s="123" t="s">
        <v>4950</v>
      </c>
      <c r="F209" s="226">
        <v>50</v>
      </c>
      <c r="G209" s="123" t="s">
        <v>4952</v>
      </c>
      <c r="H209" s="124">
        <v>35.5</v>
      </c>
      <c r="I209" s="123" t="s">
        <v>4952</v>
      </c>
      <c r="J209" s="124">
        <v>87.9</v>
      </c>
      <c r="K209" s="123" t="s">
        <v>4952</v>
      </c>
      <c r="L209" s="123" t="s">
        <v>4347</v>
      </c>
      <c r="M209" s="123" t="s">
        <v>5096</v>
      </c>
      <c r="N209" s="123" t="s">
        <v>5096</v>
      </c>
      <c r="O209" s="226">
        <v>100</v>
      </c>
      <c r="P209" s="123" t="s">
        <v>4949</v>
      </c>
      <c r="Q209" s="123" t="s">
        <v>4953</v>
      </c>
      <c r="R209" s="123" t="s">
        <v>5402</v>
      </c>
    </row>
    <row r="210" spans="1:18">
      <c r="A210" s="123" t="s">
        <v>247</v>
      </c>
      <c r="B210" s="123" t="s">
        <v>248</v>
      </c>
      <c r="C210" s="123" t="s">
        <v>5094</v>
      </c>
      <c r="D210" s="124">
        <v>2.6309999999999998</v>
      </c>
      <c r="E210" s="123" t="s">
        <v>4950</v>
      </c>
      <c r="F210" s="226">
        <v>3550</v>
      </c>
      <c r="G210" s="123" t="s">
        <v>4952</v>
      </c>
      <c r="H210" s="226">
        <v>30</v>
      </c>
      <c r="I210" s="123" t="s">
        <v>4952</v>
      </c>
      <c r="J210" s="226">
        <v>50</v>
      </c>
      <c r="K210" s="123" t="s">
        <v>4952</v>
      </c>
      <c r="L210" s="123" t="s">
        <v>5215</v>
      </c>
      <c r="M210" s="123" t="s">
        <v>5096</v>
      </c>
      <c r="N210" s="123" t="s">
        <v>5096</v>
      </c>
      <c r="O210" s="226">
        <v>1</v>
      </c>
      <c r="P210" s="123" t="s">
        <v>4949</v>
      </c>
      <c r="Q210" s="123" t="s">
        <v>4971</v>
      </c>
      <c r="R210" s="123" t="s">
        <v>5219</v>
      </c>
    </row>
    <row r="211" spans="1:18">
      <c r="A211" s="123" t="s">
        <v>632</v>
      </c>
      <c r="B211" s="123" t="s">
        <v>5038</v>
      </c>
      <c r="C211" s="123" t="s">
        <v>5094</v>
      </c>
      <c r="D211" s="124">
        <v>0.02</v>
      </c>
      <c r="E211" s="123" t="s">
        <v>4950</v>
      </c>
      <c r="F211" s="124">
        <v>83.63</v>
      </c>
      <c r="G211" s="123" t="s">
        <v>4952</v>
      </c>
      <c r="H211" s="124">
        <v>21.3</v>
      </c>
      <c r="I211" s="123" t="s">
        <v>4952</v>
      </c>
      <c r="J211" s="124">
        <v>14.122</v>
      </c>
      <c r="K211" s="123" t="s">
        <v>4952</v>
      </c>
      <c r="L211" s="123" t="s">
        <v>5099</v>
      </c>
      <c r="M211" s="123" t="s">
        <v>5096</v>
      </c>
      <c r="N211" s="123" t="s">
        <v>5096</v>
      </c>
      <c r="O211" s="226">
        <v>50</v>
      </c>
      <c r="P211" s="123" t="s">
        <v>4949</v>
      </c>
      <c r="Q211" s="123" t="s">
        <v>5037</v>
      </c>
      <c r="R211" s="123" t="s">
        <v>5115</v>
      </c>
    </row>
    <row r="212" spans="1:18">
      <c r="A212" s="123" t="s">
        <v>204</v>
      </c>
      <c r="B212" s="123" t="s">
        <v>205</v>
      </c>
      <c r="C212" s="123" t="s">
        <v>5094</v>
      </c>
      <c r="D212" s="124">
        <v>1.992</v>
      </c>
      <c r="E212" s="123" t="s">
        <v>4950</v>
      </c>
      <c r="F212" s="226">
        <v>2450</v>
      </c>
      <c r="G212" s="123" t="s">
        <v>4952</v>
      </c>
      <c r="H212" s="226">
        <v>40</v>
      </c>
      <c r="I212" s="123" t="s">
        <v>4952</v>
      </c>
      <c r="J212" s="226">
        <v>40</v>
      </c>
      <c r="K212" s="123" t="s">
        <v>4952</v>
      </c>
      <c r="L212" s="123" t="s">
        <v>5227</v>
      </c>
      <c r="M212" s="123" t="s">
        <v>5096</v>
      </c>
      <c r="N212" s="123" t="s">
        <v>5096</v>
      </c>
      <c r="O212" s="226">
        <v>1</v>
      </c>
      <c r="P212" s="123" t="s">
        <v>4949</v>
      </c>
      <c r="Q212" s="123" t="s">
        <v>4971</v>
      </c>
      <c r="R212" s="123" t="s">
        <v>5320</v>
      </c>
    </row>
    <row r="213" spans="1:18">
      <c r="A213" s="123" t="s">
        <v>656</v>
      </c>
      <c r="B213" s="123" t="s">
        <v>5046</v>
      </c>
      <c r="C213" s="123" t="s">
        <v>5094</v>
      </c>
      <c r="D213" s="124">
        <v>7.0000000000000001E-3</v>
      </c>
      <c r="E213" s="123" t="s">
        <v>4950</v>
      </c>
      <c r="F213" s="226">
        <v>25</v>
      </c>
      <c r="G213" s="123" t="s">
        <v>4952</v>
      </c>
      <c r="H213" s="226">
        <v>16</v>
      </c>
      <c r="I213" s="123" t="s">
        <v>4952</v>
      </c>
      <c r="J213" s="124">
        <v>24.225000000000001</v>
      </c>
      <c r="K213" s="123" t="s">
        <v>4952</v>
      </c>
      <c r="L213" s="123" t="s">
        <v>5099</v>
      </c>
      <c r="M213" s="123" t="s">
        <v>5096</v>
      </c>
      <c r="N213" s="123" t="s">
        <v>5096</v>
      </c>
      <c r="O213" s="226">
        <v>100</v>
      </c>
      <c r="P213" s="123" t="s">
        <v>4949</v>
      </c>
      <c r="Q213" s="123" t="s">
        <v>5045</v>
      </c>
      <c r="R213" s="123" t="s">
        <v>5334</v>
      </c>
    </row>
    <row r="214" spans="1:18">
      <c r="A214" s="123" t="s">
        <v>421</v>
      </c>
      <c r="B214" s="123" t="s">
        <v>422</v>
      </c>
      <c r="C214" s="123" t="s">
        <v>5094</v>
      </c>
      <c r="D214" s="124">
        <v>0.13300000000000001</v>
      </c>
      <c r="E214" s="123" t="s">
        <v>4950</v>
      </c>
      <c r="F214" s="226">
        <v>80</v>
      </c>
      <c r="G214" s="123" t="s">
        <v>4952</v>
      </c>
      <c r="H214" s="226">
        <v>37</v>
      </c>
      <c r="I214" s="123" t="s">
        <v>4952</v>
      </c>
      <c r="J214" s="226">
        <v>45</v>
      </c>
      <c r="K214" s="123" t="s">
        <v>4952</v>
      </c>
      <c r="L214" s="123" t="s">
        <v>4347</v>
      </c>
      <c r="M214" s="123" t="s">
        <v>5096</v>
      </c>
      <c r="N214" s="123" t="s">
        <v>5096</v>
      </c>
      <c r="O214" s="226">
        <v>100</v>
      </c>
      <c r="P214" s="123" t="s">
        <v>4949</v>
      </c>
      <c r="Q214" s="123" t="s">
        <v>4953</v>
      </c>
      <c r="R214" s="123" t="s">
        <v>5404</v>
      </c>
    </row>
    <row r="215" spans="1:18">
      <c r="A215" s="123" t="s">
        <v>163</v>
      </c>
      <c r="B215" s="123" t="s">
        <v>164</v>
      </c>
      <c r="C215" s="123" t="s">
        <v>5094</v>
      </c>
      <c r="D215" s="124">
        <v>1.7000000000000001E-2</v>
      </c>
      <c r="E215" s="123" t="s">
        <v>4950</v>
      </c>
      <c r="F215" s="226">
        <v>120</v>
      </c>
      <c r="G215" s="123" t="s">
        <v>4952</v>
      </c>
      <c r="H215" s="226">
        <v>120</v>
      </c>
      <c r="I215" s="123" t="s">
        <v>4952</v>
      </c>
      <c r="J215" s="124">
        <v>4.2</v>
      </c>
      <c r="K215" s="123" t="s">
        <v>4952</v>
      </c>
      <c r="L215" s="123" t="s">
        <v>5234</v>
      </c>
      <c r="M215" s="123" t="s">
        <v>5096</v>
      </c>
      <c r="N215" s="123" t="s">
        <v>5096</v>
      </c>
      <c r="O215" s="226">
        <v>100</v>
      </c>
      <c r="P215" s="123" t="s">
        <v>4949</v>
      </c>
      <c r="Q215" s="123" t="s">
        <v>4968</v>
      </c>
      <c r="R215" s="123" t="s">
        <v>5393</v>
      </c>
    </row>
    <row r="216" spans="1:18">
      <c r="A216" s="123" t="s">
        <v>34</v>
      </c>
      <c r="B216" s="123" t="s">
        <v>35</v>
      </c>
      <c r="C216" s="123" t="s">
        <v>5094</v>
      </c>
      <c r="D216" s="124">
        <v>1.4910000000000001</v>
      </c>
      <c r="E216" s="123" t="s">
        <v>4950</v>
      </c>
      <c r="F216" s="226">
        <v>150</v>
      </c>
      <c r="G216" s="123" t="s">
        <v>4952</v>
      </c>
      <c r="H216" s="226">
        <v>205</v>
      </c>
      <c r="I216" s="123" t="s">
        <v>4952</v>
      </c>
      <c r="J216" s="226">
        <v>205</v>
      </c>
      <c r="K216" s="123" t="s">
        <v>4952</v>
      </c>
      <c r="L216" s="123" t="s">
        <v>5287</v>
      </c>
      <c r="M216" s="123" t="s">
        <v>5096</v>
      </c>
      <c r="N216" s="123" t="s">
        <v>5096</v>
      </c>
      <c r="O216" s="226">
        <v>10</v>
      </c>
      <c r="P216" s="123" t="s">
        <v>4949</v>
      </c>
      <c r="Q216" s="123" t="s">
        <v>4951</v>
      </c>
      <c r="R216" s="123" t="s">
        <v>5459</v>
      </c>
    </row>
    <row r="217" spans="1:18">
      <c r="A217" s="123" t="s">
        <v>40</v>
      </c>
      <c r="B217" s="123" t="s">
        <v>41</v>
      </c>
      <c r="C217" s="123" t="s">
        <v>5094</v>
      </c>
      <c r="D217" s="124">
        <v>0.38700000000000001</v>
      </c>
      <c r="E217" s="123" t="s">
        <v>4950</v>
      </c>
      <c r="F217" s="226">
        <v>159</v>
      </c>
      <c r="G217" s="123" t="s">
        <v>4952</v>
      </c>
      <c r="H217" s="226">
        <v>100</v>
      </c>
      <c r="I217" s="123" t="s">
        <v>4952</v>
      </c>
      <c r="J217" s="226">
        <v>170</v>
      </c>
      <c r="K217" s="123" t="s">
        <v>4952</v>
      </c>
      <c r="L217" s="123" t="s">
        <v>5287</v>
      </c>
      <c r="M217" s="123" t="s">
        <v>5096</v>
      </c>
      <c r="N217" s="123" t="s">
        <v>5096</v>
      </c>
      <c r="O217" s="226">
        <v>30</v>
      </c>
      <c r="P217" s="123" t="s">
        <v>4949</v>
      </c>
      <c r="Q217" s="123" t="s">
        <v>4953</v>
      </c>
      <c r="R217" s="123" t="s">
        <v>5377</v>
      </c>
    </row>
    <row r="218" spans="1:18">
      <c r="A218" s="123" t="s">
        <v>399</v>
      </c>
      <c r="B218" s="123" t="s">
        <v>4994</v>
      </c>
      <c r="C218" s="123" t="s">
        <v>5094</v>
      </c>
      <c r="D218" s="124">
        <v>0.08</v>
      </c>
      <c r="E218" s="123" t="s">
        <v>4950</v>
      </c>
      <c r="F218" s="226">
        <v>100</v>
      </c>
      <c r="G218" s="123" t="s">
        <v>4952</v>
      </c>
      <c r="H218" s="124">
        <v>29.5</v>
      </c>
      <c r="I218" s="123" t="s">
        <v>4952</v>
      </c>
      <c r="J218" s="124">
        <v>61.22</v>
      </c>
      <c r="K218" s="123" t="s">
        <v>4952</v>
      </c>
      <c r="L218" s="123" t="s">
        <v>4347</v>
      </c>
      <c r="M218" s="123" t="s">
        <v>5096</v>
      </c>
      <c r="N218" s="123" t="s">
        <v>5096</v>
      </c>
      <c r="O218" s="226">
        <v>50</v>
      </c>
      <c r="P218" s="123" t="s">
        <v>4949</v>
      </c>
      <c r="Q218" s="123" t="s">
        <v>4953</v>
      </c>
      <c r="R218" s="123" t="s">
        <v>5328</v>
      </c>
    </row>
    <row r="219" spans="1:18">
      <c r="A219" s="123" t="s">
        <v>419</v>
      </c>
      <c r="B219" s="123" t="s">
        <v>4996</v>
      </c>
      <c r="C219" s="123" t="s">
        <v>5094</v>
      </c>
      <c r="D219" s="124">
        <v>0.13500000000000001</v>
      </c>
      <c r="E219" s="123" t="s">
        <v>4950</v>
      </c>
      <c r="F219" s="226">
        <v>80</v>
      </c>
      <c r="G219" s="123" t="s">
        <v>4952</v>
      </c>
      <c r="H219" s="226">
        <v>37</v>
      </c>
      <c r="I219" s="123" t="s">
        <v>4952</v>
      </c>
      <c r="J219" s="226">
        <v>45</v>
      </c>
      <c r="K219" s="123" t="s">
        <v>4952</v>
      </c>
      <c r="L219" s="123" t="s">
        <v>4347</v>
      </c>
      <c r="M219" s="123" t="s">
        <v>5096</v>
      </c>
      <c r="N219" s="123" t="s">
        <v>5096</v>
      </c>
      <c r="O219" s="226">
        <v>100</v>
      </c>
      <c r="P219" s="123" t="s">
        <v>4949</v>
      </c>
      <c r="Q219" s="123" t="s">
        <v>4953</v>
      </c>
      <c r="R219" s="123" t="s">
        <v>5403</v>
      </c>
    </row>
    <row r="220" spans="1:18">
      <c r="A220" s="123" t="s">
        <v>550</v>
      </c>
      <c r="B220" s="123" t="s">
        <v>551</v>
      </c>
      <c r="C220" s="123" t="s">
        <v>5094</v>
      </c>
      <c r="D220" s="124">
        <v>0.49199999999999999</v>
      </c>
      <c r="E220" s="123" t="s">
        <v>4950</v>
      </c>
      <c r="F220" s="226">
        <v>236</v>
      </c>
      <c r="G220" s="123" t="s">
        <v>4952</v>
      </c>
      <c r="H220" s="226">
        <v>229</v>
      </c>
      <c r="I220" s="123" t="s">
        <v>4952</v>
      </c>
      <c r="J220" s="226">
        <v>95</v>
      </c>
      <c r="K220" s="123" t="s">
        <v>4952</v>
      </c>
      <c r="L220" s="123" t="s">
        <v>5117</v>
      </c>
      <c r="M220" s="123" t="s">
        <v>5096</v>
      </c>
      <c r="N220" s="123" t="s">
        <v>5096</v>
      </c>
      <c r="O220" s="226">
        <v>2</v>
      </c>
      <c r="P220" s="123" t="s">
        <v>4949</v>
      </c>
      <c r="Q220" s="123" t="s">
        <v>4987</v>
      </c>
      <c r="R220" s="123" t="s">
        <v>5139</v>
      </c>
    </row>
    <row r="221" spans="1:18">
      <c r="A221" s="123" t="s">
        <v>389</v>
      </c>
      <c r="B221" s="123" t="s">
        <v>390</v>
      </c>
      <c r="C221" s="123" t="s">
        <v>5094</v>
      </c>
      <c r="D221" s="124">
        <v>5.6000000000000001E-2</v>
      </c>
      <c r="E221" s="123" t="s">
        <v>4950</v>
      </c>
      <c r="F221" s="226">
        <v>50</v>
      </c>
      <c r="G221" s="123" t="s">
        <v>4952</v>
      </c>
      <c r="H221" s="124">
        <v>29.9</v>
      </c>
      <c r="I221" s="123" t="s">
        <v>4952</v>
      </c>
      <c r="J221" s="124">
        <v>65.8</v>
      </c>
      <c r="K221" s="123" t="s">
        <v>4952</v>
      </c>
      <c r="L221" s="123" t="s">
        <v>4347</v>
      </c>
      <c r="M221" s="123" t="s">
        <v>5096</v>
      </c>
      <c r="N221" s="123" t="s">
        <v>5096</v>
      </c>
      <c r="O221" s="226">
        <v>50</v>
      </c>
      <c r="P221" s="123" t="s">
        <v>4949</v>
      </c>
      <c r="Q221" s="123" t="s">
        <v>4953</v>
      </c>
      <c r="R221" s="123" t="s">
        <v>5183</v>
      </c>
    </row>
    <row r="222" spans="1:18">
      <c r="A222" s="123" t="s">
        <v>330</v>
      </c>
      <c r="B222" s="123" t="s">
        <v>331</v>
      </c>
      <c r="C222" s="123" t="s">
        <v>5094</v>
      </c>
      <c r="D222" s="124">
        <v>8.0000000000000002E-3</v>
      </c>
      <c r="E222" s="123" t="s">
        <v>4950</v>
      </c>
      <c r="F222" s="124">
        <v>40.299999999999997</v>
      </c>
      <c r="G222" s="123" t="s">
        <v>4952</v>
      </c>
      <c r="H222" s="124">
        <v>40.299999999999997</v>
      </c>
      <c r="I222" s="123" t="s">
        <v>4952</v>
      </c>
      <c r="J222" s="124">
        <v>18.8</v>
      </c>
      <c r="K222" s="123" t="s">
        <v>4952</v>
      </c>
      <c r="L222" s="123" t="s">
        <v>5173</v>
      </c>
      <c r="M222" s="123" t="s">
        <v>5096</v>
      </c>
      <c r="N222" s="123" t="s">
        <v>5096</v>
      </c>
      <c r="O222" s="226">
        <v>100</v>
      </c>
      <c r="P222" s="123" t="s">
        <v>4949</v>
      </c>
      <c r="Q222" s="123" t="s">
        <v>4988</v>
      </c>
      <c r="R222" s="123" t="s">
        <v>5323</v>
      </c>
    </row>
    <row r="223" spans="1:18">
      <c r="A223" s="123" t="s">
        <v>644</v>
      </c>
      <c r="B223" s="123" t="s">
        <v>645</v>
      </c>
      <c r="C223" s="123" t="s">
        <v>5094</v>
      </c>
      <c r="D223" s="124">
        <v>23.7</v>
      </c>
      <c r="E223" s="123" t="s">
        <v>4991</v>
      </c>
      <c r="F223" s="124">
        <v>31.4</v>
      </c>
      <c r="G223" s="123" t="s">
        <v>4952</v>
      </c>
      <c r="H223" s="226">
        <v>16</v>
      </c>
      <c r="I223" s="123" t="s">
        <v>4952</v>
      </c>
      <c r="J223" s="124">
        <v>18.899999999999999</v>
      </c>
      <c r="K223" s="123" t="s">
        <v>4952</v>
      </c>
      <c r="L223" s="123" t="s">
        <v>5099</v>
      </c>
      <c r="M223" s="123" t="s">
        <v>5096</v>
      </c>
      <c r="N223" s="123" t="s">
        <v>5096</v>
      </c>
      <c r="O223" s="226">
        <v>100</v>
      </c>
      <c r="P223" s="123" t="s">
        <v>4949</v>
      </c>
      <c r="Q223" s="123" t="s">
        <v>5043</v>
      </c>
      <c r="R223" s="123" t="s">
        <v>5361</v>
      </c>
    </row>
    <row r="224" spans="1:18">
      <c r="A224" s="123" t="s">
        <v>596</v>
      </c>
      <c r="B224" s="123" t="s">
        <v>597</v>
      </c>
      <c r="C224" s="123" t="s">
        <v>5094</v>
      </c>
      <c r="D224" s="124">
        <v>5.2160000000000002</v>
      </c>
      <c r="E224" s="123" t="s">
        <v>4950</v>
      </c>
      <c r="F224" s="226">
        <v>2150</v>
      </c>
      <c r="G224" s="123" t="s">
        <v>4952</v>
      </c>
      <c r="H224" s="124">
        <v>327.9</v>
      </c>
      <c r="I224" s="123" t="s">
        <v>4952</v>
      </c>
      <c r="J224" s="226">
        <v>52</v>
      </c>
      <c r="K224" s="123" t="s">
        <v>4952</v>
      </c>
      <c r="L224" s="123" t="s">
        <v>5117</v>
      </c>
      <c r="M224" s="123" t="s">
        <v>5096</v>
      </c>
      <c r="N224" s="123" t="s">
        <v>5096</v>
      </c>
      <c r="O224" s="226">
        <v>1</v>
      </c>
      <c r="P224" s="123" t="s">
        <v>4949</v>
      </c>
      <c r="Q224" s="123" t="s">
        <v>5020</v>
      </c>
      <c r="R224" s="123" t="s">
        <v>5127</v>
      </c>
    </row>
    <row r="225" spans="1:18">
      <c r="A225" s="123" t="s">
        <v>674</v>
      </c>
      <c r="B225" s="123" t="s">
        <v>675</v>
      </c>
      <c r="C225" s="123" t="s">
        <v>5094</v>
      </c>
      <c r="D225" s="124">
        <v>0.02</v>
      </c>
      <c r="E225" s="123" t="s">
        <v>4950</v>
      </c>
      <c r="F225" s="124">
        <v>84.13</v>
      </c>
      <c r="G225" s="123" t="s">
        <v>4952</v>
      </c>
      <c r="H225" s="124">
        <v>17.96</v>
      </c>
      <c r="I225" s="123" t="s">
        <v>4952</v>
      </c>
      <c r="J225" s="124">
        <v>12.866</v>
      </c>
      <c r="K225" s="123" t="s">
        <v>4952</v>
      </c>
      <c r="L225" s="123" t="s">
        <v>5099</v>
      </c>
      <c r="M225" s="123" t="s">
        <v>5096</v>
      </c>
      <c r="N225" s="123" t="s">
        <v>5096</v>
      </c>
      <c r="O225" s="226">
        <v>100</v>
      </c>
      <c r="P225" s="123" t="s">
        <v>4949</v>
      </c>
      <c r="Q225" s="123" t="s">
        <v>5047</v>
      </c>
      <c r="R225" s="123" t="s">
        <v>5106</v>
      </c>
    </row>
    <row r="226" spans="1:18">
      <c r="A226" s="123" t="s">
        <v>468</v>
      </c>
      <c r="B226" s="123" t="s">
        <v>469</v>
      </c>
      <c r="C226" s="123" t="s">
        <v>5094</v>
      </c>
      <c r="D226" s="124">
        <v>3.0249999999999999</v>
      </c>
      <c r="E226" s="123" t="s">
        <v>4950</v>
      </c>
      <c r="F226" s="226">
        <v>1350</v>
      </c>
      <c r="G226" s="123" t="s">
        <v>4952</v>
      </c>
      <c r="H226" s="226">
        <v>63</v>
      </c>
      <c r="I226" s="123" t="s">
        <v>4952</v>
      </c>
      <c r="J226" s="124">
        <v>71.900000000000006</v>
      </c>
      <c r="K226" s="123" t="s">
        <v>4952</v>
      </c>
      <c r="L226" s="123" t="s">
        <v>5161</v>
      </c>
      <c r="M226" s="123" t="s">
        <v>5096</v>
      </c>
      <c r="N226" s="123" t="s">
        <v>5096</v>
      </c>
      <c r="O226" s="226">
        <v>1</v>
      </c>
      <c r="P226" s="123" t="s">
        <v>4949</v>
      </c>
      <c r="Q226" s="123" t="s">
        <v>4953</v>
      </c>
      <c r="R226" s="123" t="s">
        <v>5169</v>
      </c>
    </row>
    <row r="227" spans="1:18">
      <c r="A227" s="123" t="s">
        <v>26</v>
      </c>
      <c r="B227" s="123" t="s">
        <v>27</v>
      </c>
      <c r="C227" s="123" t="s">
        <v>5094</v>
      </c>
      <c r="D227" s="124">
        <v>0.98</v>
      </c>
      <c r="E227" s="123" t="s">
        <v>4950</v>
      </c>
      <c r="F227" s="226">
        <v>176</v>
      </c>
      <c r="G227" s="123" t="s">
        <v>4952</v>
      </c>
      <c r="H227" s="226">
        <v>150</v>
      </c>
      <c r="I227" s="123" t="s">
        <v>4952</v>
      </c>
      <c r="J227" s="124">
        <v>182.3</v>
      </c>
      <c r="K227" s="123" t="s">
        <v>4952</v>
      </c>
      <c r="L227" s="123" t="s">
        <v>5287</v>
      </c>
      <c r="M227" s="123" t="s">
        <v>5096</v>
      </c>
      <c r="N227" s="123" t="s">
        <v>5096</v>
      </c>
      <c r="O227" s="226">
        <v>20</v>
      </c>
      <c r="P227" s="123" t="s">
        <v>4949</v>
      </c>
      <c r="Q227" s="123" t="s">
        <v>4951</v>
      </c>
      <c r="R227" s="123" t="s">
        <v>5315</v>
      </c>
    </row>
    <row r="228" spans="1:18">
      <c r="A228" s="123" t="s">
        <v>574</v>
      </c>
      <c r="B228" s="123" t="s">
        <v>575</v>
      </c>
      <c r="C228" s="123" t="s">
        <v>5094</v>
      </c>
      <c r="D228" s="124">
        <v>1.5549999999999999</v>
      </c>
      <c r="E228" s="123" t="s">
        <v>4950</v>
      </c>
      <c r="F228" s="226">
        <v>950</v>
      </c>
      <c r="G228" s="123" t="s">
        <v>4952</v>
      </c>
      <c r="H228" s="124">
        <v>295.3</v>
      </c>
      <c r="I228" s="123" t="s">
        <v>4952</v>
      </c>
      <c r="J228" s="124">
        <v>89.4</v>
      </c>
      <c r="K228" s="123" t="s">
        <v>4952</v>
      </c>
      <c r="L228" s="123" t="s">
        <v>5117</v>
      </c>
      <c r="M228" s="123" t="s">
        <v>5096</v>
      </c>
      <c r="N228" s="123" t="s">
        <v>5096</v>
      </c>
      <c r="O228" s="226">
        <v>1</v>
      </c>
      <c r="P228" s="123" t="s">
        <v>4949</v>
      </c>
      <c r="Q228" s="123" t="s">
        <v>4953</v>
      </c>
      <c r="R228" s="123" t="s">
        <v>5131</v>
      </c>
    </row>
    <row r="229" spans="1:18">
      <c r="A229" s="123" t="s">
        <v>255</v>
      </c>
      <c r="B229" s="123" t="s">
        <v>256</v>
      </c>
      <c r="C229" s="123" t="s">
        <v>5094</v>
      </c>
      <c r="D229" s="124">
        <v>4.3730000000000002</v>
      </c>
      <c r="E229" s="123" t="s">
        <v>4950</v>
      </c>
      <c r="F229" s="226">
        <v>5900</v>
      </c>
      <c r="G229" s="123" t="s">
        <v>4952</v>
      </c>
      <c r="H229" s="226">
        <v>30</v>
      </c>
      <c r="I229" s="123" t="s">
        <v>4952</v>
      </c>
      <c r="J229" s="226">
        <v>50</v>
      </c>
      <c r="K229" s="123" t="s">
        <v>4952</v>
      </c>
      <c r="L229" s="123" t="s">
        <v>5215</v>
      </c>
      <c r="M229" s="123" t="s">
        <v>5096</v>
      </c>
      <c r="N229" s="123" t="s">
        <v>5096</v>
      </c>
      <c r="O229" s="226">
        <v>1</v>
      </c>
      <c r="P229" s="123" t="s">
        <v>4949</v>
      </c>
      <c r="Q229" s="123" t="s">
        <v>4971</v>
      </c>
      <c r="R229" s="123" t="s">
        <v>5364</v>
      </c>
    </row>
    <row r="230" spans="1:18">
      <c r="A230" s="123" t="s">
        <v>558</v>
      </c>
      <c r="B230" s="123" t="s">
        <v>559</v>
      </c>
      <c r="C230" s="123" t="s">
        <v>5094</v>
      </c>
      <c r="D230" s="124">
        <v>1.7909999999999999</v>
      </c>
      <c r="E230" s="123" t="s">
        <v>4950</v>
      </c>
      <c r="F230" s="226">
        <v>2463</v>
      </c>
      <c r="G230" s="123" t="s">
        <v>4952</v>
      </c>
      <c r="H230" s="124">
        <v>260.2</v>
      </c>
      <c r="I230" s="123" t="s">
        <v>4952</v>
      </c>
      <c r="J230" s="226">
        <v>62</v>
      </c>
      <c r="K230" s="123" t="s">
        <v>4952</v>
      </c>
      <c r="L230" s="123" t="s">
        <v>5117</v>
      </c>
      <c r="M230" s="123" t="s">
        <v>5096</v>
      </c>
      <c r="N230" s="123" t="s">
        <v>5096</v>
      </c>
      <c r="O230" s="226">
        <v>1</v>
      </c>
      <c r="P230" s="123" t="s">
        <v>4949</v>
      </c>
      <c r="Q230" s="123" t="s">
        <v>4953</v>
      </c>
      <c r="R230" s="123" t="s">
        <v>5434</v>
      </c>
    </row>
    <row r="231" spans="1:18">
      <c r="A231" s="123" t="s">
        <v>24</v>
      </c>
      <c r="B231" s="123" t="s">
        <v>25</v>
      </c>
      <c r="C231" s="123" t="s">
        <v>5094</v>
      </c>
      <c r="D231" s="124">
        <v>1.111</v>
      </c>
      <c r="E231" s="123" t="s">
        <v>4950</v>
      </c>
      <c r="F231" s="226">
        <v>150</v>
      </c>
      <c r="G231" s="123" t="s">
        <v>4952</v>
      </c>
      <c r="H231" s="226">
        <v>185</v>
      </c>
      <c r="I231" s="123" t="s">
        <v>4952</v>
      </c>
      <c r="J231" s="124">
        <v>193.4</v>
      </c>
      <c r="K231" s="123" t="s">
        <v>4952</v>
      </c>
      <c r="L231" s="123" t="s">
        <v>5287</v>
      </c>
      <c r="M231" s="123" t="s">
        <v>5096</v>
      </c>
      <c r="N231" s="123" t="s">
        <v>5096</v>
      </c>
      <c r="O231" s="226">
        <v>20</v>
      </c>
      <c r="P231" s="123" t="s">
        <v>4949</v>
      </c>
      <c r="Q231" s="123" t="s">
        <v>4951</v>
      </c>
      <c r="R231" s="123" t="s">
        <v>5461</v>
      </c>
    </row>
    <row r="232" spans="1:18">
      <c r="A232" s="123" t="s">
        <v>161</v>
      </c>
      <c r="B232" s="123" t="s">
        <v>162</v>
      </c>
      <c r="C232" s="123" t="s">
        <v>5094</v>
      </c>
      <c r="D232" s="124">
        <v>0.223</v>
      </c>
      <c r="E232" s="123" t="s">
        <v>4950</v>
      </c>
      <c r="F232" s="124">
        <v>108.9</v>
      </c>
      <c r="G232" s="123" t="s">
        <v>4952</v>
      </c>
      <c r="H232" s="124">
        <v>108.9</v>
      </c>
      <c r="I232" s="123" t="s">
        <v>4952</v>
      </c>
      <c r="J232" s="124">
        <v>25.3</v>
      </c>
      <c r="K232" s="123" t="s">
        <v>4952</v>
      </c>
      <c r="L232" s="123" t="s">
        <v>5234</v>
      </c>
      <c r="M232" s="123" t="s">
        <v>5096</v>
      </c>
      <c r="N232" s="123" t="s">
        <v>5096</v>
      </c>
      <c r="O232" s="226">
        <v>50</v>
      </c>
      <c r="P232" s="123" t="s">
        <v>4949</v>
      </c>
      <c r="Q232" s="123" t="s">
        <v>4967</v>
      </c>
      <c r="R232" s="123" t="s">
        <v>5466</v>
      </c>
    </row>
    <row r="233" spans="1:18">
      <c r="A233" s="123" t="s">
        <v>76</v>
      </c>
      <c r="B233" s="123" t="s">
        <v>77</v>
      </c>
      <c r="C233" s="123" t="s">
        <v>5094</v>
      </c>
      <c r="D233" s="124">
        <v>0.42299999999999999</v>
      </c>
      <c r="E233" s="123" t="s">
        <v>4950</v>
      </c>
      <c r="F233" s="226">
        <v>421</v>
      </c>
      <c r="G233" s="123" t="s">
        <v>4952</v>
      </c>
      <c r="H233" s="226">
        <v>262</v>
      </c>
      <c r="I233" s="123" t="s">
        <v>4952</v>
      </c>
      <c r="J233" s="226">
        <v>161</v>
      </c>
      <c r="K233" s="123" t="s">
        <v>4952</v>
      </c>
      <c r="L233" s="123" t="s">
        <v>5278</v>
      </c>
      <c r="M233" s="123" t="s">
        <v>5096</v>
      </c>
      <c r="N233" s="123" t="s">
        <v>5096</v>
      </c>
      <c r="O233" s="226">
        <v>10</v>
      </c>
      <c r="P233" s="123" t="s">
        <v>4949</v>
      </c>
      <c r="Q233" s="123" t="s">
        <v>4953</v>
      </c>
      <c r="R233" s="123" t="s">
        <v>5279</v>
      </c>
    </row>
    <row r="234" spans="1:18">
      <c r="A234" s="123" t="s">
        <v>604</v>
      </c>
      <c r="B234" s="123" t="s">
        <v>5024</v>
      </c>
      <c r="C234" s="123" t="s">
        <v>5094</v>
      </c>
      <c r="D234" s="124">
        <v>2.6240000000000001</v>
      </c>
      <c r="E234" s="123" t="s">
        <v>4950</v>
      </c>
      <c r="F234" s="226">
        <v>1850</v>
      </c>
      <c r="G234" s="123" t="s">
        <v>4952</v>
      </c>
      <c r="H234" s="124">
        <v>40.799999999999997</v>
      </c>
      <c r="I234" s="123" t="s">
        <v>4952</v>
      </c>
      <c r="J234" s="226">
        <v>185</v>
      </c>
      <c r="K234" s="123" t="s">
        <v>4952</v>
      </c>
      <c r="L234" s="123" t="s">
        <v>5117</v>
      </c>
      <c r="M234" s="123" t="s">
        <v>5096</v>
      </c>
      <c r="N234" s="123" t="s">
        <v>5096</v>
      </c>
      <c r="O234" s="226">
        <v>1</v>
      </c>
      <c r="P234" s="123" t="s">
        <v>4949</v>
      </c>
      <c r="Q234" s="123" t="s">
        <v>5020</v>
      </c>
      <c r="R234" s="123" t="s">
        <v>5124</v>
      </c>
    </row>
    <row r="235" spans="1:18">
      <c r="A235" s="123" t="s">
        <v>378</v>
      </c>
      <c r="B235" s="123" t="s">
        <v>379</v>
      </c>
      <c r="C235" s="123" t="s">
        <v>5094</v>
      </c>
      <c r="D235" s="124">
        <v>5.1999999999999998E-2</v>
      </c>
      <c r="E235" s="123" t="s">
        <v>4950</v>
      </c>
      <c r="F235" s="226">
        <v>50</v>
      </c>
      <c r="G235" s="123" t="s">
        <v>4952</v>
      </c>
      <c r="H235" s="124">
        <v>35.5</v>
      </c>
      <c r="I235" s="123" t="s">
        <v>4952</v>
      </c>
      <c r="J235" s="124">
        <v>67.5</v>
      </c>
      <c r="K235" s="123" t="s">
        <v>4952</v>
      </c>
      <c r="L235" s="123" t="s">
        <v>4347</v>
      </c>
      <c r="M235" s="123" t="s">
        <v>5096</v>
      </c>
      <c r="N235" s="123" t="s">
        <v>5096</v>
      </c>
      <c r="O235" s="226">
        <v>100</v>
      </c>
      <c r="P235" s="123" t="s">
        <v>4949</v>
      </c>
      <c r="Q235" s="123" t="s">
        <v>4953</v>
      </c>
      <c r="R235" s="123" t="s">
        <v>5427</v>
      </c>
    </row>
    <row r="236" spans="1:18">
      <c r="A236" s="123" t="s">
        <v>686</v>
      </c>
      <c r="B236" s="123" t="s">
        <v>5049</v>
      </c>
      <c r="C236" s="123" t="s">
        <v>5094</v>
      </c>
      <c r="D236" s="124">
        <v>1.6E-2</v>
      </c>
      <c r="E236" s="123" t="s">
        <v>4950</v>
      </c>
      <c r="F236" s="124">
        <v>68.8</v>
      </c>
      <c r="G236" s="123" t="s">
        <v>4952</v>
      </c>
      <c r="H236" s="226">
        <v>22</v>
      </c>
      <c r="I236" s="123" t="s">
        <v>4952</v>
      </c>
      <c r="J236" s="226">
        <v>22</v>
      </c>
      <c r="K236" s="123" t="s">
        <v>4952</v>
      </c>
      <c r="L236" s="123" t="s">
        <v>5099</v>
      </c>
      <c r="M236" s="123" t="s">
        <v>5096</v>
      </c>
      <c r="N236" s="123" t="s">
        <v>5096</v>
      </c>
      <c r="O236" s="226">
        <v>100</v>
      </c>
      <c r="P236" s="123" t="s">
        <v>4949</v>
      </c>
      <c r="Q236" s="123" t="s">
        <v>5045</v>
      </c>
      <c r="R236" s="123" t="s">
        <v>5445</v>
      </c>
    </row>
    <row r="237" spans="1:18">
      <c r="A237" s="123" t="s">
        <v>290</v>
      </c>
      <c r="B237" s="123" t="s">
        <v>291</v>
      </c>
      <c r="C237" s="123" t="s">
        <v>5094</v>
      </c>
      <c r="D237" s="124">
        <v>1.65</v>
      </c>
      <c r="E237" s="123" t="s">
        <v>4950</v>
      </c>
      <c r="F237" s="226">
        <v>450</v>
      </c>
      <c r="G237" s="123" t="s">
        <v>4952</v>
      </c>
      <c r="H237" s="124">
        <v>59.8</v>
      </c>
      <c r="I237" s="123" t="s">
        <v>4952</v>
      </c>
      <c r="J237" s="124">
        <v>287.7</v>
      </c>
      <c r="K237" s="123" t="s">
        <v>4952</v>
      </c>
      <c r="L237" s="123" t="s">
        <v>5144</v>
      </c>
      <c r="M237" s="123" t="s">
        <v>5096</v>
      </c>
      <c r="N237" s="123" t="s">
        <v>5096</v>
      </c>
      <c r="O237" s="226">
        <v>25</v>
      </c>
      <c r="P237" s="123" t="s">
        <v>4949</v>
      </c>
      <c r="Q237" s="123" t="s">
        <v>4953</v>
      </c>
      <c r="R237" s="123" t="s">
        <v>5397</v>
      </c>
    </row>
    <row r="238" spans="1:18">
      <c r="A238" s="123" t="s">
        <v>688</v>
      </c>
      <c r="B238" s="123" t="s">
        <v>5050</v>
      </c>
      <c r="C238" s="123" t="s">
        <v>5094</v>
      </c>
      <c r="D238" s="124">
        <v>2.5000000000000001E-2</v>
      </c>
      <c r="E238" s="123" t="s">
        <v>4950</v>
      </c>
      <c r="F238" s="124">
        <v>119.8</v>
      </c>
      <c r="G238" s="123" t="s">
        <v>4952</v>
      </c>
      <c r="H238" s="226">
        <v>22</v>
      </c>
      <c r="I238" s="123" t="s">
        <v>4952</v>
      </c>
      <c r="J238" s="226">
        <v>22</v>
      </c>
      <c r="K238" s="123" t="s">
        <v>4952</v>
      </c>
      <c r="L238" s="123" t="s">
        <v>5099</v>
      </c>
      <c r="M238" s="123" t="s">
        <v>5096</v>
      </c>
      <c r="N238" s="123" t="s">
        <v>5096</v>
      </c>
      <c r="O238" s="226">
        <v>100</v>
      </c>
      <c r="P238" s="123" t="s">
        <v>4949</v>
      </c>
      <c r="Q238" s="123" t="s">
        <v>5045</v>
      </c>
      <c r="R238" s="123" t="s">
        <v>5446</v>
      </c>
    </row>
    <row r="239" spans="1:18">
      <c r="A239" s="123" t="s">
        <v>271</v>
      </c>
      <c r="B239" s="123" t="s">
        <v>4978</v>
      </c>
      <c r="C239" s="123" t="s">
        <v>5094</v>
      </c>
      <c r="D239" s="124">
        <v>3.4009999999999998</v>
      </c>
      <c r="E239" s="123" t="s">
        <v>4950</v>
      </c>
      <c r="F239" s="226">
        <v>4400</v>
      </c>
      <c r="G239" s="123" t="s">
        <v>4952</v>
      </c>
      <c r="H239" s="226">
        <v>40</v>
      </c>
      <c r="I239" s="123" t="s">
        <v>4952</v>
      </c>
      <c r="J239" s="226">
        <v>40</v>
      </c>
      <c r="K239" s="123" t="s">
        <v>4952</v>
      </c>
      <c r="L239" s="123" t="s">
        <v>5215</v>
      </c>
      <c r="M239" s="123" t="s">
        <v>5096</v>
      </c>
      <c r="N239" s="123" t="s">
        <v>5096</v>
      </c>
      <c r="O239" s="226">
        <v>1</v>
      </c>
      <c r="P239" s="123" t="s">
        <v>4949</v>
      </c>
      <c r="Q239" s="123" t="s">
        <v>4971</v>
      </c>
      <c r="R239" s="123" t="s">
        <v>5322</v>
      </c>
    </row>
    <row r="240" spans="1:18">
      <c r="A240" s="123" t="s">
        <v>524</v>
      </c>
      <c r="B240" s="123" t="s">
        <v>525</v>
      </c>
      <c r="C240" s="123" t="s">
        <v>5094</v>
      </c>
      <c r="D240" s="124">
        <v>1.3420000000000001</v>
      </c>
      <c r="E240" s="123" t="s">
        <v>4950</v>
      </c>
      <c r="F240" s="226">
        <v>2000</v>
      </c>
      <c r="G240" s="123" t="s">
        <v>4952</v>
      </c>
      <c r="H240" s="226">
        <v>50</v>
      </c>
      <c r="I240" s="123" t="s">
        <v>4952</v>
      </c>
      <c r="J240" s="124">
        <v>47.6</v>
      </c>
      <c r="K240" s="123" t="s">
        <v>4952</v>
      </c>
      <c r="L240" s="123" t="s">
        <v>5144</v>
      </c>
      <c r="M240" s="123" t="s">
        <v>5096</v>
      </c>
      <c r="N240" s="123" t="s">
        <v>5096</v>
      </c>
      <c r="O240" s="226">
        <v>1</v>
      </c>
      <c r="P240" s="123" t="s">
        <v>4949</v>
      </c>
      <c r="Q240" s="123" t="s">
        <v>4974</v>
      </c>
      <c r="R240" s="123" t="s">
        <v>5336</v>
      </c>
    </row>
    <row r="241" spans="1:18">
      <c r="A241" s="123" t="s">
        <v>588</v>
      </c>
      <c r="B241" s="123" t="s">
        <v>589</v>
      </c>
      <c r="C241" s="123" t="s">
        <v>5094</v>
      </c>
      <c r="D241" s="124">
        <v>1.9450000000000001</v>
      </c>
      <c r="E241" s="123" t="s">
        <v>4950</v>
      </c>
      <c r="F241" s="226">
        <v>1750</v>
      </c>
      <c r="G241" s="123" t="s">
        <v>4952</v>
      </c>
      <c r="H241" s="124">
        <v>62.6</v>
      </c>
      <c r="I241" s="123" t="s">
        <v>4952</v>
      </c>
      <c r="J241" s="124">
        <v>146.6</v>
      </c>
      <c r="K241" s="123" t="s">
        <v>4952</v>
      </c>
      <c r="L241" s="123" t="s">
        <v>5117</v>
      </c>
      <c r="M241" s="123" t="s">
        <v>5096</v>
      </c>
      <c r="N241" s="123" t="s">
        <v>5096</v>
      </c>
      <c r="O241" s="226">
        <v>1</v>
      </c>
      <c r="P241" s="123" t="s">
        <v>4949</v>
      </c>
      <c r="Q241" s="123" t="s">
        <v>5020</v>
      </c>
      <c r="R241" s="123" t="s">
        <v>5370</v>
      </c>
    </row>
    <row r="242" spans="1:18">
      <c r="A242" s="123" t="s">
        <v>80</v>
      </c>
      <c r="B242" s="123" t="s">
        <v>81</v>
      </c>
      <c r="C242" s="123" t="s">
        <v>5094</v>
      </c>
      <c r="D242" s="124">
        <v>0.10299999999999999</v>
      </c>
      <c r="E242" s="123" t="s">
        <v>4950</v>
      </c>
      <c r="F242" s="124">
        <v>74.5</v>
      </c>
      <c r="G242" s="123" t="s">
        <v>4952</v>
      </c>
      <c r="H242" s="226">
        <v>38</v>
      </c>
      <c r="I242" s="123" t="s">
        <v>4952</v>
      </c>
      <c r="J242" s="124">
        <v>51.8</v>
      </c>
      <c r="K242" s="123" t="s">
        <v>4952</v>
      </c>
      <c r="L242" s="123" t="s">
        <v>5267</v>
      </c>
      <c r="M242" s="123" t="s">
        <v>5096</v>
      </c>
      <c r="N242" s="123" t="s">
        <v>5096</v>
      </c>
      <c r="O242" s="226">
        <v>50</v>
      </c>
      <c r="P242" s="123" t="s">
        <v>4949</v>
      </c>
      <c r="Q242" s="123" t="s">
        <v>4953</v>
      </c>
      <c r="R242" s="123" t="s">
        <v>5277</v>
      </c>
    </row>
    <row r="243" spans="1:18">
      <c r="A243" s="123" t="s">
        <v>277</v>
      </c>
      <c r="B243" s="123" t="s">
        <v>4981</v>
      </c>
      <c r="C243" s="123" t="s">
        <v>5094</v>
      </c>
      <c r="D243" s="124">
        <v>4.7930000000000001</v>
      </c>
      <c r="E243" s="123" t="s">
        <v>4950</v>
      </c>
      <c r="F243" s="226">
        <v>6200</v>
      </c>
      <c r="G243" s="123" t="s">
        <v>4952</v>
      </c>
      <c r="H243" s="226">
        <v>40</v>
      </c>
      <c r="I243" s="123" t="s">
        <v>4952</v>
      </c>
      <c r="J243" s="226">
        <v>40</v>
      </c>
      <c r="K243" s="123" t="s">
        <v>4952</v>
      </c>
      <c r="L243" s="123" t="s">
        <v>5215</v>
      </c>
      <c r="M243" s="123" t="s">
        <v>5096</v>
      </c>
      <c r="N243" s="123" t="s">
        <v>5096</v>
      </c>
      <c r="O243" s="226">
        <v>1</v>
      </c>
      <c r="P243" s="123" t="s">
        <v>4949</v>
      </c>
      <c r="Q243" s="123" t="s">
        <v>4971</v>
      </c>
      <c r="R243" s="123" t="s">
        <v>5306</v>
      </c>
    </row>
    <row r="244" spans="1:18">
      <c r="A244" s="123" t="s">
        <v>486</v>
      </c>
      <c r="B244" s="123" t="s">
        <v>487</v>
      </c>
      <c r="C244" s="123" t="s">
        <v>5094</v>
      </c>
      <c r="D244" s="124">
        <v>1.9350000000000001</v>
      </c>
      <c r="E244" s="123" t="s">
        <v>4950</v>
      </c>
      <c r="F244" s="226">
        <v>1200</v>
      </c>
      <c r="G244" s="123" t="s">
        <v>4952</v>
      </c>
      <c r="H244" s="124">
        <v>454.5</v>
      </c>
      <c r="I244" s="123" t="s">
        <v>4952</v>
      </c>
      <c r="J244" s="124">
        <v>34.1</v>
      </c>
      <c r="K244" s="123" t="s">
        <v>4952</v>
      </c>
      <c r="L244" s="123" t="s">
        <v>5117</v>
      </c>
      <c r="M244" s="123" t="s">
        <v>5096</v>
      </c>
      <c r="N244" s="123" t="s">
        <v>5096</v>
      </c>
      <c r="O244" s="226">
        <v>1</v>
      </c>
      <c r="P244" s="123" t="s">
        <v>4949</v>
      </c>
      <c r="Q244" s="123" t="s">
        <v>4953</v>
      </c>
      <c r="R244" s="123" t="s">
        <v>5160</v>
      </c>
    </row>
    <row r="245" spans="1:18">
      <c r="A245" s="123" t="s">
        <v>185</v>
      </c>
      <c r="B245" s="123" t="s">
        <v>186</v>
      </c>
      <c r="C245" s="123" t="s">
        <v>5094</v>
      </c>
      <c r="D245" s="124">
        <v>0.155</v>
      </c>
      <c r="E245" s="123" t="s">
        <v>4950</v>
      </c>
      <c r="F245" s="226">
        <v>83</v>
      </c>
      <c r="G245" s="123" t="s">
        <v>4952</v>
      </c>
      <c r="H245" s="124">
        <v>35.4</v>
      </c>
      <c r="I245" s="123" t="s">
        <v>4952</v>
      </c>
      <c r="J245" s="226">
        <v>75</v>
      </c>
      <c r="K245" s="123" t="s">
        <v>4952</v>
      </c>
      <c r="L245" s="123" t="s">
        <v>5237</v>
      </c>
      <c r="M245" s="123" t="s">
        <v>5096</v>
      </c>
      <c r="N245" s="123" t="s">
        <v>5096</v>
      </c>
      <c r="O245" s="226">
        <v>100</v>
      </c>
      <c r="P245" s="123" t="s">
        <v>4949</v>
      </c>
      <c r="Q245" s="123" t="s">
        <v>4953</v>
      </c>
      <c r="R245" s="123" t="s">
        <v>5297</v>
      </c>
    </row>
    <row r="246" spans="1:18">
      <c r="A246" s="123" t="s">
        <v>131</v>
      </c>
      <c r="B246" s="123" t="s">
        <v>132</v>
      </c>
      <c r="C246" s="123" t="s">
        <v>5094</v>
      </c>
      <c r="D246" s="124">
        <v>0.121</v>
      </c>
      <c r="E246" s="123" t="s">
        <v>4950</v>
      </c>
      <c r="F246" s="226">
        <v>80</v>
      </c>
      <c r="G246" s="123" t="s">
        <v>4952</v>
      </c>
      <c r="H246" s="124">
        <v>69.7</v>
      </c>
      <c r="I246" s="123" t="s">
        <v>4952</v>
      </c>
      <c r="J246" s="124">
        <v>46.2</v>
      </c>
      <c r="K246" s="123" t="s">
        <v>4952</v>
      </c>
      <c r="L246" s="123" t="s">
        <v>5248</v>
      </c>
      <c r="M246" s="123" t="s">
        <v>5096</v>
      </c>
      <c r="N246" s="123" t="s">
        <v>5096</v>
      </c>
      <c r="O246" s="226">
        <v>50</v>
      </c>
      <c r="P246" s="123" t="s">
        <v>4949</v>
      </c>
      <c r="Q246" s="123" t="s">
        <v>4953</v>
      </c>
      <c r="R246" s="123" t="s">
        <v>5257</v>
      </c>
    </row>
    <row r="247" spans="1:18">
      <c r="A247" s="123" t="s">
        <v>147</v>
      </c>
      <c r="B247" s="123" t="s">
        <v>148</v>
      </c>
      <c r="C247" s="123" t="s">
        <v>5094</v>
      </c>
      <c r="D247" s="124">
        <v>0.14499999999999999</v>
      </c>
      <c r="E247" s="123" t="s">
        <v>4950</v>
      </c>
      <c r="F247" s="226">
        <v>80</v>
      </c>
      <c r="G247" s="123" t="s">
        <v>4952</v>
      </c>
      <c r="H247" s="124">
        <v>89.8</v>
      </c>
      <c r="I247" s="123" t="s">
        <v>4952</v>
      </c>
      <c r="J247" s="124">
        <v>46.2</v>
      </c>
      <c r="K247" s="123" t="s">
        <v>4952</v>
      </c>
      <c r="L247" s="123" t="s">
        <v>5248</v>
      </c>
      <c r="M247" s="123" t="s">
        <v>5096</v>
      </c>
      <c r="N247" s="123" t="s">
        <v>5096</v>
      </c>
      <c r="O247" s="226">
        <v>50</v>
      </c>
      <c r="P247" s="123" t="s">
        <v>4949</v>
      </c>
      <c r="Q247" s="123" t="s">
        <v>4953</v>
      </c>
      <c r="R247" s="123" t="s">
        <v>5253</v>
      </c>
    </row>
    <row r="248" spans="1:18">
      <c r="A248" s="123" t="s">
        <v>536</v>
      </c>
      <c r="B248" s="123" t="s">
        <v>3311</v>
      </c>
      <c r="C248" s="123" t="s">
        <v>5094</v>
      </c>
      <c r="D248" s="124">
        <v>0.109</v>
      </c>
      <c r="E248" s="123" t="s">
        <v>4950</v>
      </c>
      <c r="F248" s="226">
        <v>96</v>
      </c>
      <c r="G248" s="123" t="s">
        <v>4952</v>
      </c>
      <c r="H248" s="226">
        <v>30</v>
      </c>
      <c r="I248" s="123" t="s">
        <v>4952</v>
      </c>
      <c r="J248" s="124">
        <v>78.2</v>
      </c>
      <c r="K248" s="123" t="s">
        <v>4952</v>
      </c>
      <c r="L248" s="123" t="s">
        <v>5215</v>
      </c>
      <c r="M248" s="123" t="s">
        <v>5096</v>
      </c>
      <c r="N248" s="123" t="s">
        <v>5096</v>
      </c>
      <c r="O248" s="226">
        <v>100</v>
      </c>
      <c r="P248" s="123" t="s">
        <v>4949</v>
      </c>
      <c r="Q248" s="123" t="s">
        <v>4953</v>
      </c>
      <c r="R248" s="123" t="s">
        <v>5218</v>
      </c>
    </row>
    <row r="249" spans="1:18">
      <c r="A249" s="123" t="s">
        <v>93</v>
      </c>
      <c r="B249" s="123" t="s">
        <v>94</v>
      </c>
      <c r="C249" s="123" t="s">
        <v>5094</v>
      </c>
      <c r="D249" s="124">
        <v>0.435</v>
      </c>
      <c r="E249" s="123" t="s">
        <v>4950</v>
      </c>
      <c r="F249" s="124">
        <v>380.7</v>
      </c>
      <c r="G249" s="123" t="s">
        <v>4952</v>
      </c>
      <c r="H249" s="226">
        <v>200</v>
      </c>
      <c r="I249" s="123" t="s">
        <v>4952</v>
      </c>
      <c r="J249" s="226">
        <v>16</v>
      </c>
      <c r="K249" s="123" t="s">
        <v>4952</v>
      </c>
      <c r="L249" s="123" t="s">
        <v>5263</v>
      </c>
      <c r="M249" s="123" t="s">
        <v>5096</v>
      </c>
      <c r="N249" s="123" t="s">
        <v>5096</v>
      </c>
      <c r="O249" s="226">
        <v>20</v>
      </c>
      <c r="P249" s="123" t="s">
        <v>4949</v>
      </c>
      <c r="Q249" s="123" t="s">
        <v>4956</v>
      </c>
      <c r="R249" s="123" t="s">
        <v>5272</v>
      </c>
    </row>
    <row r="250" spans="1:18">
      <c r="A250" s="123" t="s">
        <v>415</v>
      </c>
      <c r="B250" s="123" t="s">
        <v>416</v>
      </c>
      <c r="C250" s="123" t="s">
        <v>5094</v>
      </c>
      <c r="D250" s="124">
        <v>5.5E-2</v>
      </c>
      <c r="E250" s="123" t="s">
        <v>4950</v>
      </c>
      <c r="F250" s="226">
        <v>50</v>
      </c>
      <c r="G250" s="123" t="s">
        <v>4952</v>
      </c>
      <c r="H250" s="124">
        <v>35.5</v>
      </c>
      <c r="I250" s="123" t="s">
        <v>4952</v>
      </c>
      <c r="J250" s="124">
        <v>87.9</v>
      </c>
      <c r="K250" s="123" t="s">
        <v>4952</v>
      </c>
      <c r="L250" s="123" t="s">
        <v>4347</v>
      </c>
      <c r="M250" s="123" t="s">
        <v>5096</v>
      </c>
      <c r="N250" s="123" t="s">
        <v>5096</v>
      </c>
      <c r="O250" s="226">
        <v>100</v>
      </c>
      <c r="P250" s="123" t="s">
        <v>4949</v>
      </c>
      <c r="Q250" s="123" t="s">
        <v>4953</v>
      </c>
      <c r="R250" s="123" t="s">
        <v>5292</v>
      </c>
    </row>
    <row r="251" spans="1:18">
      <c r="A251" s="123" t="s">
        <v>405</v>
      </c>
      <c r="B251" s="123" t="s">
        <v>406</v>
      </c>
      <c r="C251" s="123" t="s">
        <v>5094</v>
      </c>
      <c r="D251" s="124">
        <v>5.2999999999999999E-2</v>
      </c>
      <c r="E251" s="123" t="s">
        <v>4950</v>
      </c>
      <c r="F251" s="226">
        <v>50</v>
      </c>
      <c r="G251" s="123" t="s">
        <v>4952</v>
      </c>
      <c r="H251" s="124">
        <v>29.5</v>
      </c>
      <c r="I251" s="123" t="s">
        <v>4952</v>
      </c>
      <c r="J251" s="124">
        <v>211.5</v>
      </c>
      <c r="K251" s="123" t="s">
        <v>4952</v>
      </c>
      <c r="L251" s="123" t="s">
        <v>4347</v>
      </c>
      <c r="M251" s="123" t="s">
        <v>5096</v>
      </c>
      <c r="N251" s="123" t="s">
        <v>5096</v>
      </c>
      <c r="O251" s="226">
        <v>50</v>
      </c>
      <c r="P251" s="123" t="s">
        <v>4949</v>
      </c>
      <c r="Q251" s="123" t="s">
        <v>4953</v>
      </c>
      <c r="R251" s="123" t="s">
        <v>5294</v>
      </c>
    </row>
    <row r="252" spans="1:18">
      <c r="A252" s="123" t="s">
        <v>120</v>
      </c>
      <c r="B252" s="123" t="s">
        <v>121</v>
      </c>
      <c r="C252" s="123" t="s">
        <v>5094</v>
      </c>
      <c r="D252" s="124">
        <v>0.25700000000000001</v>
      </c>
      <c r="E252" s="123" t="s">
        <v>4950</v>
      </c>
      <c r="F252" s="226">
        <v>300</v>
      </c>
      <c r="G252" s="123" t="s">
        <v>4952</v>
      </c>
      <c r="H252" s="124">
        <v>25.6</v>
      </c>
      <c r="I252" s="123" t="s">
        <v>4952</v>
      </c>
      <c r="J252" s="124">
        <v>78.099999999999994</v>
      </c>
      <c r="K252" s="123" t="s">
        <v>4952</v>
      </c>
      <c r="L252" s="123" t="s">
        <v>5261</v>
      </c>
      <c r="M252" s="123" t="s">
        <v>5096</v>
      </c>
      <c r="N252" s="123" t="s">
        <v>5096</v>
      </c>
      <c r="O252" s="226">
        <v>50</v>
      </c>
      <c r="P252" s="123" t="s">
        <v>4949</v>
      </c>
      <c r="Q252" s="123" t="s">
        <v>4958</v>
      </c>
      <c r="R252" s="123" t="s">
        <v>5298</v>
      </c>
    </row>
    <row r="253" spans="1:18">
      <c r="A253" s="123" t="s">
        <v>173</v>
      </c>
      <c r="B253" s="123" t="s">
        <v>174</v>
      </c>
      <c r="C253" s="123" t="s">
        <v>5094</v>
      </c>
      <c r="D253" s="124">
        <v>1.0999999999999999E-2</v>
      </c>
      <c r="E253" s="123" t="s">
        <v>4950</v>
      </c>
      <c r="F253" s="226">
        <v>74</v>
      </c>
      <c r="G253" s="123" t="s">
        <v>4952</v>
      </c>
      <c r="H253" s="226">
        <v>40</v>
      </c>
      <c r="I253" s="123" t="s">
        <v>4952</v>
      </c>
      <c r="J253" s="124">
        <v>6.5</v>
      </c>
      <c r="K253" s="123" t="s">
        <v>4952</v>
      </c>
      <c r="L253" s="123" t="s">
        <v>5234</v>
      </c>
      <c r="M253" s="123" t="s">
        <v>5096</v>
      </c>
      <c r="N253" s="123" t="s">
        <v>5096</v>
      </c>
      <c r="O253" s="226">
        <v>50</v>
      </c>
      <c r="P253" s="123" t="s">
        <v>4949</v>
      </c>
      <c r="Q253" s="123" t="s">
        <v>4953</v>
      </c>
      <c r="R253" s="123" t="s">
        <v>5436</v>
      </c>
    </row>
    <row r="254" spans="1:18">
      <c r="A254" s="123" t="s">
        <v>459</v>
      </c>
      <c r="B254" s="123" t="s">
        <v>460</v>
      </c>
      <c r="C254" s="123" t="s">
        <v>5094</v>
      </c>
      <c r="D254" s="124">
        <v>2.82</v>
      </c>
      <c r="E254" s="123" t="s">
        <v>4950</v>
      </c>
      <c r="F254" s="124">
        <v>1195.7</v>
      </c>
      <c r="G254" s="123" t="s">
        <v>4952</v>
      </c>
      <c r="H254" s="226">
        <v>63</v>
      </c>
      <c r="I254" s="123" t="s">
        <v>4952</v>
      </c>
      <c r="J254" s="124">
        <v>72.099999999999994</v>
      </c>
      <c r="K254" s="123" t="s">
        <v>4952</v>
      </c>
      <c r="L254" s="123" t="s">
        <v>5161</v>
      </c>
      <c r="M254" s="123" t="s">
        <v>5096</v>
      </c>
      <c r="N254" s="123" t="s">
        <v>5096</v>
      </c>
      <c r="O254" s="226">
        <v>1</v>
      </c>
      <c r="P254" s="123" t="s">
        <v>4949</v>
      </c>
      <c r="Q254" s="123" t="s">
        <v>4953</v>
      </c>
      <c r="R254" s="123" t="s">
        <v>5171</v>
      </c>
    </row>
    <row r="255" spans="1:18">
      <c r="A255" s="123" t="s">
        <v>443</v>
      </c>
      <c r="B255" s="123" t="s">
        <v>5000</v>
      </c>
      <c r="C255" s="123" t="s">
        <v>5094</v>
      </c>
      <c r="D255" s="124">
        <v>3.2000000000000001E-2</v>
      </c>
      <c r="E255" s="123" t="s">
        <v>4950</v>
      </c>
      <c r="F255" s="226">
        <v>37</v>
      </c>
      <c r="G255" s="123" t="s">
        <v>4952</v>
      </c>
      <c r="H255" s="226">
        <v>32</v>
      </c>
      <c r="I255" s="123" t="s">
        <v>4952</v>
      </c>
      <c r="J255" s="226">
        <v>66</v>
      </c>
      <c r="K255" s="123" t="s">
        <v>4952</v>
      </c>
      <c r="L255" s="123" t="s">
        <v>5173</v>
      </c>
      <c r="M255" s="123" t="s">
        <v>5096</v>
      </c>
      <c r="N255" s="123" t="s">
        <v>5096</v>
      </c>
      <c r="O255" s="226">
        <v>20</v>
      </c>
      <c r="P255" s="123" t="s">
        <v>4949</v>
      </c>
      <c r="Q255" s="123" t="s">
        <v>4953</v>
      </c>
      <c r="R255" s="123" t="s">
        <v>5410</v>
      </c>
    </row>
    <row r="256" spans="1:18">
      <c r="A256" s="123" t="s">
        <v>552</v>
      </c>
      <c r="B256" s="123" t="s">
        <v>5016</v>
      </c>
      <c r="C256" s="123" t="s">
        <v>5094</v>
      </c>
      <c r="D256" s="124">
        <v>0.35099999999999998</v>
      </c>
      <c r="E256" s="123" t="s">
        <v>4950</v>
      </c>
      <c r="F256" s="226">
        <v>495</v>
      </c>
      <c r="G256" s="123" t="s">
        <v>4952</v>
      </c>
      <c r="H256" s="124">
        <v>251.5</v>
      </c>
      <c r="I256" s="123" t="s">
        <v>4952</v>
      </c>
      <c r="J256" s="124">
        <v>53.4</v>
      </c>
      <c r="K256" s="123" t="s">
        <v>4952</v>
      </c>
      <c r="L256" s="123" t="s">
        <v>5117</v>
      </c>
      <c r="M256" s="123" t="s">
        <v>5096</v>
      </c>
      <c r="N256" s="123" t="s">
        <v>5096</v>
      </c>
      <c r="O256" s="226">
        <v>50</v>
      </c>
      <c r="P256" s="123" t="s">
        <v>4949</v>
      </c>
      <c r="Q256" s="123" t="s">
        <v>4953</v>
      </c>
      <c r="R256" s="123" t="s">
        <v>5138</v>
      </c>
    </row>
    <row r="257" spans="1:18">
      <c r="A257" s="123" t="s">
        <v>127</v>
      </c>
      <c r="B257" s="123" t="s">
        <v>128</v>
      </c>
      <c r="C257" s="123" t="s">
        <v>5094</v>
      </c>
      <c r="D257" s="124">
        <v>0.121</v>
      </c>
      <c r="E257" s="123" t="s">
        <v>4950</v>
      </c>
      <c r="F257" s="226">
        <v>80</v>
      </c>
      <c r="G257" s="123" t="s">
        <v>4952</v>
      </c>
      <c r="H257" s="124">
        <v>69.7</v>
      </c>
      <c r="I257" s="123" t="s">
        <v>4952</v>
      </c>
      <c r="J257" s="124">
        <v>46.2</v>
      </c>
      <c r="K257" s="123" t="s">
        <v>4952</v>
      </c>
      <c r="L257" s="123" t="s">
        <v>5248</v>
      </c>
      <c r="M257" s="123" t="s">
        <v>5096</v>
      </c>
      <c r="N257" s="123" t="s">
        <v>5096</v>
      </c>
      <c r="O257" s="226">
        <v>50</v>
      </c>
      <c r="P257" s="123" t="s">
        <v>4949</v>
      </c>
      <c r="Q257" s="123" t="s">
        <v>4953</v>
      </c>
      <c r="R257" s="123" t="s">
        <v>5259</v>
      </c>
    </row>
    <row r="258" spans="1:18">
      <c r="A258" s="123" t="s">
        <v>353</v>
      </c>
      <c r="B258" s="123" t="s">
        <v>354</v>
      </c>
      <c r="C258" s="123" t="s">
        <v>5094</v>
      </c>
      <c r="D258" s="124">
        <v>5.0000000000000001E-3</v>
      </c>
      <c r="E258" s="123" t="s">
        <v>4950</v>
      </c>
      <c r="F258" s="226">
        <v>73</v>
      </c>
      <c r="G258" s="123" t="s">
        <v>4952</v>
      </c>
      <c r="H258" s="124">
        <v>31.6</v>
      </c>
      <c r="I258" s="123" t="s">
        <v>4952</v>
      </c>
      <c r="J258" s="226">
        <v>26</v>
      </c>
      <c r="K258" s="123" t="s">
        <v>4952</v>
      </c>
      <c r="L258" s="123" t="s">
        <v>5173</v>
      </c>
      <c r="M258" s="123" t="s">
        <v>5096</v>
      </c>
      <c r="N258" s="123" t="s">
        <v>5096</v>
      </c>
      <c r="O258" s="226">
        <v>100</v>
      </c>
      <c r="P258" s="123" t="s">
        <v>4949</v>
      </c>
      <c r="Q258" s="123" t="s">
        <v>4969</v>
      </c>
      <c r="R258" s="123" t="s">
        <v>5192</v>
      </c>
    </row>
    <row r="259" spans="1:18">
      <c r="A259" s="123" t="s">
        <v>149</v>
      </c>
      <c r="B259" s="123" t="s">
        <v>4965</v>
      </c>
      <c r="C259" s="123" t="s">
        <v>5094</v>
      </c>
      <c r="D259" s="124">
        <v>0.13500000000000001</v>
      </c>
      <c r="E259" s="123" t="s">
        <v>4950</v>
      </c>
      <c r="F259" s="226">
        <v>80</v>
      </c>
      <c r="G259" s="123" t="s">
        <v>4952</v>
      </c>
      <c r="H259" s="226">
        <v>82</v>
      </c>
      <c r="I259" s="123" t="s">
        <v>4952</v>
      </c>
      <c r="J259" s="124">
        <v>46.2</v>
      </c>
      <c r="K259" s="123" t="s">
        <v>4952</v>
      </c>
      <c r="L259" s="123" t="s">
        <v>5248</v>
      </c>
      <c r="M259" s="123" t="s">
        <v>5096</v>
      </c>
      <c r="N259" s="123" t="s">
        <v>5096</v>
      </c>
      <c r="O259" s="226">
        <v>50</v>
      </c>
      <c r="P259" s="123" t="s">
        <v>4949</v>
      </c>
      <c r="Q259" s="123" t="s">
        <v>4953</v>
      </c>
      <c r="R259" s="123" t="s">
        <v>5252</v>
      </c>
    </row>
    <row r="260" spans="1:18">
      <c r="A260" s="123" t="s">
        <v>320</v>
      </c>
      <c r="B260" s="123" t="s">
        <v>321</v>
      </c>
      <c r="C260" s="123" t="s">
        <v>5094</v>
      </c>
      <c r="D260" s="124">
        <v>0.59599999999999997</v>
      </c>
      <c r="E260" s="123" t="s">
        <v>4950</v>
      </c>
      <c r="F260" s="226">
        <v>495</v>
      </c>
      <c r="G260" s="123" t="s">
        <v>4952</v>
      </c>
      <c r="H260" s="226">
        <v>101</v>
      </c>
      <c r="I260" s="123" t="s">
        <v>4952</v>
      </c>
      <c r="J260" s="124">
        <v>34.6</v>
      </c>
      <c r="K260" s="123" t="s">
        <v>4952</v>
      </c>
      <c r="L260" s="123" t="s">
        <v>5173</v>
      </c>
      <c r="M260" s="123" t="s">
        <v>5096</v>
      </c>
      <c r="N260" s="123" t="s">
        <v>5096</v>
      </c>
      <c r="O260" s="226">
        <v>25</v>
      </c>
      <c r="P260" s="123" t="s">
        <v>4949</v>
      </c>
      <c r="Q260" s="123" t="s">
        <v>4974</v>
      </c>
      <c r="R260" s="123" t="s">
        <v>5204</v>
      </c>
    </row>
    <row r="261" spans="1:18">
      <c r="A261" s="123" t="s">
        <v>143</v>
      </c>
      <c r="B261" s="123" t="s">
        <v>144</v>
      </c>
      <c r="C261" s="123" t="s">
        <v>5094</v>
      </c>
      <c r="D261" s="124">
        <v>0.13600000000000001</v>
      </c>
      <c r="E261" s="123" t="s">
        <v>4950</v>
      </c>
      <c r="F261" s="226">
        <v>80</v>
      </c>
      <c r="G261" s="123" t="s">
        <v>4952</v>
      </c>
      <c r="H261" s="226">
        <v>82</v>
      </c>
      <c r="I261" s="123" t="s">
        <v>4952</v>
      </c>
      <c r="J261" s="124">
        <v>46.2</v>
      </c>
      <c r="K261" s="123" t="s">
        <v>4952</v>
      </c>
      <c r="L261" s="123" t="s">
        <v>5248</v>
      </c>
      <c r="M261" s="123" t="s">
        <v>5096</v>
      </c>
      <c r="N261" s="123" t="s">
        <v>5096</v>
      </c>
      <c r="O261" s="226">
        <v>50</v>
      </c>
      <c r="P261" s="123" t="s">
        <v>4949</v>
      </c>
      <c r="Q261" s="123" t="s">
        <v>4953</v>
      </c>
      <c r="R261" s="123" t="s">
        <v>5254</v>
      </c>
    </row>
    <row r="262" spans="1:18">
      <c r="A262" s="123" t="s">
        <v>345</v>
      </c>
      <c r="B262" s="123" t="s">
        <v>2548</v>
      </c>
      <c r="C262" s="123" t="s">
        <v>5094</v>
      </c>
      <c r="D262" s="124">
        <v>3.9E-2</v>
      </c>
      <c r="E262" s="123" t="s">
        <v>4950</v>
      </c>
      <c r="F262" s="124">
        <v>23.9</v>
      </c>
      <c r="G262" s="123" t="s">
        <v>4952</v>
      </c>
      <c r="H262" s="124">
        <v>23.9</v>
      </c>
      <c r="I262" s="123" t="s">
        <v>4952</v>
      </c>
      <c r="J262" s="124">
        <v>29.35</v>
      </c>
      <c r="K262" s="123" t="s">
        <v>4952</v>
      </c>
      <c r="L262" s="123" t="s">
        <v>5173</v>
      </c>
      <c r="M262" s="123" t="s">
        <v>5096</v>
      </c>
      <c r="N262" s="123" t="s">
        <v>5096</v>
      </c>
      <c r="O262" s="226">
        <v>100</v>
      </c>
      <c r="P262" s="123" t="s">
        <v>4949</v>
      </c>
      <c r="Q262" s="123" t="s">
        <v>4989</v>
      </c>
      <c r="R262" s="123" t="s">
        <v>5195</v>
      </c>
    </row>
    <row r="263" spans="1:18">
      <c r="A263" s="123" t="s">
        <v>294</v>
      </c>
      <c r="B263" s="123" t="s">
        <v>295</v>
      </c>
      <c r="C263" s="123" t="s">
        <v>5094</v>
      </c>
      <c r="D263" s="124">
        <v>6.9909999999999997</v>
      </c>
      <c r="E263" s="123" t="s">
        <v>4950</v>
      </c>
      <c r="F263" s="226">
        <v>5500</v>
      </c>
      <c r="G263" s="123" t="s">
        <v>4952</v>
      </c>
      <c r="H263" s="226">
        <v>42</v>
      </c>
      <c r="I263" s="123" t="s">
        <v>4952</v>
      </c>
      <c r="J263" s="124">
        <v>75.8</v>
      </c>
      <c r="K263" s="123" t="s">
        <v>4952</v>
      </c>
      <c r="L263" s="123" t="s">
        <v>5144</v>
      </c>
      <c r="M263" s="123" t="s">
        <v>5096</v>
      </c>
      <c r="N263" s="123" t="s">
        <v>5096</v>
      </c>
      <c r="O263" s="226">
        <v>1</v>
      </c>
      <c r="P263" s="123" t="s">
        <v>4949</v>
      </c>
      <c r="Q263" s="123" t="s">
        <v>4971</v>
      </c>
      <c r="R263" s="123" t="s">
        <v>5211</v>
      </c>
    </row>
    <row r="264" spans="1:18">
      <c r="A264" s="123" t="s">
        <v>622</v>
      </c>
      <c r="B264" s="123" t="s">
        <v>5033</v>
      </c>
      <c r="C264" s="123" t="s">
        <v>5094</v>
      </c>
      <c r="D264" s="124">
        <v>5.5</v>
      </c>
      <c r="E264" s="123" t="s">
        <v>4950</v>
      </c>
      <c r="F264" s="226">
        <v>2200</v>
      </c>
      <c r="G264" s="123" t="s">
        <v>4952</v>
      </c>
      <c r="H264" s="124">
        <v>40.799999999999997</v>
      </c>
      <c r="I264" s="123" t="s">
        <v>4952</v>
      </c>
      <c r="J264" s="226">
        <v>365</v>
      </c>
      <c r="K264" s="123" t="s">
        <v>4952</v>
      </c>
      <c r="L264" s="123" t="s">
        <v>5117</v>
      </c>
      <c r="M264" s="123" t="s">
        <v>5096</v>
      </c>
      <c r="N264" s="123" t="s">
        <v>5096</v>
      </c>
      <c r="O264" s="226">
        <v>1</v>
      </c>
      <c r="P264" s="123" t="s">
        <v>4949</v>
      </c>
      <c r="Q264" s="123" t="s">
        <v>5020</v>
      </c>
      <c r="R264" s="123" t="s">
        <v>5118</v>
      </c>
    </row>
    <row r="265" spans="1:18">
      <c r="A265" s="123" t="s">
        <v>532</v>
      </c>
      <c r="B265" s="123" t="s">
        <v>533</v>
      </c>
      <c r="C265" s="123" t="s">
        <v>5094</v>
      </c>
      <c r="D265" s="124">
        <v>0.11</v>
      </c>
      <c r="E265" s="123" t="s">
        <v>4950</v>
      </c>
      <c r="F265" s="226">
        <v>100</v>
      </c>
      <c r="G265" s="123" t="s">
        <v>4952</v>
      </c>
      <c r="H265" s="226">
        <v>51</v>
      </c>
      <c r="I265" s="123" t="s">
        <v>4952</v>
      </c>
      <c r="J265" s="124">
        <v>66.7</v>
      </c>
      <c r="K265" s="123" t="s">
        <v>4952</v>
      </c>
      <c r="L265" s="123" t="s">
        <v>5117</v>
      </c>
      <c r="M265" s="123" t="s">
        <v>5096</v>
      </c>
      <c r="N265" s="123" t="s">
        <v>5096</v>
      </c>
      <c r="O265" s="226">
        <v>25</v>
      </c>
      <c r="P265" s="123" t="s">
        <v>4949</v>
      </c>
      <c r="Q265" s="123" t="s">
        <v>4953</v>
      </c>
      <c r="R265" s="123" t="s">
        <v>5143</v>
      </c>
    </row>
    <row r="266" spans="1:18">
      <c r="A266" s="123" t="s">
        <v>702</v>
      </c>
      <c r="B266" s="123" t="s">
        <v>5056</v>
      </c>
      <c r="C266" s="123" t="s">
        <v>5094</v>
      </c>
      <c r="D266" s="124">
        <v>1.2E-2</v>
      </c>
      <c r="E266" s="123" t="s">
        <v>4950</v>
      </c>
      <c r="F266" s="226">
        <v>17</v>
      </c>
      <c r="G266" s="123" t="s">
        <v>4952</v>
      </c>
      <c r="H266" s="226">
        <v>17</v>
      </c>
      <c r="I266" s="123" t="s">
        <v>4952</v>
      </c>
      <c r="J266" s="124">
        <v>17.794</v>
      </c>
      <c r="K266" s="123" t="s">
        <v>4952</v>
      </c>
      <c r="L266" s="123" t="s">
        <v>5099</v>
      </c>
      <c r="M266" s="123" t="s">
        <v>5096</v>
      </c>
      <c r="N266" s="123" t="s">
        <v>5096</v>
      </c>
      <c r="O266" s="226">
        <v>100</v>
      </c>
      <c r="P266" s="123" t="s">
        <v>4949</v>
      </c>
      <c r="Q266" s="123" t="s">
        <v>5041</v>
      </c>
      <c r="R266" s="123" t="s">
        <v>5100</v>
      </c>
    </row>
    <row r="267" spans="1:18">
      <c r="A267" s="123" t="s">
        <v>594</v>
      </c>
      <c r="B267" s="123" t="s">
        <v>595</v>
      </c>
      <c r="C267" s="123" t="s">
        <v>5094</v>
      </c>
      <c r="D267" s="124">
        <v>4.2450000000000001</v>
      </c>
      <c r="E267" s="123" t="s">
        <v>4950</v>
      </c>
      <c r="F267" s="226">
        <v>1750</v>
      </c>
      <c r="G267" s="123" t="s">
        <v>4952</v>
      </c>
      <c r="H267" s="124">
        <v>327.9</v>
      </c>
      <c r="I267" s="123" t="s">
        <v>4952</v>
      </c>
      <c r="J267" s="226">
        <v>52</v>
      </c>
      <c r="K267" s="123" t="s">
        <v>4952</v>
      </c>
      <c r="L267" s="123" t="s">
        <v>5117</v>
      </c>
      <c r="M267" s="123" t="s">
        <v>5096</v>
      </c>
      <c r="N267" s="123" t="s">
        <v>5096</v>
      </c>
      <c r="O267" s="226">
        <v>1</v>
      </c>
      <c r="P267" s="123" t="s">
        <v>4949</v>
      </c>
      <c r="Q267" s="123" t="s">
        <v>5020</v>
      </c>
      <c r="R267" s="123" t="s">
        <v>5302</v>
      </c>
    </row>
    <row r="268" spans="1:18">
      <c r="A268" s="123" t="s">
        <v>359</v>
      </c>
      <c r="B268" s="123" t="s">
        <v>360</v>
      </c>
      <c r="C268" s="123" t="s">
        <v>5094</v>
      </c>
      <c r="D268" s="124">
        <v>0.1</v>
      </c>
      <c r="E268" s="123" t="s">
        <v>4950</v>
      </c>
      <c r="F268" s="226">
        <v>300</v>
      </c>
      <c r="G268" s="123" t="s">
        <v>4952</v>
      </c>
      <c r="H268" s="226">
        <v>40</v>
      </c>
      <c r="I268" s="123" t="s">
        <v>4952</v>
      </c>
      <c r="J268" s="226">
        <v>15</v>
      </c>
      <c r="K268" s="123" t="s">
        <v>4952</v>
      </c>
      <c r="L268" s="123" t="s">
        <v>5173</v>
      </c>
      <c r="M268" s="123" t="s">
        <v>5096</v>
      </c>
      <c r="N268" s="123" t="s">
        <v>5096</v>
      </c>
      <c r="O268" s="226">
        <v>50</v>
      </c>
      <c r="P268" s="123" t="s">
        <v>4949</v>
      </c>
      <c r="Q268" s="123" t="s">
        <v>4953</v>
      </c>
      <c r="R268" s="123" t="s">
        <v>5325</v>
      </c>
    </row>
    <row r="269" spans="1:18">
      <c r="A269" s="123" t="s">
        <v>634</v>
      </c>
      <c r="B269" s="123" t="s">
        <v>5039</v>
      </c>
      <c r="C269" s="123" t="s">
        <v>5094</v>
      </c>
      <c r="D269" s="124">
        <v>2.5000000000000001E-2</v>
      </c>
      <c r="E269" s="123" t="s">
        <v>4950</v>
      </c>
      <c r="F269" s="124">
        <v>103.8</v>
      </c>
      <c r="G269" s="123" t="s">
        <v>4952</v>
      </c>
      <c r="H269" s="124">
        <v>21.46</v>
      </c>
      <c r="I269" s="123" t="s">
        <v>4952</v>
      </c>
      <c r="J269" s="124">
        <v>14.909000000000001</v>
      </c>
      <c r="K269" s="123" t="s">
        <v>4952</v>
      </c>
      <c r="L269" s="123" t="s">
        <v>5099</v>
      </c>
      <c r="M269" s="123" t="s">
        <v>5096</v>
      </c>
      <c r="N269" s="123" t="s">
        <v>5096</v>
      </c>
      <c r="O269" s="226">
        <v>50</v>
      </c>
      <c r="P269" s="123" t="s">
        <v>4949</v>
      </c>
      <c r="Q269" s="123" t="s">
        <v>5037</v>
      </c>
      <c r="R269" s="123" t="s">
        <v>5416</v>
      </c>
    </row>
    <row r="270" spans="1:18">
      <c r="A270" s="123" t="s">
        <v>316</v>
      </c>
      <c r="B270" s="123" t="s">
        <v>317</v>
      </c>
      <c r="C270" s="123" t="s">
        <v>5094</v>
      </c>
      <c r="D270" s="124">
        <v>8.0000000000000002E-3</v>
      </c>
      <c r="E270" s="123" t="s">
        <v>4950</v>
      </c>
      <c r="F270" s="226">
        <v>80</v>
      </c>
      <c r="G270" s="123" t="s">
        <v>4952</v>
      </c>
      <c r="H270" s="124">
        <v>16.600000000000001</v>
      </c>
      <c r="I270" s="123" t="s">
        <v>4952</v>
      </c>
      <c r="J270" s="124">
        <v>9.3000000000000007</v>
      </c>
      <c r="K270" s="123" t="s">
        <v>4952</v>
      </c>
      <c r="L270" s="123" t="s">
        <v>5173</v>
      </c>
      <c r="M270" s="123" t="s">
        <v>5096</v>
      </c>
      <c r="N270" s="123" t="s">
        <v>5096</v>
      </c>
      <c r="O270" s="226">
        <v>25</v>
      </c>
      <c r="P270" s="123" t="s">
        <v>4949</v>
      </c>
      <c r="Q270" s="123" t="s">
        <v>4953</v>
      </c>
      <c r="R270" s="123" t="s">
        <v>5205</v>
      </c>
    </row>
    <row r="271" spans="1:18">
      <c r="A271" s="123" t="s">
        <v>36</v>
      </c>
      <c r="B271" s="123" t="s">
        <v>37</v>
      </c>
      <c r="C271" s="123" t="s">
        <v>5094</v>
      </c>
      <c r="D271" s="124">
        <v>1.55</v>
      </c>
      <c r="E271" s="123" t="s">
        <v>4950</v>
      </c>
      <c r="F271" s="226">
        <v>195</v>
      </c>
      <c r="G271" s="123" t="s">
        <v>4952</v>
      </c>
      <c r="H271" s="226">
        <v>150</v>
      </c>
      <c r="I271" s="123" t="s">
        <v>4952</v>
      </c>
      <c r="J271" s="124">
        <v>208.9</v>
      </c>
      <c r="K271" s="123" t="s">
        <v>4952</v>
      </c>
      <c r="L271" s="123" t="s">
        <v>5287</v>
      </c>
      <c r="M271" s="123" t="s">
        <v>5096</v>
      </c>
      <c r="N271" s="123" t="s">
        <v>5096</v>
      </c>
      <c r="O271" s="226">
        <v>10</v>
      </c>
      <c r="P271" s="123" t="s">
        <v>4949</v>
      </c>
      <c r="Q271" s="123" t="s">
        <v>4951</v>
      </c>
      <c r="R271" s="123" t="s">
        <v>5450</v>
      </c>
    </row>
    <row r="272" spans="1:18">
      <c r="A272" s="123" t="s">
        <v>371</v>
      </c>
      <c r="B272" s="123" t="s">
        <v>372</v>
      </c>
      <c r="C272" s="123" t="s">
        <v>5094</v>
      </c>
      <c r="D272" s="124">
        <v>0.127</v>
      </c>
      <c r="E272" s="123" t="s">
        <v>4950</v>
      </c>
      <c r="F272" s="226">
        <v>120</v>
      </c>
      <c r="G272" s="123" t="s">
        <v>4952</v>
      </c>
      <c r="H272" s="226">
        <v>30</v>
      </c>
      <c r="I272" s="123" t="s">
        <v>4952</v>
      </c>
      <c r="J272" s="226">
        <v>58</v>
      </c>
      <c r="K272" s="123" t="s">
        <v>4952</v>
      </c>
      <c r="L272" s="123" t="s">
        <v>5185</v>
      </c>
      <c r="M272" s="123" t="s">
        <v>5096</v>
      </c>
      <c r="N272" s="123" t="s">
        <v>5096</v>
      </c>
      <c r="O272" s="226">
        <v>100</v>
      </c>
      <c r="P272" s="123" t="s">
        <v>4949</v>
      </c>
      <c r="Q272" s="123" t="s">
        <v>4953</v>
      </c>
      <c r="R272" s="123" t="s">
        <v>5452</v>
      </c>
    </row>
    <row r="273" spans="1:18">
      <c r="A273" s="123" t="s">
        <v>165</v>
      </c>
      <c r="B273" s="123" t="s">
        <v>166</v>
      </c>
      <c r="C273" s="123" t="s">
        <v>5094</v>
      </c>
      <c r="D273" s="124">
        <v>0.122</v>
      </c>
      <c r="E273" s="123" t="s">
        <v>4950</v>
      </c>
      <c r="F273" s="124">
        <v>93.1</v>
      </c>
      <c r="G273" s="123" t="s">
        <v>4952</v>
      </c>
      <c r="H273" s="226">
        <v>45</v>
      </c>
      <c r="I273" s="123" t="s">
        <v>4952</v>
      </c>
      <c r="J273" s="124">
        <v>16.8</v>
      </c>
      <c r="K273" s="123" t="s">
        <v>4952</v>
      </c>
      <c r="L273" s="123" t="s">
        <v>5237</v>
      </c>
      <c r="M273" s="123" t="s">
        <v>5096</v>
      </c>
      <c r="N273" s="123" t="s">
        <v>5096</v>
      </c>
      <c r="O273" s="226">
        <v>50</v>
      </c>
      <c r="P273" s="123" t="s">
        <v>4949</v>
      </c>
      <c r="Q273" s="123" t="s">
        <v>4953</v>
      </c>
      <c r="R273" s="123" t="s">
        <v>5317</v>
      </c>
    </row>
    <row r="274" spans="1:18">
      <c r="A274" s="123" t="s">
        <v>5086</v>
      </c>
      <c r="B274" s="123" t="s">
        <v>5087</v>
      </c>
      <c r="C274" s="123" t="s">
        <v>5094</v>
      </c>
      <c r="D274" s="124">
        <v>5.3999999999999999E-2</v>
      </c>
      <c r="E274" s="123" t="s">
        <v>4950</v>
      </c>
      <c r="F274" s="226">
        <v>150</v>
      </c>
      <c r="G274" s="123" t="s">
        <v>4952</v>
      </c>
      <c r="H274" s="226">
        <v>15</v>
      </c>
      <c r="I274" s="123" t="s">
        <v>4952</v>
      </c>
      <c r="J274" s="124">
        <v>16.64</v>
      </c>
      <c r="K274" s="123" t="s">
        <v>4952</v>
      </c>
      <c r="L274" s="123" t="s">
        <v>5099</v>
      </c>
      <c r="M274" s="123" t="s">
        <v>5096</v>
      </c>
      <c r="N274" s="123" t="s">
        <v>5096</v>
      </c>
      <c r="O274" s="226">
        <v>100</v>
      </c>
      <c r="P274" s="123" t="s">
        <v>4949</v>
      </c>
      <c r="Q274" s="123" t="s">
        <v>5045</v>
      </c>
      <c r="R274" s="123" t="s">
        <v>16</v>
      </c>
    </row>
    <row r="275" spans="1:18">
      <c r="A275" s="123" t="s">
        <v>332</v>
      </c>
      <c r="B275" s="123" t="s">
        <v>333</v>
      </c>
      <c r="C275" s="123" t="s">
        <v>5094</v>
      </c>
      <c r="D275" s="124">
        <v>3.7999999999999999E-2</v>
      </c>
      <c r="E275" s="123" t="s">
        <v>4950</v>
      </c>
      <c r="F275" s="226">
        <v>80</v>
      </c>
      <c r="G275" s="123" t="s">
        <v>4952</v>
      </c>
      <c r="H275" s="226">
        <v>60</v>
      </c>
      <c r="I275" s="123" t="s">
        <v>4952</v>
      </c>
      <c r="J275" s="226">
        <v>3</v>
      </c>
      <c r="K275" s="123" t="s">
        <v>4952</v>
      </c>
      <c r="L275" s="123" t="s">
        <v>5173</v>
      </c>
      <c r="M275" s="123" t="s">
        <v>5096</v>
      </c>
      <c r="N275" s="123" t="s">
        <v>5096</v>
      </c>
      <c r="O275" s="226">
        <v>100</v>
      </c>
      <c r="P275" s="123" t="s">
        <v>4949</v>
      </c>
      <c r="Q275" s="123" t="s">
        <v>4953</v>
      </c>
      <c r="R275" s="123" t="s">
        <v>5462</v>
      </c>
    </row>
    <row r="276" spans="1:18">
      <c r="A276" s="123" t="s">
        <v>334</v>
      </c>
      <c r="B276" s="123" t="s">
        <v>335</v>
      </c>
      <c r="C276" s="123" t="s">
        <v>5094</v>
      </c>
      <c r="D276" s="124">
        <v>7.3999999999999996E-2</v>
      </c>
      <c r="E276" s="123" t="s">
        <v>4950</v>
      </c>
      <c r="F276" s="226">
        <v>195</v>
      </c>
      <c r="G276" s="123" t="s">
        <v>4952</v>
      </c>
      <c r="H276" s="124">
        <v>17.2</v>
      </c>
      <c r="I276" s="123" t="s">
        <v>4952</v>
      </c>
      <c r="J276" s="124">
        <v>36.700000000000003</v>
      </c>
      <c r="K276" s="123" t="s">
        <v>4952</v>
      </c>
      <c r="L276" s="123" t="s">
        <v>5173</v>
      </c>
      <c r="M276" s="123" t="s">
        <v>5096</v>
      </c>
      <c r="N276" s="123" t="s">
        <v>5096</v>
      </c>
      <c r="O276" s="226">
        <v>50</v>
      </c>
      <c r="P276" s="123" t="s">
        <v>4949</v>
      </c>
      <c r="Q276" s="123" t="s">
        <v>4953</v>
      </c>
      <c r="R276" s="123" t="s">
        <v>5324</v>
      </c>
    </row>
    <row r="277" spans="1:18">
      <c r="A277" s="123" t="s">
        <v>464</v>
      </c>
      <c r="B277" s="123" t="s">
        <v>465</v>
      </c>
      <c r="C277" s="123" t="s">
        <v>5094</v>
      </c>
      <c r="D277" s="124">
        <v>3.9140000000000001</v>
      </c>
      <c r="E277" s="123" t="s">
        <v>4950</v>
      </c>
      <c r="F277" s="226">
        <v>1688</v>
      </c>
      <c r="G277" s="123" t="s">
        <v>4952</v>
      </c>
      <c r="H277" s="124">
        <v>65.400000000000006</v>
      </c>
      <c r="I277" s="123" t="s">
        <v>4952</v>
      </c>
      <c r="J277" s="124">
        <v>101.6</v>
      </c>
      <c r="K277" s="123" t="s">
        <v>4952</v>
      </c>
      <c r="L277" s="123" t="s">
        <v>5161</v>
      </c>
      <c r="M277" s="123" t="s">
        <v>5096</v>
      </c>
      <c r="N277" s="123" t="s">
        <v>5096</v>
      </c>
      <c r="O277" s="226">
        <v>1</v>
      </c>
      <c r="P277" s="123" t="s">
        <v>4949</v>
      </c>
      <c r="Q277" s="123" t="s">
        <v>4953</v>
      </c>
      <c r="R277" s="123" t="s">
        <v>5412</v>
      </c>
    </row>
    <row r="278" spans="1:18">
      <c r="A278" s="123" t="s">
        <v>241</v>
      </c>
      <c r="B278" s="123" t="s">
        <v>4132</v>
      </c>
      <c r="C278" s="123" t="s">
        <v>5094</v>
      </c>
      <c r="D278" s="124">
        <v>0.193</v>
      </c>
      <c r="E278" s="123" t="s">
        <v>4950</v>
      </c>
      <c r="F278" s="226">
        <v>260</v>
      </c>
      <c r="G278" s="123" t="s">
        <v>4952</v>
      </c>
      <c r="H278" s="226">
        <v>50</v>
      </c>
      <c r="I278" s="123" t="s">
        <v>4952</v>
      </c>
      <c r="J278" s="226">
        <v>30</v>
      </c>
      <c r="K278" s="123" t="s">
        <v>4952</v>
      </c>
      <c r="L278" s="123" t="s">
        <v>5215</v>
      </c>
      <c r="M278" s="123" t="s">
        <v>5096</v>
      </c>
      <c r="N278" s="123" t="s">
        <v>5096</v>
      </c>
      <c r="O278" s="226">
        <v>50</v>
      </c>
      <c r="P278" s="123" t="s">
        <v>4949</v>
      </c>
      <c r="Q278" s="123" t="s">
        <v>4971</v>
      </c>
      <c r="R278" s="123" t="s">
        <v>5220</v>
      </c>
    </row>
    <row r="279" spans="1:18">
      <c r="A279" s="123" t="s">
        <v>496</v>
      </c>
      <c r="B279" s="123" t="s">
        <v>5008</v>
      </c>
      <c r="C279" s="123" t="s">
        <v>5094</v>
      </c>
      <c r="D279" s="124">
        <v>0.17100000000000001</v>
      </c>
      <c r="E279" s="123" t="s">
        <v>4950</v>
      </c>
      <c r="F279" s="124">
        <v>138.4</v>
      </c>
      <c r="G279" s="123" t="s">
        <v>4952</v>
      </c>
      <c r="H279" s="226">
        <v>96</v>
      </c>
      <c r="I279" s="123" t="s">
        <v>4952</v>
      </c>
      <c r="J279" s="124">
        <v>52.1</v>
      </c>
      <c r="K279" s="123" t="s">
        <v>4952</v>
      </c>
      <c r="L279" s="123" t="s">
        <v>5144</v>
      </c>
      <c r="M279" s="123" t="s">
        <v>5096</v>
      </c>
      <c r="N279" s="123" t="s">
        <v>5096</v>
      </c>
      <c r="O279" s="226">
        <v>25</v>
      </c>
      <c r="P279" s="123" t="s">
        <v>4949</v>
      </c>
      <c r="Q279" s="123" t="s">
        <v>4953</v>
      </c>
      <c r="R279" s="123" t="s">
        <v>5155</v>
      </c>
    </row>
    <row r="280" spans="1:18">
      <c r="A280" s="123" t="s">
        <v>105</v>
      </c>
      <c r="B280" s="123" t="s">
        <v>106</v>
      </c>
      <c r="C280" s="123" t="s">
        <v>5094</v>
      </c>
      <c r="D280" s="124">
        <v>0.33900000000000002</v>
      </c>
      <c r="E280" s="123" t="s">
        <v>4950</v>
      </c>
      <c r="F280" s="226">
        <v>252</v>
      </c>
      <c r="G280" s="123" t="s">
        <v>4952</v>
      </c>
      <c r="H280" s="226">
        <v>35</v>
      </c>
      <c r="I280" s="123" t="s">
        <v>4952</v>
      </c>
      <c r="J280" s="124">
        <v>113.5</v>
      </c>
      <c r="K280" s="123" t="s">
        <v>4952</v>
      </c>
      <c r="L280" s="123" t="s">
        <v>5263</v>
      </c>
      <c r="M280" s="123" t="s">
        <v>5096</v>
      </c>
      <c r="N280" s="123" t="s">
        <v>5096</v>
      </c>
      <c r="O280" s="226">
        <v>20</v>
      </c>
      <c r="P280" s="123" t="s">
        <v>4949</v>
      </c>
      <c r="Q280" s="123" t="s">
        <v>4953</v>
      </c>
      <c r="R280" s="123" t="s">
        <v>5316</v>
      </c>
    </row>
    <row r="281" spans="1:18">
      <c r="A281" s="123" t="s">
        <v>101</v>
      </c>
      <c r="B281" s="123" t="s">
        <v>102</v>
      </c>
      <c r="C281" s="123" t="s">
        <v>5094</v>
      </c>
      <c r="D281" s="124">
        <v>0.29099999999999998</v>
      </c>
      <c r="E281" s="123" t="s">
        <v>4950</v>
      </c>
      <c r="F281" s="226">
        <v>370</v>
      </c>
      <c r="G281" s="123" t="s">
        <v>4952</v>
      </c>
      <c r="H281" s="226">
        <v>200</v>
      </c>
      <c r="I281" s="123" t="s">
        <v>4952</v>
      </c>
      <c r="J281" s="124">
        <v>8.1</v>
      </c>
      <c r="K281" s="123" t="s">
        <v>4952</v>
      </c>
      <c r="L281" s="123" t="s">
        <v>5267</v>
      </c>
      <c r="M281" s="123" t="s">
        <v>5096</v>
      </c>
      <c r="N281" s="123" t="s">
        <v>5096</v>
      </c>
      <c r="O281" s="226">
        <v>50</v>
      </c>
      <c r="P281" s="123" t="s">
        <v>4949</v>
      </c>
      <c r="Q281" s="123" t="s">
        <v>4951</v>
      </c>
      <c r="R281" s="123" t="s">
        <v>5269</v>
      </c>
    </row>
    <row r="282" spans="1:18">
      <c r="A282" s="123" t="s">
        <v>650</v>
      </c>
      <c r="B282" s="123" t="s">
        <v>5505</v>
      </c>
      <c r="C282" s="123" t="s">
        <v>5094</v>
      </c>
      <c r="D282" s="124">
        <v>5.33</v>
      </c>
      <c r="E282" s="123" t="s">
        <v>4991</v>
      </c>
      <c r="F282" s="226">
        <v>24</v>
      </c>
      <c r="G282" s="123" t="s">
        <v>4952</v>
      </c>
      <c r="H282" s="226">
        <v>24</v>
      </c>
      <c r="I282" s="123" t="s">
        <v>4952</v>
      </c>
      <c r="J282" s="226">
        <v>2</v>
      </c>
      <c r="K282" s="123" t="s">
        <v>4952</v>
      </c>
      <c r="L282" s="123" t="s">
        <v>5099</v>
      </c>
      <c r="M282" s="123" t="s">
        <v>5096</v>
      </c>
      <c r="N282" s="123" t="s">
        <v>5096</v>
      </c>
      <c r="O282" s="226">
        <v>200</v>
      </c>
      <c r="P282" s="123" t="s">
        <v>4949</v>
      </c>
      <c r="Q282" s="123" t="s">
        <v>5044</v>
      </c>
      <c r="R282" s="123" t="s">
        <v>5440</v>
      </c>
    </row>
    <row r="283" spans="1:18">
      <c r="A283" s="123" t="s">
        <v>449</v>
      </c>
      <c r="B283" s="123" t="s">
        <v>2904</v>
      </c>
      <c r="C283" s="123" t="s">
        <v>5094</v>
      </c>
      <c r="D283" s="124">
        <v>5.0000000000000001E-3</v>
      </c>
      <c r="E283" s="123" t="s">
        <v>4950</v>
      </c>
      <c r="F283" s="226">
        <v>50</v>
      </c>
      <c r="G283" s="123" t="s">
        <v>4952</v>
      </c>
      <c r="H283" s="226">
        <v>28</v>
      </c>
      <c r="I283" s="123" t="s">
        <v>4952</v>
      </c>
      <c r="J283" s="124">
        <v>9.5</v>
      </c>
      <c r="K283" s="123" t="s">
        <v>4952</v>
      </c>
      <c r="L283" s="123" t="s">
        <v>5173</v>
      </c>
      <c r="M283" s="123" t="s">
        <v>5096</v>
      </c>
      <c r="N283" s="123" t="s">
        <v>5096</v>
      </c>
      <c r="O283" s="226">
        <v>100</v>
      </c>
      <c r="P283" s="123" t="s">
        <v>4949</v>
      </c>
      <c r="Q283" s="123" t="s">
        <v>5044</v>
      </c>
      <c r="R283" s="123" t="s">
        <v>5437</v>
      </c>
    </row>
    <row r="284" spans="1:18" customFormat="1">
      <c r="A284" s="123" t="s">
        <v>153</v>
      </c>
      <c r="B284" s="123" t="s">
        <v>4966</v>
      </c>
      <c r="C284" s="123" t="s">
        <v>5094</v>
      </c>
      <c r="D284" s="124">
        <v>0.40400000000000003</v>
      </c>
      <c r="E284" s="123" t="s">
        <v>4950</v>
      </c>
      <c r="F284" s="226">
        <v>100</v>
      </c>
      <c r="G284" s="123" t="s">
        <v>4952</v>
      </c>
      <c r="H284" s="124">
        <v>54.7</v>
      </c>
      <c r="I284" s="123" t="s">
        <v>4952</v>
      </c>
      <c r="J284" s="124">
        <v>109.7</v>
      </c>
      <c r="K284" s="123" t="s">
        <v>4952</v>
      </c>
      <c r="L284" s="123" t="s">
        <v>5248</v>
      </c>
      <c r="M284" s="123" t="s">
        <v>5096</v>
      </c>
      <c r="N284" s="123" t="s">
        <v>5096</v>
      </c>
      <c r="O284" s="226">
        <v>50</v>
      </c>
      <c r="P284" s="123" t="s">
        <v>4949</v>
      </c>
      <c r="Q284" s="123" t="s">
        <v>4951</v>
      </c>
      <c r="R284" s="123" t="s">
        <v>5250</v>
      </c>
    </row>
    <row r="285" spans="1:18">
      <c r="A285" s="123" t="s">
        <v>540</v>
      </c>
      <c r="B285" s="123" t="s">
        <v>541</v>
      </c>
      <c r="C285" s="123" t="s">
        <v>5094</v>
      </c>
      <c r="D285" s="124">
        <v>7.4999999999999997E-2</v>
      </c>
      <c r="E285" s="123" t="s">
        <v>4950</v>
      </c>
      <c r="F285" s="226">
        <v>66</v>
      </c>
      <c r="G285" s="123" t="s">
        <v>4952</v>
      </c>
      <c r="H285" s="226">
        <v>30</v>
      </c>
      <c r="I285" s="123" t="s">
        <v>4952</v>
      </c>
      <c r="J285" s="226">
        <v>100</v>
      </c>
      <c r="K285" s="123" t="s">
        <v>4952</v>
      </c>
      <c r="L285" s="123" t="s">
        <v>5117</v>
      </c>
      <c r="M285" s="123" t="s">
        <v>5096</v>
      </c>
      <c r="N285" s="123" t="s">
        <v>5096</v>
      </c>
      <c r="O285" s="226">
        <v>25</v>
      </c>
      <c r="P285" s="123" t="s">
        <v>4949</v>
      </c>
      <c r="Q285" s="123" t="s">
        <v>4953</v>
      </c>
      <c r="R285" s="123" t="s">
        <v>5142</v>
      </c>
    </row>
    <row r="286" spans="1:18">
      <c r="A286" s="123" t="s">
        <v>564</v>
      </c>
      <c r="B286" s="123" t="s">
        <v>565</v>
      </c>
      <c r="C286" s="123" t="s">
        <v>5094</v>
      </c>
      <c r="D286" s="124">
        <v>1.5329999999999999</v>
      </c>
      <c r="E286" s="123" t="s">
        <v>4950</v>
      </c>
      <c r="F286" s="226">
        <v>1750</v>
      </c>
      <c r="G286" s="123" t="s">
        <v>4952</v>
      </c>
      <c r="H286" s="124">
        <v>330.2</v>
      </c>
      <c r="I286" s="123" t="s">
        <v>4952</v>
      </c>
      <c r="J286" s="226">
        <v>58</v>
      </c>
      <c r="K286" s="123" t="s">
        <v>4952</v>
      </c>
      <c r="L286" s="123" t="s">
        <v>5117</v>
      </c>
      <c r="M286" s="123" t="s">
        <v>5096</v>
      </c>
      <c r="N286" s="123" t="s">
        <v>5096</v>
      </c>
      <c r="O286" s="226">
        <v>1</v>
      </c>
      <c r="P286" s="123" t="s">
        <v>4949</v>
      </c>
      <c r="Q286" s="123" t="s">
        <v>4953</v>
      </c>
      <c r="R286" s="123" t="s">
        <v>5134</v>
      </c>
    </row>
    <row r="287" spans="1:18">
      <c r="A287" s="123" t="s">
        <v>123</v>
      </c>
      <c r="B287" s="123" t="s">
        <v>119</v>
      </c>
      <c r="C287" s="123" t="s">
        <v>5094</v>
      </c>
      <c r="D287" s="124">
        <v>0.22700000000000001</v>
      </c>
      <c r="E287" s="123" t="s">
        <v>4950</v>
      </c>
      <c r="F287" s="226">
        <v>200</v>
      </c>
      <c r="G287" s="123" t="s">
        <v>4952</v>
      </c>
      <c r="H287" s="124">
        <v>25.6</v>
      </c>
      <c r="I287" s="123" t="s">
        <v>4952</v>
      </c>
      <c r="J287" s="124">
        <v>117.2</v>
      </c>
      <c r="K287" s="123" t="s">
        <v>4952</v>
      </c>
      <c r="L287" s="123" t="s">
        <v>5261</v>
      </c>
      <c r="M287" s="123" t="s">
        <v>5096</v>
      </c>
      <c r="N287" s="123" t="s">
        <v>5096</v>
      </c>
      <c r="O287" s="226">
        <v>50</v>
      </c>
      <c r="P287" s="123" t="s">
        <v>4949</v>
      </c>
      <c r="Q287" s="123" t="s">
        <v>4958</v>
      </c>
      <c r="R287" s="123" t="s">
        <v>5262</v>
      </c>
    </row>
    <row r="288" spans="1:18">
      <c r="A288" s="123" t="s">
        <v>195</v>
      </c>
      <c r="B288" s="123" t="s">
        <v>196</v>
      </c>
      <c r="C288" s="123" t="s">
        <v>5094</v>
      </c>
      <c r="D288" s="124">
        <v>0.374</v>
      </c>
      <c r="E288" s="123" t="s">
        <v>4950</v>
      </c>
      <c r="F288" s="226">
        <v>104</v>
      </c>
      <c r="G288" s="123" t="s">
        <v>4952</v>
      </c>
      <c r="H288" s="226">
        <v>50</v>
      </c>
      <c r="I288" s="123" t="s">
        <v>4952</v>
      </c>
      <c r="J288" s="226">
        <v>230</v>
      </c>
      <c r="K288" s="123" t="s">
        <v>4952</v>
      </c>
      <c r="L288" s="123" t="s">
        <v>5234</v>
      </c>
      <c r="M288" s="123" t="s">
        <v>5096</v>
      </c>
      <c r="N288" s="123" t="s">
        <v>5096</v>
      </c>
      <c r="O288" s="226">
        <v>50</v>
      </c>
      <c r="P288" s="123" t="s">
        <v>4949</v>
      </c>
      <c r="Q288" s="123" t="s">
        <v>4953</v>
      </c>
      <c r="R288" s="123" t="s">
        <v>5235</v>
      </c>
    </row>
    <row r="289" spans="1:18">
      <c r="A289" s="123" t="s">
        <v>129</v>
      </c>
      <c r="B289" s="123" t="s">
        <v>130</v>
      </c>
      <c r="C289" s="123" t="s">
        <v>5094</v>
      </c>
      <c r="D289" s="124">
        <v>0.17399999999999999</v>
      </c>
      <c r="E289" s="123" t="s">
        <v>4950</v>
      </c>
      <c r="F289" s="124">
        <v>111.2</v>
      </c>
      <c r="G289" s="123" t="s">
        <v>4952</v>
      </c>
      <c r="H289" s="226">
        <v>35</v>
      </c>
      <c r="I289" s="123" t="s">
        <v>4952</v>
      </c>
      <c r="J289" s="124">
        <v>154.19999999999999</v>
      </c>
      <c r="K289" s="123" t="s">
        <v>4952</v>
      </c>
      <c r="L289" s="123" t="s">
        <v>5248</v>
      </c>
      <c r="M289" s="123" t="s">
        <v>5096</v>
      </c>
      <c r="N289" s="123" t="s">
        <v>5096</v>
      </c>
      <c r="O289" s="226">
        <v>50</v>
      </c>
      <c r="P289" s="123" t="s">
        <v>4949</v>
      </c>
      <c r="Q289" s="123" t="s">
        <v>4953</v>
      </c>
      <c r="R289" s="123" t="s">
        <v>5258</v>
      </c>
    </row>
    <row r="290" spans="1:18">
      <c r="A290" s="123" t="s">
        <v>70</v>
      </c>
      <c r="B290" s="123" t="s">
        <v>71</v>
      </c>
      <c r="C290" s="123" t="s">
        <v>5094</v>
      </c>
      <c r="D290" s="124">
        <v>0.53100000000000003</v>
      </c>
      <c r="E290" s="123" t="s">
        <v>4950</v>
      </c>
      <c r="F290" s="226">
        <v>467</v>
      </c>
      <c r="G290" s="123" t="s">
        <v>4952</v>
      </c>
      <c r="H290" s="226">
        <v>289</v>
      </c>
      <c r="I290" s="123" t="s">
        <v>4952</v>
      </c>
      <c r="J290" s="226">
        <v>148</v>
      </c>
      <c r="K290" s="123" t="s">
        <v>4952</v>
      </c>
      <c r="L290" s="123" t="s">
        <v>5278</v>
      </c>
      <c r="M290" s="123" t="s">
        <v>5096</v>
      </c>
      <c r="N290" s="123" t="s">
        <v>5096</v>
      </c>
      <c r="O290" s="226">
        <v>10</v>
      </c>
      <c r="P290" s="123" t="s">
        <v>4949</v>
      </c>
      <c r="Q290" s="123" t="s">
        <v>4953</v>
      </c>
      <c r="R290" s="123" t="s">
        <v>5384</v>
      </c>
    </row>
    <row r="291" spans="1:18">
      <c r="A291" s="123" t="s">
        <v>99</v>
      </c>
      <c r="B291" s="123" t="s">
        <v>100</v>
      </c>
      <c r="C291" s="123" t="s">
        <v>5094</v>
      </c>
      <c r="D291" s="124">
        <v>0.21199999999999999</v>
      </c>
      <c r="E291" s="123" t="s">
        <v>4950</v>
      </c>
      <c r="F291" s="226">
        <v>270</v>
      </c>
      <c r="G291" s="123" t="s">
        <v>4952</v>
      </c>
      <c r="H291" s="226">
        <v>200</v>
      </c>
      <c r="I291" s="123" t="s">
        <v>4952</v>
      </c>
      <c r="J291" s="124">
        <v>11.1</v>
      </c>
      <c r="K291" s="123" t="s">
        <v>4952</v>
      </c>
      <c r="L291" s="123" t="s">
        <v>5267</v>
      </c>
      <c r="M291" s="123" t="s">
        <v>5096</v>
      </c>
      <c r="N291" s="123" t="s">
        <v>5096</v>
      </c>
      <c r="O291" s="226">
        <v>50</v>
      </c>
      <c r="P291" s="123" t="s">
        <v>4949</v>
      </c>
      <c r="Q291" s="123" t="s">
        <v>4951</v>
      </c>
      <c r="R291" s="123" t="s">
        <v>5270</v>
      </c>
    </row>
    <row r="292" spans="1:18">
      <c r="A292" s="123" t="s">
        <v>630</v>
      </c>
      <c r="B292" s="123" t="s">
        <v>631</v>
      </c>
      <c r="C292" s="123" t="s">
        <v>5094</v>
      </c>
      <c r="D292" s="124">
        <v>5.0999999999999996</v>
      </c>
      <c r="E292" s="123" t="s">
        <v>4991</v>
      </c>
      <c r="F292" s="124">
        <v>15.56</v>
      </c>
      <c r="G292" s="123" t="s">
        <v>4952</v>
      </c>
      <c r="H292" s="226">
        <v>11</v>
      </c>
      <c r="I292" s="123" t="s">
        <v>4952</v>
      </c>
      <c r="J292" s="226">
        <v>7</v>
      </c>
      <c r="K292" s="123" t="s">
        <v>4952</v>
      </c>
      <c r="L292" s="123" t="s">
        <v>5099</v>
      </c>
      <c r="M292" s="123" t="s">
        <v>5096</v>
      </c>
      <c r="N292" s="123" t="s">
        <v>5096</v>
      </c>
      <c r="O292" s="226">
        <v>100</v>
      </c>
      <c r="P292" s="123" t="s">
        <v>4949</v>
      </c>
      <c r="Q292" s="123" t="s">
        <v>5036</v>
      </c>
      <c r="R292" s="123" t="s">
        <v>5116</v>
      </c>
    </row>
    <row r="293" spans="1:18">
      <c r="A293" s="123" t="s">
        <v>64</v>
      </c>
      <c r="B293" s="123" t="s">
        <v>65</v>
      </c>
      <c r="C293" s="123" t="s">
        <v>5094</v>
      </c>
      <c r="D293" s="124">
        <v>0.52100000000000002</v>
      </c>
      <c r="E293" s="123" t="s">
        <v>4950</v>
      </c>
      <c r="F293" s="226">
        <v>465</v>
      </c>
      <c r="G293" s="123" t="s">
        <v>4952</v>
      </c>
      <c r="H293" s="226">
        <v>289</v>
      </c>
      <c r="I293" s="123" t="s">
        <v>4952</v>
      </c>
      <c r="J293" s="226">
        <v>138</v>
      </c>
      <c r="K293" s="123" t="s">
        <v>4952</v>
      </c>
      <c r="L293" s="123" t="s">
        <v>5278</v>
      </c>
      <c r="M293" s="123" t="s">
        <v>5096</v>
      </c>
      <c r="N293" s="123" t="s">
        <v>5096</v>
      </c>
      <c r="O293" s="226">
        <v>10</v>
      </c>
      <c r="P293" s="123" t="s">
        <v>4949</v>
      </c>
      <c r="Q293" s="123" t="s">
        <v>4953</v>
      </c>
      <c r="R293" s="123" t="s">
        <v>5382</v>
      </c>
    </row>
    <row r="294" spans="1:18">
      <c r="A294" s="123" t="s">
        <v>318</v>
      </c>
      <c r="B294" s="123" t="s">
        <v>319</v>
      </c>
      <c r="C294" s="123" t="s">
        <v>5094</v>
      </c>
      <c r="D294" s="124">
        <v>6.4000000000000001E-2</v>
      </c>
      <c r="E294" s="123" t="s">
        <v>4950</v>
      </c>
      <c r="F294" s="226">
        <v>250</v>
      </c>
      <c r="G294" s="123" t="s">
        <v>4952</v>
      </c>
      <c r="H294" s="124">
        <v>26.2</v>
      </c>
      <c r="I294" s="123" t="s">
        <v>4952</v>
      </c>
      <c r="J294" s="124">
        <v>7.31</v>
      </c>
      <c r="K294" s="123" t="s">
        <v>4952</v>
      </c>
      <c r="L294" s="123" t="s">
        <v>5173</v>
      </c>
      <c r="M294" s="123" t="s">
        <v>5096</v>
      </c>
      <c r="N294" s="123" t="s">
        <v>5096</v>
      </c>
      <c r="O294" s="226">
        <v>50</v>
      </c>
      <c r="P294" s="123" t="s">
        <v>4949</v>
      </c>
      <c r="Q294" s="123" t="s">
        <v>4971</v>
      </c>
      <c r="R294" s="123" t="s">
        <v>5376</v>
      </c>
    </row>
    <row r="295" spans="1:18">
      <c r="A295" s="123" t="s">
        <v>528</v>
      </c>
      <c r="B295" s="123" t="s">
        <v>529</v>
      </c>
      <c r="C295" s="123" t="s">
        <v>5094</v>
      </c>
      <c r="D295" s="124">
        <v>1.8120000000000001</v>
      </c>
      <c r="E295" s="123" t="s">
        <v>4950</v>
      </c>
      <c r="F295" s="226">
        <v>2700</v>
      </c>
      <c r="G295" s="123" t="s">
        <v>4952</v>
      </c>
      <c r="H295" s="226">
        <v>50</v>
      </c>
      <c r="I295" s="123" t="s">
        <v>4952</v>
      </c>
      <c r="J295" s="124">
        <v>47.6</v>
      </c>
      <c r="K295" s="123" t="s">
        <v>4952</v>
      </c>
      <c r="L295" s="123" t="s">
        <v>5144</v>
      </c>
      <c r="M295" s="123" t="s">
        <v>5096</v>
      </c>
      <c r="N295" s="123" t="s">
        <v>5096</v>
      </c>
      <c r="O295" s="226">
        <v>1</v>
      </c>
      <c r="P295" s="123" t="s">
        <v>4949</v>
      </c>
      <c r="Q295" s="123" t="s">
        <v>4974</v>
      </c>
      <c r="R295" s="123" t="s">
        <v>5348</v>
      </c>
    </row>
    <row r="296" spans="1:18">
      <c r="A296" s="123" t="s">
        <v>52</v>
      </c>
      <c r="B296" s="123" t="s">
        <v>53</v>
      </c>
      <c r="C296" s="123" t="s">
        <v>5094</v>
      </c>
      <c r="D296" s="124">
        <v>0.495</v>
      </c>
      <c r="E296" s="123" t="s">
        <v>4950</v>
      </c>
      <c r="F296" s="226">
        <v>439</v>
      </c>
      <c r="G296" s="123" t="s">
        <v>4952</v>
      </c>
      <c r="H296" s="226">
        <v>322</v>
      </c>
      <c r="I296" s="123" t="s">
        <v>4952</v>
      </c>
      <c r="J296" s="226">
        <v>93</v>
      </c>
      <c r="K296" s="123" t="s">
        <v>4952</v>
      </c>
      <c r="L296" s="123" t="s">
        <v>5278</v>
      </c>
      <c r="M296" s="123" t="s">
        <v>5096</v>
      </c>
      <c r="N296" s="123" t="s">
        <v>5096</v>
      </c>
      <c r="O296" s="226">
        <v>10</v>
      </c>
      <c r="P296" s="123" t="s">
        <v>4949</v>
      </c>
      <c r="Q296" s="123" t="s">
        <v>4953</v>
      </c>
      <c r="R296" s="123" t="s">
        <v>5284</v>
      </c>
    </row>
    <row r="297" spans="1:18">
      <c r="A297" s="123" t="s">
        <v>50</v>
      </c>
      <c r="B297" s="123" t="s">
        <v>51</v>
      </c>
      <c r="C297" s="123" t="s">
        <v>5094</v>
      </c>
      <c r="D297" s="124">
        <v>0.35599999999999998</v>
      </c>
      <c r="E297" s="123" t="s">
        <v>4950</v>
      </c>
      <c r="F297" s="226">
        <v>394</v>
      </c>
      <c r="G297" s="123" t="s">
        <v>4952</v>
      </c>
      <c r="H297" s="226">
        <v>217</v>
      </c>
      <c r="I297" s="123" t="s">
        <v>4952</v>
      </c>
      <c r="J297" s="226">
        <v>140</v>
      </c>
      <c r="K297" s="123" t="s">
        <v>4952</v>
      </c>
      <c r="L297" s="123" t="s">
        <v>5278</v>
      </c>
      <c r="M297" s="123" t="s">
        <v>5096</v>
      </c>
      <c r="N297" s="123" t="s">
        <v>5096</v>
      </c>
      <c r="O297" s="226">
        <v>10</v>
      </c>
      <c r="P297" s="123" t="s">
        <v>4949</v>
      </c>
      <c r="Q297" s="123" t="s">
        <v>4953</v>
      </c>
      <c r="R297" s="123" t="s">
        <v>5379</v>
      </c>
    </row>
    <row r="298" spans="1:18">
      <c r="A298" s="123" t="s">
        <v>664</v>
      </c>
      <c r="B298" s="123" t="s">
        <v>665</v>
      </c>
      <c r="C298" s="123" t="s">
        <v>5094</v>
      </c>
      <c r="D298" s="226">
        <v>6</v>
      </c>
      <c r="E298" s="123" t="s">
        <v>4991</v>
      </c>
      <c r="F298" s="124">
        <v>9.5</v>
      </c>
      <c r="G298" s="123" t="s">
        <v>4952</v>
      </c>
      <c r="H298" s="226">
        <v>13</v>
      </c>
      <c r="I298" s="123" t="s">
        <v>4952</v>
      </c>
      <c r="J298" s="124">
        <v>14.38</v>
      </c>
      <c r="K298" s="123" t="s">
        <v>4952</v>
      </c>
      <c r="L298" s="123" t="s">
        <v>5099</v>
      </c>
      <c r="M298" s="123" t="s">
        <v>5096</v>
      </c>
      <c r="N298" s="123" t="s">
        <v>5096</v>
      </c>
      <c r="O298" s="226">
        <v>500</v>
      </c>
      <c r="P298" s="123" t="s">
        <v>4949</v>
      </c>
      <c r="Q298" s="123" t="s">
        <v>5041</v>
      </c>
      <c r="R298" s="123" t="s">
        <v>5438</v>
      </c>
    </row>
    <row r="299" spans="1:18">
      <c r="A299" s="123" t="s">
        <v>22</v>
      </c>
      <c r="B299" s="123" t="s">
        <v>23</v>
      </c>
      <c r="C299" s="123" t="s">
        <v>5094</v>
      </c>
      <c r="D299" s="124">
        <v>0.997</v>
      </c>
      <c r="E299" s="123" t="s">
        <v>4950</v>
      </c>
      <c r="F299" s="226">
        <v>176</v>
      </c>
      <c r="G299" s="123" t="s">
        <v>4952</v>
      </c>
      <c r="H299" s="226">
        <v>150</v>
      </c>
      <c r="I299" s="123" t="s">
        <v>4952</v>
      </c>
      <c r="J299" s="124">
        <v>192.4</v>
      </c>
      <c r="K299" s="123" t="s">
        <v>4952</v>
      </c>
      <c r="L299" s="123" t="s">
        <v>5287</v>
      </c>
      <c r="M299" s="123" t="s">
        <v>5096</v>
      </c>
      <c r="N299" s="123" t="s">
        <v>5096</v>
      </c>
      <c r="O299" s="226">
        <v>20</v>
      </c>
      <c r="P299" s="123" t="s">
        <v>4949</v>
      </c>
      <c r="Q299" s="123" t="s">
        <v>4951</v>
      </c>
      <c r="R299" s="123" t="s">
        <v>5314</v>
      </c>
    </row>
    <row r="300" spans="1:18">
      <c r="A300" s="123" t="s">
        <v>32</v>
      </c>
      <c r="B300" s="123" t="s">
        <v>33</v>
      </c>
      <c r="C300" s="123" t="s">
        <v>5094</v>
      </c>
      <c r="D300" s="124">
        <v>1.593</v>
      </c>
      <c r="E300" s="123" t="s">
        <v>4950</v>
      </c>
      <c r="F300" s="226">
        <v>225</v>
      </c>
      <c r="G300" s="123" t="s">
        <v>4952</v>
      </c>
      <c r="H300" s="226">
        <v>150</v>
      </c>
      <c r="I300" s="123" t="s">
        <v>4952</v>
      </c>
      <c r="J300" s="226">
        <v>200</v>
      </c>
      <c r="K300" s="123" t="s">
        <v>4952</v>
      </c>
      <c r="L300" s="123" t="s">
        <v>5287</v>
      </c>
      <c r="M300" s="123" t="s">
        <v>5096</v>
      </c>
      <c r="N300" s="123" t="s">
        <v>5096</v>
      </c>
      <c r="O300" s="226">
        <v>10</v>
      </c>
      <c r="P300" s="123" t="s">
        <v>4949</v>
      </c>
      <c r="Q300" s="123" t="s">
        <v>4951</v>
      </c>
      <c r="R300" s="123" t="s">
        <v>5290</v>
      </c>
    </row>
    <row r="301" spans="1:18">
      <c r="A301" s="123" t="s">
        <v>282</v>
      </c>
      <c r="B301" s="123" t="s">
        <v>283</v>
      </c>
      <c r="C301" s="123" t="s">
        <v>5094</v>
      </c>
      <c r="D301" s="124">
        <v>9.3780000000000001</v>
      </c>
      <c r="E301" s="123" t="s">
        <v>4950</v>
      </c>
      <c r="F301" s="226">
        <v>5500</v>
      </c>
      <c r="G301" s="123" t="s">
        <v>4952</v>
      </c>
      <c r="H301" s="124">
        <v>46.152999999999999</v>
      </c>
      <c r="I301" s="123" t="s">
        <v>4952</v>
      </c>
      <c r="J301" s="226">
        <v>130</v>
      </c>
      <c r="K301" s="123" t="s">
        <v>4952</v>
      </c>
      <c r="L301" s="123" t="s">
        <v>5144</v>
      </c>
      <c r="M301" s="123" t="s">
        <v>5096</v>
      </c>
      <c r="N301" s="123" t="s">
        <v>5096</v>
      </c>
      <c r="O301" s="226">
        <v>1</v>
      </c>
      <c r="P301" s="123" t="s">
        <v>4949</v>
      </c>
      <c r="Q301" s="123" t="s">
        <v>4971</v>
      </c>
      <c r="R301" s="123" t="s">
        <v>5213</v>
      </c>
    </row>
    <row r="302" spans="1:18">
      <c r="A302" s="123" t="s">
        <v>401</v>
      </c>
      <c r="B302" s="123" t="s">
        <v>4995</v>
      </c>
      <c r="C302" s="123" t="s">
        <v>5094</v>
      </c>
      <c r="D302" s="124">
        <v>5.2999999999999999E-2</v>
      </c>
      <c r="E302" s="123" t="s">
        <v>4950</v>
      </c>
      <c r="F302" s="226">
        <v>50</v>
      </c>
      <c r="G302" s="123" t="s">
        <v>4952</v>
      </c>
      <c r="H302" s="124">
        <v>29.5</v>
      </c>
      <c r="I302" s="123" t="s">
        <v>4952</v>
      </c>
      <c r="J302" s="124">
        <v>211.5</v>
      </c>
      <c r="K302" s="123" t="s">
        <v>4952</v>
      </c>
      <c r="L302" s="123" t="s">
        <v>4347</v>
      </c>
      <c r="M302" s="123" t="s">
        <v>5096</v>
      </c>
      <c r="N302" s="123" t="s">
        <v>5096</v>
      </c>
      <c r="O302" s="226">
        <v>50</v>
      </c>
      <c r="P302" s="123" t="s">
        <v>4949</v>
      </c>
      <c r="Q302" s="123" t="s">
        <v>4953</v>
      </c>
      <c r="R302" s="123" t="s">
        <v>5457</v>
      </c>
    </row>
    <row r="303" spans="1:18">
      <c r="A303" s="123" t="s">
        <v>427</v>
      </c>
      <c r="B303" s="123" t="s">
        <v>4998</v>
      </c>
      <c r="C303" s="123" t="s">
        <v>5094</v>
      </c>
      <c r="D303" s="124">
        <v>0.16200000000000001</v>
      </c>
      <c r="E303" s="123" t="s">
        <v>4950</v>
      </c>
      <c r="F303" s="226">
        <v>80</v>
      </c>
      <c r="G303" s="123" t="s">
        <v>4952</v>
      </c>
      <c r="H303" s="226">
        <v>37</v>
      </c>
      <c r="I303" s="123" t="s">
        <v>4952</v>
      </c>
      <c r="J303" s="124">
        <v>60.81</v>
      </c>
      <c r="K303" s="123" t="s">
        <v>4952</v>
      </c>
      <c r="L303" s="123" t="s">
        <v>4347</v>
      </c>
      <c r="M303" s="123" t="s">
        <v>5096</v>
      </c>
      <c r="N303" s="123" t="s">
        <v>5096</v>
      </c>
      <c r="O303" s="226">
        <v>100</v>
      </c>
      <c r="P303" s="123" t="s">
        <v>4949</v>
      </c>
      <c r="Q303" s="123" t="s">
        <v>4953</v>
      </c>
      <c r="R303" s="123" t="s">
        <v>5180</v>
      </c>
    </row>
    <row r="304" spans="1:18">
      <c r="A304" s="123" t="s">
        <v>296</v>
      </c>
      <c r="B304" s="123" t="s">
        <v>297</v>
      </c>
      <c r="C304" s="123" t="s">
        <v>5094</v>
      </c>
      <c r="D304" s="124">
        <v>0.57199999999999995</v>
      </c>
      <c r="E304" s="123" t="s">
        <v>4950</v>
      </c>
      <c r="F304" s="226">
        <v>450</v>
      </c>
      <c r="G304" s="123" t="s">
        <v>4952</v>
      </c>
      <c r="H304" s="124">
        <v>42.1</v>
      </c>
      <c r="I304" s="123" t="s">
        <v>4952</v>
      </c>
      <c r="J304" s="124">
        <v>75.8</v>
      </c>
      <c r="K304" s="123" t="s">
        <v>4952</v>
      </c>
      <c r="L304" s="123" t="s">
        <v>5144</v>
      </c>
      <c r="M304" s="123" t="s">
        <v>5096</v>
      </c>
      <c r="N304" s="123" t="s">
        <v>5096</v>
      </c>
      <c r="O304" s="226">
        <v>25</v>
      </c>
      <c r="P304" s="123" t="s">
        <v>4949</v>
      </c>
      <c r="Q304" s="123" t="s">
        <v>4953</v>
      </c>
      <c r="R304" s="123" t="s">
        <v>5398</v>
      </c>
    </row>
    <row r="305" spans="1:18">
      <c r="A305" s="123" t="s">
        <v>135</v>
      </c>
      <c r="B305" s="123" t="s">
        <v>4960</v>
      </c>
      <c r="C305" s="123" t="s">
        <v>5094</v>
      </c>
      <c r="D305" s="124">
        <v>0.153</v>
      </c>
      <c r="E305" s="123" t="s">
        <v>4950</v>
      </c>
      <c r="F305" s="226">
        <v>110</v>
      </c>
      <c r="G305" s="123" t="s">
        <v>4952</v>
      </c>
      <c r="H305" s="226">
        <v>30</v>
      </c>
      <c r="I305" s="123" t="s">
        <v>4952</v>
      </c>
      <c r="J305" s="226">
        <v>55</v>
      </c>
      <c r="K305" s="123" t="s">
        <v>4952</v>
      </c>
      <c r="L305" s="123" t="s">
        <v>5248</v>
      </c>
      <c r="M305" s="123" t="s">
        <v>5096</v>
      </c>
      <c r="N305" s="123" t="s">
        <v>5096</v>
      </c>
      <c r="O305" s="226">
        <v>50</v>
      </c>
      <c r="P305" s="123" t="s">
        <v>4949</v>
      </c>
      <c r="Q305" s="123" t="s">
        <v>4953</v>
      </c>
      <c r="R305" s="123" t="s">
        <v>5255</v>
      </c>
    </row>
    <row r="306" spans="1:18">
      <c r="A306" s="123" t="s">
        <v>13</v>
      </c>
      <c r="B306" s="123" t="s">
        <v>14</v>
      </c>
      <c r="C306" s="123" t="s">
        <v>5094</v>
      </c>
      <c r="D306" s="124">
        <v>1.036</v>
      </c>
      <c r="E306" s="123" t="s">
        <v>4950</v>
      </c>
      <c r="F306" s="124">
        <v>223.1</v>
      </c>
      <c r="G306" s="123" t="s">
        <v>4952</v>
      </c>
      <c r="H306" s="226">
        <v>150</v>
      </c>
      <c r="I306" s="123" t="s">
        <v>4952</v>
      </c>
      <c r="J306" s="124">
        <v>44.8</v>
      </c>
      <c r="K306" s="123" t="s">
        <v>4952</v>
      </c>
      <c r="L306" s="123" t="s">
        <v>5263</v>
      </c>
      <c r="M306" s="123" t="s">
        <v>5096</v>
      </c>
      <c r="N306" s="123" t="s">
        <v>5096</v>
      </c>
      <c r="O306" s="226">
        <v>20</v>
      </c>
      <c r="P306" s="123" t="s">
        <v>4949</v>
      </c>
      <c r="Q306" s="123" t="s">
        <v>4951</v>
      </c>
      <c r="R306" s="123" t="s">
        <v>5372</v>
      </c>
    </row>
    <row r="307" spans="1:18">
      <c r="A307" s="123" t="s">
        <v>530</v>
      </c>
      <c r="B307" s="123" t="s">
        <v>531</v>
      </c>
      <c r="C307" s="123" t="s">
        <v>5094</v>
      </c>
      <c r="D307" s="124">
        <v>4.0259999999999998</v>
      </c>
      <c r="E307" s="123" t="s">
        <v>4950</v>
      </c>
      <c r="F307" s="226">
        <v>6000</v>
      </c>
      <c r="G307" s="123" t="s">
        <v>4952</v>
      </c>
      <c r="H307" s="226">
        <v>50</v>
      </c>
      <c r="I307" s="123" t="s">
        <v>4952</v>
      </c>
      <c r="J307" s="124">
        <v>47.6</v>
      </c>
      <c r="K307" s="123" t="s">
        <v>4952</v>
      </c>
      <c r="L307" s="123" t="s">
        <v>5144</v>
      </c>
      <c r="M307" s="123" t="s">
        <v>5096</v>
      </c>
      <c r="N307" s="123" t="s">
        <v>5096</v>
      </c>
      <c r="O307" s="226">
        <v>1</v>
      </c>
      <c r="P307" s="123" t="s">
        <v>4949</v>
      </c>
      <c r="Q307" s="123" t="s">
        <v>4974</v>
      </c>
      <c r="R307" s="123" t="s">
        <v>5145</v>
      </c>
    </row>
    <row r="308" spans="1:18">
      <c r="A308" s="123" t="s">
        <v>97</v>
      </c>
      <c r="B308" s="123" t="s">
        <v>98</v>
      </c>
      <c r="C308" s="123" t="s">
        <v>5094</v>
      </c>
      <c r="D308" s="124">
        <v>0.20300000000000001</v>
      </c>
      <c r="E308" s="123" t="s">
        <v>4950</v>
      </c>
      <c r="F308" s="124">
        <v>387.5</v>
      </c>
      <c r="G308" s="123" t="s">
        <v>4952</v>
      </c>
      <c r="H308" s="226">
        <v>214</v>
      </c>
      <c r="I308" s="123" t="s">
        <v>4952</v>
      </c>
      <c r="J308" s="226">
        <v>16</v>
      </c>
      <c r="K308" s="123" t="s">
        <v>4952</v>
      </c>
      <c r="L308" s="123" t="s">
        <v>5263</v>
      </c>
      <c r="M308" s="123" t="s">
        <v>5096</v>
      </c>
      <c r="N308" s="123" t="s">
        <v>5096</v>
      </c>
      <c r="O308" s="226">
        <v>20</v>
      </c>
      <c r="P308" s="123" t="s">
        <v>4949</v>
      </c>
      <c r="Q308" s="123" t="s">
        <v>4953</v>
      </c>
      <c r="R308" s="123" t="s">
        <v>5386</v>
      </c>
    </row>
    <row r="309" spans="1:18">
      <c r="A309" s="123" t="s">
        <v>312</v>
      </c>
      <c r="B309" s="123" t="s">
        <v>313</v>
      </c>
      <c r="C309" s="123" t="s">
        <v>5094</v>
      </c>
      <c r="D309" s="124">
        <v>0.161</v>
      </c>
      <c r="E309" s="123" t="s">
        <v>4950</v>
      </c>
      <c r="F309" s="226">
        <v>120</v>
      </c>
      <c r="G309" s="123" t="s">
        <v>4952</v>
      </c>
      <c r="H309" s="124">
        <v>49.3</v>
      </c>
      <c r="I309" s="123" t="s">
        <v>4952</v>
      </c>
      <c r="J309" s="124">
        <v>50.7</v>
      </c>
      <c r="K309" s="123" t="s">
        <v>4952</v>
      </c>
      <c r="L309" s="123" t="s">
        <v>5173</v>
      </c>
      <c r="M309" s="123" t="s">
        <v>5096</v>
      </c>
      <c r="N309" s="123" t="s">
        <v>5096</v>
      </c>
      <c r="O309" s="226">
        <v>100</v>
      </c>
      <c r="P309" s="123" t="s">
        <v>4949</v>
      </c>
      <c r="Q309" s="123" t="s">
        <v>4953</v>
      </c>
      <c r="R309" s="123" t="s">
        <v>5399</v>
      </c>
    </row>
    <row r="310" spans="1:18">
      <c r="A310" s="123" t="s">
        <v>5490</v>
      </c>
      <c r="B310" s="123" t="s">
        <v>5492</v>
      </c>
      <c r="C310" s="123" t="s">
        <v>5094</v>
      </c>
      <c r="D310" s="124">
        <v>0.29199999999999998</v>
      </c>
      <c r="E310" s="123" t="s">
        <v>4950</v>
      </c>
      <c r="F310" s="226">
        <v>214</v>
      </c>
      <c r="G310" s="123" t="s">
        <v>4952</v>
      </c>
      <c r="H310" s="226">
        <v>214</v>
      </c>
      <c r="I310" s="123" t="s">
        <v>4952</v>
      </c>
      <c r="J310" s="226">
        <v>50</v>
      </c>
      <c r="K310" s="123" t="s">
        <v>4952</v>
      </c>
      <c r="L310" s="123" t="s">
        <v>5117</v>
      </c>
      <c r="M310" s="123" t="s">
        <v>5096</v>
      </c>
      <c r="N310" s="123" t="s">
        <v>5096</v>
      </c>
      <c r="O310" s="226">
        <v>45</v>
      </c>
      <c r="P310" s="123" t="s">
        <v>4949</v>
      </c>
      <c r="Q310" s="123" t="s">
        <v>4951</v>
      </c>
      <c r="R310" s="123" t="s">
        <v>5506</v>
      </c>
    </row>
    <row r="311" spans="1:18">
      <c r="A311" s="123" t="s">
        <v>5080</v>
      </c>
      <c r="B311" s="123" t="s">
        <v>5081</v>
      </c>
      <c r="C311" s="123" t="s">
        <v>5094</v>
      </c>
      <c r="D311" s="124">
        <v>5.3999999999999999E-2</v>
      </c>
      <c r="E311" s="123" t="s">
        <v>4950</v>
      </c>
      <c r="F311" s="226">
        <v>50</v>
      </c>
      <c r="G311" s="123" t="s">
        <v>4952</v>
      </c>
      <c r="H311" s="124">
        <v>31.5</v>
      </c>
      <c r="I311" s="123" t="s">
        <v>4952</v>
      </c>
      <c r="J311" s="226">
        <v>61</v>
      </c>
      <c r="K311" s="123" t="s">
        <v>4952</v>
      </c>
      <c r="L311" s="123" t="s">
        <v>4347</v>
      </c>
      <c r="M311" s="123" t="s">
        <v>5096</v>
      </c>
      <c r="N311" s="123" t="s">
        <v>5096</v>
      </c>
      <c r="O311" s="226">
        <v>50</v>
      </c>
      <c r="P311" s="123" t="s">
        <v>4949</v>
      </c>
      <c r="Q311" s="123" t="s">
        <v>4953</v>
      </c>
      <c r="R311" s="123" t="s">
        <v>5424</v>
      </c>
    </row>
    <row r="312" spans="1:18">
      <c r="A312" s="123" t="s">
        <v>453</v>
      </c>
      <c r="B312" s="123" t="s">
        <v>454</v>
      </c>
      <c r="C312" s="123" t="s">
        <v>5094</v>
      </c>
      <c r="D312" s="124">
        <v>0.122</v>
      </c>
      <c r="E312" s="123" t="s">
        <v>4950</v>
      </c>
      <c r="F312" s="226">
        <v>580</v>
      </c>
      <c r="G312" s="123" t="s">
        <v>4952</v>
      </c>
      <c r="H312" s="226">
        <v>80</v>
      </c>
      <c r="I312" s="123" t="s">
        <v>4952</v>
      </c>
      <c r="J312" s="226">
        <v>13</v>
      </c>
      <c r="K312" s="123" t="s">
        <v>4952</v>
      </c>
      <c r="L312" s="123" t="s">
        <v>5173</v>
      </c>
      <c r="M312" s="123" t="s">
        <v>5096</v>
      </c>
      <c r="N312" s="123" t="s">
        <v>5096</v>
      </c>
      <c r="O312" s="226">
        <v>100</v>
      </c>
      <c r="P312" s="123" t="s">
        <v>4949</v>
      </c>
      <c r="Q312" s="123" t="s">
        <v>4953</v>
      </c>
      <c r="R312" s="123" t="s">
        <v>5174</v>
      </c>
    </row>
    <row r="313" spans="1:18">
      <c r="A313" s="123" t="s">
        <v>380</v>
      </c>
      <c r="B313" s="123" t="s">
        <v>381</v>
      </c>
      <c r="C313" s="123" t="s">
        <v>5094</v>
      </c>
      <c r="D313" s="124">
        <v>5.6000000000000001E-2</v>
      </c>
      <c r="E313" s="123" t="s">
        <v>4950</v>
      </c>
      <c r="F313" s="226">
        <v>50</v>
      </c>
      <c r="G313" s="123" t="s">
        <v>4952</v>
      </c>
      <c r="H313" s="124">
        <v>29.5</v>
      </c>
      <c r="I313" s="123" t="s">
        <v>4952</v>
      </c>
      <c r="J313" s="124">
        <v>65.8</v>
      </c>
      <c r="K313" s="123" t="s">
        <v>4952</v>
      </c>
      <c r="L313" s="123" t="s">
        <v>4347</v>
      </c>
      <c r="M313" s="123" t="s">
        <v>5096</v>
      </c>
      <c r="N313" s="123" t="s">
        <v>5096</v>
      </c>
      <c r="O313" s="226">
        <v>50</v>
      </c>
      <c r="P313" s="123" t="s">
        <v>4949</v>
      </c>
      <c r="Q313" s="123" t="s">
        <v>4953</v>
      </c>
      <c r="R313" s="123" t="s">
        <v>5428</v>
      </c>
    </row>
    <row r="314" spans="1:18">
      <c r="A314" s="123" t="s">
        <v>612</v>
      </c>
      <c r="B314" s="123" t="s">
        <v>5028</v>
      </c>
      <c r="C314" s="123" t="s">
        <v>5094</v>
      </c>
      <c r="D314" s="124">
        <v>3.625</v>
      </c>
      <c r="E314" s="123" t="s">
        <v>4950</v>
      </c>
      <c r="F314" s="226">
        <v>1850</v>
      </c>
      <c r="G314" s="123" t="s">
        <v>4952</v>
      </c>
      <c r="H314" s="124">
        <v>40.799999999999997</v>
      </c>
      <c r="I314" s="123" t="s">
        <v>4952</v>
      </c>
      <c r="J314" s="226">
        <v>275</v>
      </c>
      <c r="K314" s="123" t="s">
        <v>4952</v>
      </c>
      <c r="L314" s="123" t="s">
        <v>5117</v>
      </c>
      <c r="M314" s="123" t="s">
        <v>5096</v>
      </c>
      <c r="N314" s="123" t="s">
        <v>5096</v>
      </c>
      <c r="O314" s="226">
        <v>1</v>
      </c>
      <c r="P314" s="123" t="s">
        <v>4949</v>
      </c>
      <c r="Q314" s="123" t="s">
        <v>5020</v>
      </c>
      <c r="R314" s="123" t="s">
        <v>5121</v>
      </c>
    </row>
    <row r="315" spans="1:18">
      <c r="A315" s="123" t="s">
        <v>662</v>
      </c>
      <c r="B315" s="123" t="s">
        <v>663</v>
      </c>
      <c r="C315" s="123" t="s">
        <v>5094</v>
      </c>
      <c r="D315" s="226">
        <v>9</v>
      </c>
      <c r="E315" s="123" t="s">
        <v>4991</v>
      </c>
      <c r="F315" s="124">
        <v>20.399999999999999</v>
      </c>
      <c r="G315" s="123" t="s">
        <v>4952</v>
      </c>
      <c r="H315" s="124">
        <v>17.8</v>
      </c>
      <c r="I315" s="123" t="s">
        <v>4952</v>
      </c>
      <c r="J315" s="124">
        <v>17.8</v>
      </c>
      <c r="K315" s="123" t="s">
        <v>4952</v>
      </c>
      <c r="L315" s="123" t="s">
        <v>5099</v>
      </c>
      <c r="M315" s="123" t="s">
        <v>5096</v>
      </c>
      <c r="N315" s="123" t="s">
        <v>5096</v>
      </c>
      <c r="O315" s="226">
        <v>100</v>
      </c>
      <c r="P315" s="123" t="s">
        <v>4949</v>
      </c>
      <c r="Q315" s="123" t="s">
        <v>5042</v>
      </c>
      <c r="R315" s="123" t="s">
        <v>5335</v>
      </c>
    </row>
    <row r="316" spans="1:18">
      <c r="A316" s="123" t="s">
        <v>698</v>
      </c>
      <c r="B316" s="123" t="s">
        <v>4016</v>
      </c>
      <c r="C316" s="123" t="s">
        <v>5094</v>
      </c>
      <c r="D316" s="124">
        <v>11.59</v>
      </c>
      <c r="E316" s="123" t="s">
        <v>4991</v>
      </c>
      <c r="F316" s="124">
        <v>21.8</v>
      </c>
      <c r="G316" s="123" t="s">
        <v>4952</v>
      </c>
      <c r="H316" s="124">
        <v>21.8</v>
      </c>
      <c r="I316" s="123" t="s">
        <v>4952</v>
      </c>
      <c r="J316" s="226">
        <v>10</v>
      </c>
      <c r="K316" s="123" t="s">
        <v>4952</v>
      </c>
      <c r="L316" s="123" t="s">
        <v>5099</v>
      </c>
      <c r="M316" s="123" t="s">
        <v>5096</v>
      </c>
      <c r="N316" s="123" t="s">
        <v>5096</v>
      </c>
      <c r="O316" s="226">
        <v>200</v>
      </c>
      <c r="P316" s="123" t="s">
        <v>4949</v>
      </c>
      <c r="Q316" s="123" t="s">
        <v>5041</v>
      </c>
      <c r="R316" s="123" t="s">
        <v>5112</v>
      </c>
    </row>
    <row r="317" spans="1:18">
      <c r="A317" s="123" t="s">
        <v>111</v>
      </c>
      <c r="B317" s="123" t="s">
        <v>112</v>
      </c>
      <c r="C317" s="123" t="s">
        <v>5094</v>
      </c>
      <c r="D317" s="124">
        <v>0.41199999999999998</v>
      </c>
      <c r="E317" s="123" t="s">
        <v>4950</v>
      </c>
      <c r="F317" s="226">
        <v>253</v>
      </c>
      <c r="G317" s="123" t="s">
        <v>4952</v>
      </c>
      <c r="H317" s="226">
        <v>77</v>
      </c>
      <c r="I317" s="123" t="s">
        <v>4952</v>
      </c>
      <c r="J317" s="124">
        <v>118.4</v>
      </c>
      <c r="K317" s="123" t="s">
        <v>4952</v>
      </c>
      <c r="L317" s="123" t="s">
        <v>5263</v>
      </c>
      <c r="M317" s="123" t="s">
        <v>5096</v>
      </c>
      <c r="N317" s="123" t="s">
        <v>5096</v>
      </c>
      <c r="O317" s="226">
        <v>20</v>
      </c>
      <c r="P317" s="123" t="s">
        <v>4949</v>
      </c>
      <c r="Q317" s="123" t="s">
        <v>4953</v>
      </c>
      <c r="R317" s="123" t="s">
        <v>5264</v>
      </c>
    </row>
    <row r="318" spans="1:18">
      <c r="A318" s="123" t="s">
        <v>302</v>
      </c>
      <c r="B318" s="123" t="s">
        <v>303</v>
      </c>
      <c r="C318" s="123" t="s">
        <v>5094</v>
      </c>
      <c r="D318" s="124">
        <v>0.48399999999999999</v>
      </c>
      <c r="E318" s="123" t="s">
        <v>4950</v>
      </c>
      <c r="F318" s="226">
        <v>450</v>
      </c>
      <c r="G318" s="123" t="s">
        <v>4952</v>
      </c>
      <c r="H318" s="124">
        <v>43.8</v>
      </c>
      <c r="I318" s="123" t="s">
        <v>4952</v>
      </c>
      <c r="J318" s="124">
        <v>50.7</v>
      </c>
      <c r="K318" s="123" t="s">
        <v>4952</v>
      </c>
      <c r="L318" s="123" t="s">
        <v>5144</v>
      </c>
      <c r="M318" s="123" t="s">
        <v>5096</v>
      </c>
      <c r="N318" s="123" t="s">
        <v>5096</v>
      </c>
      <c r="O318" s="226">
        <v>25</v>
      </c>
      <c r="P318" s="123" t="s">
        <v>4949</v>
      </c>
      <c r="Q318" s="123" t="s">
        <v>4953</v>
      </c>
      <c r="R318" s="123" t="s">
        <v>5208</v>
      </c>
    </row>
    <row r="319" spans="1:18">
      <c r="A319" s="123" t="s">
        <v>87</v>
      </c>
      <c r="B319" s="123" t="s">
        <v>88</v>
      </c>
      <c r="C319" s="123" t="s">
        <v>5094</v>
      </c>
      <c r="D319" s="124">
        <v>8.4000000000000005E-2</v>
      </c>
      <c r="E319" s="123" t="s">
        <v>4950</v>
      </c>
      <c r="F319" s="124">
        <v>74.5</v>
      </c>
      <c r="G319" s="123" t="s">
        <v>4952</v>
      </c>
      <c r="H319" s="226">
        <v>35</v>
      </c>
      <c r="I319" s="123" t="s">
        <v>4952</v>
      </c>
      <c r="J319" s="124">
        <v>45.7</v>
      </c>
      <c r="K319" s="123" t="s">
        <v>4952</v>
      </c>
      <c r="L319" s="123" t="s">
        <v>5267</v>
      </c>
      <c r="M319" s="123" t="s">
        <v>5096</v>
      </c>
      <c r="N319" s="123" t="s">
        <v>5096</v>
      </c>
      <c r="O319" s="226">
        <v>50</v>
      </c>
      <c r="P319" s="123" t="s">
        <v>4949</v>
      </c>
      <c r="Q319" s="123" t="s">
        <v>4953</v>
      </c>
      <c r="R319" s="123" t="s">
        <v>5274</v>
      </c>
    </row>
    <row r="320" spans="1:18">
      <c r="A320" s="123" t="s">
        <v>600</v>
      </c>
      <c r="B320" s="123" t="s">
        <v>601</v>
      </c>
      <c r="C320" s="123" t="s">
        <v>5094</v>
      </c>
      <c r="D320" s="124">
        <v>1.2E-2</v>
      </c>
      <c r="E320" s="123" t="s">
        <v>4950</v>
      </c>
      <c r="F320" s="226">
        <v>135</v>
      </c>
      <c r="G320" s="123" t="s">
        <v>4952</v>
      </c>
      <c r="H320" s="124">
        <v>38.5</v>
      </c>
      <c r="I320" s="123" t="s">
        <v>4952</v>
      </c>
      <c r="J320" s="124">
        <v>13.5</v>
      </c>
      <c r="K320" s="123" t="s">
        <v>4952</v>
      </c>
      <c r="L320" s="123" t="s">
        <v>5117</v>
      </c>
      <c r="M320" s="123" t="s">
        <v>5096</v>
      </c>
      <c r="N320" s="123" t="s">
        <v>5096</v>
      </c>
      <c r="O320" s="226">
        <v>10</v>
      </c>
      <c r="P320" s="123" t="s">
        <v>4949</v>
      </c>
      <c r="Q320" s="123" t="s">
        <v>5022</v>
      </c>
      <c r="R320" s="123" t="s">
        <v>5126</v>
      </c>
    </row>
    <row r="321" spans="1:18">
      <c r="A321" s="123" t="s">
        <v>322</v>
      </c>
      <c r="B321" s="123" t="s">
        <v>4986</v>
      </c>
      <c r="C321" s="123" t="s">
        <v>5094</v>
      </c>
      <c r="D321" s="124">
        <v>0.18</v>
      </c>
      <c r="E321" s="123" t="s">
        <v>4950</v>
      </c>
      <c r="F321" s="226">
        <v>120</v>
      </c>
      <c r="G321" s="123" t="s">
        <v>4952</v>
      </c>
      <c r="H321" s="124">
        <v>49.6</v>
      </c>
      <c r="I321" s="123" t="s">
        <v>4952</v>
      </c>
      <c r="J321" s="124">
        <v>50.4</v>
      </c>
      <c r="K321" s="123" t="s">
        <v>4952</v>
      </c>
      <c r="L321" s="123" t="s">
        <v>5173</v>
      </c>
      <c r="M321" s="123" t="s">
        <v>5096</v>
      </c>
      <c r="N321" s="123" t="s">
        <v>5096</v>
      </c>
      <c r="O321" s="226">
        <v>100</v>
      </c>
      <c r="P321" s="123" t="s">
        <v>4949</v>
      </c>
      <c r="Q321" s="123" t="s">
        <v>4953</v>
      </c>
      <c r="R321" s="123" t="s">
        <v>5203</v>
      </c>
    </row>
    <row r="322" spans="1:18">
      <c r="A322" s="123" t="s">
        <v>20</v>
      </c>
      <c r="B322" s="123" t="s">
        <v>4954</v>
      </c>
      <c r="C322" s="123" t="s">
        <v>5094</v>
      </c>
      <c r="D322" s="124">
        <v>0.30199999999999999</v>
      </c>
      <c r="E322" s="123" t="s">
        <v>4950</v>
      </c>
      <c r="F322" s="226">
        <v>159</v>
      </c>
      <c r="G322" s="123" t="s">
        <v>4952</v>
      </c>
      <c r="H322" s="226">
        <v>90</v>
      </c>
      <c r="I322" s="123" t="s">
        <v>4952</v>
      </c>
      <c r="J322" s="124">
        <v>119.8</v>
      </c>
      <c r="K322" s="123" t="s">
        <v>4952</v>
      </c>
      <c r="L322" s="123" t="s">
        <v>5263</v>
      </c>
      <c r="M322" s="123" t="s">
        <v>5096</v>
      </c>
      <c r="N322" s="123" t="s">
        <v>5096</v>
      </c>
      <c r="O322" s="226">
        <v>20</v>
      </c>
      <c r="P322" s="123" t="s">
        <v>4949</v>
      </c>
      <c r="Q322" s="123" t="s">
        <v>4953</v>
      </c>
      <c r="R322" s="123" t="s">
        <v>5312</v>
      </c>
    </row>
    <row r="323" spans="1:18">
      <c r="A323" s="123" t="s">
        <v>183</v>
      </c>
      <c r="B323" s="123" t="s">
        <v>184</v>
      </c>
      <c r="C323" s="123" t="s">
        <v>5094</v>
      </c>
      <c r="D323" s="124">
        <v>1E-3</v>
      </c>
      <c r="E323" s="123" t="s">
        <v>4950</v>
      </c>
      <c r="F323" s="226">
        <v>20</v>
      </c>
      <c r="G323" s="123" t="s">
        <v>4952</v>
      </c>
      <c r="H323" s="226">
        <v>20</v>
      </c>
      <c r="I323" s="123" t="s">
        <v>4952</v>
      </c>
      <c r="J323" s="226">
        <v>3</v>
      </c>
      <c r="K323" s="123" t="s">
        <v>4952</v>
      </c>
      <c r="L323" s="123" t="s">
        <v>5234</v>
      </c>
      <c r="M323" s="123" t="s">
        <v>5096</v>
      </c>
      <c r="N323" s="123" t="s">
        <v>5096</v>
      </c>
      <c r="O323" s="226">
        <v>100</v>
      </c>
      <c r="P323" s="123" t="s">
        <v>4949</v>
      </c>
      <c r="Q323" s="123" t="s">
        <v>4970</v>
      </c>
      <c r="R323" s="123" t="s">
        <v>5419</v>
      </c>
    </row>
    <row r="324" spans="1:18">
      <c r="A324" s="123" t="s">
        <v>306</v>
      </c>
      <c r="B324" s="123" t="s">
        <v>4983</v>
      </c>
      <c r="C324" s="123" t="s">
        <v>5094</v>
      </c>
      <c r="D324" s="124">
        <v>2.0470000000000002</v>
      </c>
      <c r="E324" s="123" t="s">
        <v>4950</v>
      </c>
      <c r="F324" s="226">
        <v>2150</v>
      </c>
      <c r="G324" s="123" t="s">
        <v>4952</v>
      </c>
      <c r="H324" s="226">
        <v>114</v>
      </c>
      <c r="I324" s="123" t="s">
        <v>4952</v>
      </c>
      <c r="J324" s="124">
        <v>31.577999999999999</v>
      </c>
      <c r="K324" s="123" t="s">
        <v>4952</v>
      </c>
      <c r="L324" s="123" t="s">
        <v>5144</v>
      </c>
      <c r="M324" s="123" t="s">
        <v>5096</v>
      </c>
      <c r="N324" s="123" t="s">
        <v>5096</v>
      </c>
      <c r="O324" s="226">
        <v>1</v>
      </c>
      <c r="P324" s="123" t="s">
        <v>4949</v>
      </c>
      <c r="Q324" s="123" t="s">
        <v>4974</v>
      </c>
      <c r="R324" s="123" t="s">
        <v>5207</v>
      </c>
    </row>
    <row r="325" spans="1:18">
      <c r="A325" s="123" t="s">
        <v>72</v>
      </c>
      <c r="B325" s="123" t="s">
        <v>73</v>
      </c>
      <c r="C325" s="123" t="s">
        <v>5094</v>
      </c>
      <c r="D325" s="124">
        <v>0.439</v>
      </c>
      <c r="E325" s="123" t="s">
        <v>4950</v>
      </c>
      <c r="F325" s="226">
        <v>430</v>
      </c>
      <c r="G325" s="123" t="s">
        <v>4952</v>
      </c>
      <c r="H325" s="226">
        <v>254</v>
      </c>
      <c r="I325" s="123" t="s">
        <v>4952</v>
      </c>
      <c r="J325" s="226">
        <v>151</v>
      </c>
      <c r="K325" s="123" t="s">
        <v>4952</v>
      </c>
      <c r="L325" s="123" t="s">
        <v>5278</v>
      </c>
      <c r="M325" s="123" t="s">
        <v>5096</v>
      </c>
      <c r="N325" s="123" t="s">
        <v>5096</v>
      </c>
      <c r="O325" s="226">
        <v>10</v>
      </c>
      <c r="P325" s="123" t="s">
        <v>4949</v>
      </c>
      <c r="Q325" s="123" t="s">
        <v>4953</v>
      </c>
      <c r="R325" s="123" t="s">
        <v>5385</v>
      </c>
    </row>
    <row r="326" spans="1:18">
      <c r="A326" s="123" t="s">
        <v>638</v>
      </c>
      <c r="B326" s="123" t="s">
        <v>639</v>
      </c>
      <c r="C326" s="123" t="s">
        <v>5094</v>
      </c>
      <c r="D326" s="124">
        <v>6.69</v>
      </c>
      <c r="E326" s="123" t="s">
        <v>4991</v>
      </c>
      <c r="F326" s="226">
        <v>8</v>
      </c>
      <c r="G326" s="123" t="s">
        <v>4952</v>
      </c>
      <c r="H326" s="124">
        <v>17.899999999999999</v>
      </c>
      <c r="I326" s="123" t="s">
        <v>4952</v>
      </c>
      <c r="J326" s="124">
        <v>17.899999999999999</v>
      </c>
      <c r="K326" s="123" t="s">
        <v>4952</v>
      </c>
      <c r="L326" s="123" t="s">
        <v>5099</v>
      </c>
      <c r="M326" s="123" t="s">
        <v>5096</v>
      </c>
      <c r="N326" s="123" t="s">
        <v>5096</v>
      </c>
      <c r="O326" s="226">
        <v>200</v>
      </c>
      <c r="P326" s="123" t="s">
        <v>4949</v>
      </c>
      <c r="Q326" s="123" t="s">
        <v>5041</v>
      </c>
      <c r="R326" s="123" t="s">
        <v>5113</v>
      </c>
    </row>
    <row r="327" spans="1:18">
      <c r="A327" s="123" t="s">
        <v>284</v>
      </c>
      <c r="B327" s="123" t="s">
        <v>285</v>
      </c>
      <c r="C327" s="123" t="s">
        <v>5094</v>
      </c>
      <c r="D327" s="124">
        <v>0.76700000000000002</v>
      </c>
      <c r="E327" s="123" t="s">
        <v>4950</v>
      </c>
      <c r="F327" s="226">
        <v>450</v>
      </c>
      <c r="G327" s="123" t="s">
        <v>4952</v>
      </c>
      <c r="H327" s="124">
        <v>52.1</v>
      </c>
      <c r="I327" s="123" t="s">
        <v>4952</v>
      </c>
      <c r="J327" s="124">
        <v>129.9</v>
      </c>
      <c r="K327" s="123" t="s">
        <v>4952</v>
      </c>
      <c r="L327" s="123" t="s">
        <v>5144</v>
      </c>
      <c r="M327" s="123" t="s">
        <v>5096</v>
      </c>
      <c r="N327" s="123" t="s">
        <v>5096</v>
      </c>
      <c r="O327" s="226">
        <v>25</v>
      </c>
      <c r="P327" s="123" t="s">
        <v>4949</v>
      </c>
      <c r="Q327" s="123" t="s">
        <v>4953</v>
      </c>
      <c r="R327" s="123" t="s">
        <v>5212</v>
      </c>
    </row>
    <row r="328" spans="1:18">
      <c r="A328" s="123" t="s">
        <v>314</v>
      </c>
      <c r="B328" s="123" t="s">
        <v>315</v>
      </c>
      <c r="C328" s="123" t="s">
        <v>5094</v>
      </c>
      <c r="D328" s="124">
        <v>0.154</v>
      </c>
      <c r="E328" s="123" t="s">
        <v>4950</v>
      </c>
      <c r="F328" s="226">
        <v>250</v>
      </c>
      <c r="G328" s="123" t="s">
        <v>4952</v>
      </c>
      <c r="H328" s="124">
        <v>37.299999999999997</v>
      </c>
      <c r="I328" s="123" t="s">
        <v>4952</v>
      </c>
      <c r="J328" s="124">
        <v>46.9</v>
      </c>
      <c r="K328" s="123" t="s">
        <v>4952</v>
      </c>
      <c r="L328" s="123" t="s">
        <v>5173</v>
      </c>
      <c r="M328" s="123" t="s">
        <v>5096</v>
      </c>
      <c r="N328" s="123" t="s">
        <v>5096</v>
      </c>
      <c r="O328" s="226">
        <v>25</v>
      </c>
      <c r="P328" s="123" t="s">
        <v>4949</v>
      </c>
      <c r="Q328" s="123" t="s">
        <v>4953</v>
      </c>
      <c r="R328" s="123" t="s">
        <v>5206</v>
      </c>
    </row>
    <row r="329" spans="1:18">
      <c r="A329" s="123" t="s">
        <v>393</v>
      </c>
      <c r="B329" s="123" t="s">
        <v>4993</v>
      </c>
      <c r="C329" s="123" t="s">
        <v>5094</v>
      </c>
      <c r="D329" s="124">
        <v>5.2999999999999999E-2</v>
      </c>
      <c r="E329" s="123" t="s">
        <v>4950</v>
      </c>
      <c r="F329" s="226">
        <v>50</v>
      </c>
      <c r="G329" s="123" t="s">
        <v>4952</v>
      </c>
      <c r="H329" s="124">
        <v>29.5</v>
      </c>
      <c r="I329" s="123" t="s">
        <v>4952</v>
      </c>
      <c r="J329" s="124">
        <v>211.5</v>
      </c>
      <c r="K329" s="123" t="s">
        <v>4952</v>
      </c>
      <c r="L329" s="123" t="s">
        <v>4347</v>
      </c>
      <c r="M329" s="123" t="s">
        <v>5096</v>
      </c>
      <c r="N329" s="123" t="s">
        <v>5096</v>
      </c>
      <c r="O329" s="226">
        <v>50</v>
      </c>
      <c r="P329" s="123" t="s">
        <v>4949</v>
      </c>
      <c r="Q329" s="123" t="s">
        <v>4953</v>
      </c>
      <c r="R329" s="123" t="s">
        <v>5458</v>
      </c>
    </row>
    <row r="330" spans="1:18">
      <c r="A330" s="123" t="s">
        <v>30</v>
      </c>
      <c r="B330" s="123" t="s">
        <v>31</v>
      </c>
      <c r="C330" s="123" t="s">
        <v>5094</v>
      </c>
      <c r="D330" s="124">
        <v>1.466</v>
      </c>
      <c r="E330" s="123" t="s">
        <v>4950</v>
      </c>
      <c r="F330" s="226">
        <v>195</v>
      </c>
      <c r="G330" s="123" t="s">
        <v>4952</v>
      </c>
      <c r="H330" s="226">
        <v>150</v>
      </c>
      <c r="I330" s="123" t="s">
        <v>4952</v>
      </c>
      <c r="J330" s="226">
        <v>200</v>
      </c>
      <c r="K330" s="123" t="s">
        <v>4952</v>
      </c>
      <c r="L330" s="123" t="s">
        <v>5287</v>
      </c>
      <c r="M330" s="123" t="s">
        <v>5096</v>
      </c>
      <c r="N330" s="123" t="s">
        <v>5096</v>
      </c>
      <c r="O330" s="226">
        <v>10</v>
      </c>
      <c r="P330" s="123" t="s">
        <v>4949</v>
      </c>
      <c r="Q330" s="123" t="s">
        <v>4951</v>
      </c>
      <c r="R330" s="123" t="s">
        <v>5373</v>
      </c>
    </row>
    <row r="331" spans="1:18">
      <c r="A331" s="123" t="s">
        <v>145</v>
      </c>
      <c r="B331" s="123" t="s">
        <v>4964</v>
      </c>
      <c r="C331" s="123" t="s">
        <v>5094</v>
      </c>
      <c r="D331" s="124">
        <v>0.14499999999999999</v>
      </c>
      <c r="E331" s="123" t="s">
        <v>4950</v>
      </c>
      <c r="F331" s="226">
        <v>80</v>
      </c>
      <c r="G331" s="123" t="s">
        <v>4952</v>
      </c>
      <c r="H331" s="124">
        <v>89.8</v>
      </c>
      <c r="I331" s="123" t="s">
        <v>4952</v>
      </c>
      <c r="J331" s="124">
        <v>46.2</v>
      </c>
      <c r="K331" s="123" t="s">
        <v>4952</v>
      </c>
      <c r="L331" s="123" t="s">
        <v>5248</v>
      </c>
      <c r="M331" s="123" t="s">
        <v>5096</v>
      </c>
      <c r="N331" s="123" t="s">
        <v>5096</v>
      </c>
      <c r="O331" s="226">
        <v>50</v>
      </c>
      <c r="P331" s="123" t="s">
        <v>4949</v>
      </c>
      <c r="Q331" s="123" t="s">
        <v>4953</v>
      </c>
      <c r="R331" s="123" t="s">
        <v>5392</v>
      </c>
    </row>
    <row r="332" spans="1:18">
      <c r="A332" s="123" t="s">
        <v>60</v>
      </c>
      <c r="B332" s="123" t="s">
        <v>61</v>
      </c>
      <c r="C332" s="123" t="s">
        <v>5094</v>
      </c>
      <c r="D332" s="124">
        <v>0.40699999999999997</v>
      </c>
      <c r="E332" s="123" t="s">
        <v>4950</v>
      </c>
      <c r="F332" s="226">
        <v>427</v>
      </c>
      <c r="G332" s="123" t="s">
        <v>4952</v>
      </c>
      <c r="H332" s="226">
        <v>254</v>
      </c>
      <c r="I332" s="123" t="s">
        <v>4952</v>
      </c>
      <c r="J332" s="226">
        <v>122</v>
      </c>
      <c r="K332" s="123" t="s">
        <v>4952</v>
      </c>
      <c r="L332" s="123" t="s">
        <v>5278</v>
      </c>
      <c r="M332" s="123" t="s">
        <v>5096</v>
      </c>
      <c r="N332" s="123" t="s">
        <v>5096</v>
      </c>
      <c r="O332" s="226">
        <v>10</v>
      </c>
      <c r="P332" s="123" t="s">
        <v>4949</v>
      </c>
      <c r="Q332" s="123" t="s">
        <v>4953</v>
      </c>
      <c r="R332" s="123" t="s">
        <v>5282</v>
      </c>
    </row>
    <row r="333" spans="1:18">
      <c r="A333" s="123" t="s">
        <v>445</v>
      </c>
      <c r="B333" s="123" t="s">
        <v>5001</v>
      </c>
      <c r="C333" s="123" t="s">
        <v>5094</v>
      </c>
      <c r="D333" s="124">
        <v>3.2000000000000001E-2</v>
      </c>
      <c r="E333" s="123" t="s">
        <v>4950</v>
      </c>
      <c r="F333" s="226">
        <v>37</v>
      </c>
      <c r="G333" s="123" t="s">
        <v>4952</v>
      </c>
      <c r="H333" s="226">
        <v>32</v>
      </c>
      <c r="I333" s="123" t="s">
        <v>4952</v>
      </c>
      <c r="J333" s="226">
        <v>66</v>
      </c>
      <c r="K333" s="123" t="s">
        <v>4952</v>
      </c>
      <c r="L333" s="123" t="s">
        <v>5173</v>
      </c>
      <c r="M333" s="123" t="s">
        <v>5096</v>
      </c>
      <c r="N333" s="123" t="s">
        <v>5096</v>
      </c>
      <c r="O333" s="226">
        <v>20</v>
      </c>
      <c r="P333" s="123" t="s">
        <v>4949</v>
      </c>
      <c r="Q333" s="123" t="s">
        <v>4951</v>
      </c>
      <c r="R333" s="123" t="s">
        <v>5177</v>
      </c>
    </row>
    <row r="334" spans="1:18">
      <c r="A334" s="123" t="s">
        <v>425</v>
      </c>
      <c r="B334" s="123" t="s">
        <v>426</v>
      </c>
      <c r="C334" s="123" t="s">
        <v>5094</v>
      </c>
      <c r="D334" s="124">
        <v>0.16200000000000001</v>
      </c>
      <c r="E334" s="123" t="s">
        <v>4950</v>
      </c>
      <c r="F334" s="226">
        <v>80</v>
      </c>
      <c r="G334" s="123" t="s">
        <v>4952</v>
      </c>
      <c r="H334" s="226">
        <v>37</v>
      </c>
      <c r="I334" s="123" t="s">
        <v>4952</v>
      </c>
      <c r="J334" s="124">
        <v>60.81</v>
      </c>
      <c r="K334" s="123" t="s">
        <v>4952</v>
      </c>
      <c r="L334" s="123" t="s">
        <v>4347</v>
      </c>
      <c r="M334" s="123" t="s">
        <v>5096</v>
      </c>
      <c r="N334" s="123" t="s">
        <v>5096</v>
      </c>
      <c r="O334" s="226">
        <v>100</v>
      </c>
      <c r="P334" s="123" t="s">
        <v>4949</v>
      </c>
      <c r="Q334" s="123" t="s">
        <v>4953</v>
      </c>
      <c r="R334" s="123" t="s">
        <v>5405</v>
      </c>
    </row>
    <row r="335" spans="1:18">
      <c r="A335" s="123" t="s">
        <v>38</v>
      </c>
      <c r="B335" s="123" t="s">
        <v>39</v>
      </c>
      <c r="C335" s="123" t="s">
        <v>5094</v>
      </c>
      <c r="D335" s="124">
        <v>0.38900000000000001</v>
      </c>
      <c r="E335" s="123" t="s">
        <v>4950</v>
      </c>
      <c r="F335" s="226">
        <v>159</v>
      </c>
      <c r="G335" s="123" t="s">
        <v>4952</v>
      </c>
      <c r="H335" s="226">
        <v>100</v>
      </c>
      <c r="I335" s="123" t="s">
        <v>4952</v>
      </c>
      <c r="J335" s="226">
        <v>180</v>
      </c>
      <c r="K335" s="123" t="s">
        <v>4952</v>
      </c>
      <c r="L335" s="123" t="s">
        <v>5287</v>
      </c>
      <c r="M335" s="123" t="s">
        <v>5096</v>
      </c>
      <c r="N335" s="123" t="s">
        <v>5096</v>
      </c>
      <c r="O335" s="226">
        <v>30</v>
      </c>
      <c r="P335" s="123" t="s">
        <v>4949</v>
      </c>
      <c r="Q335" s="123" t="s">
        <v>4953</v>
      </c>
      <c r="R335" s="123" t="s">
        <v>5289</v>
      </c>
    </row>
    <row r="336" spans="1:18">
      <c r="A336" s="123" t="s">
        <v>439</v>
      </c>
      <c r="B336" s="123" t="s">
        <v>440</v>
      </c>
      <c r="C336" s="123" t="s">
        <v>5094</v>
      </c>
      <c r="D336" s="124">
        <v>8.4000000000000005E-2</v>
      </c>
      <c r="E336" s="123" t="s">
        <v>4950</v>
      </c>
      <c r="F336" s="226">
        <v>76</v>
      </c>
      <c r="G336" s="123" t="s">
        <v>4952</v>
      </c>
      <c r="H336" s="226">
        <v>36</v>
      </c>
      <c r="I336" s="123" t="s">
        <v>4952</v>
      </c>
      <c r="J336" s="124">
        <v>131.57</v>
      </c>
      <c r="K336" s="123" t="s">
        <v>4952</v>
      </c>
      <c r="L336" s="123" t="s">
        <v>4347</v>
      </c>
      <c r="M336" s="123" t="s">
        <v>5096</v>
      </c>
      <c r="N336" s="123" t="s">
        <v>5096</v>
      </c>
      <c r="O336" s="226">
        <v>100</v>
      </c>
      <c r="P336" s="123" t="s">
        <v>4949</v>
      </c>
      <c r="Q336" s="123" t="s">
        <v>4953</v>
      </c>
      <c r="R336" s="123" t="s">
        <v>5309</v>
      </c>
    </row>
    <row r="337" spans="1:18">
      <c r="A337" s="123" t="s">
        <v>562</v>
      </c>
      <c r="B337" s="123" t="s">
        <v>563</v>
      </c>
      <c r="C337" s="123" t="s">
        <v>5094</v>
      </c>
      <c r="D337" s="124">
        <v>0.86299999999999999</v>
      </c>
      <c r="E337" s="123" t="s">
        <v>4950</v>
      </c>
      <c r="F337" s="226">
        <v>2150</v>
      </c>
      <c r="G337" s="123" t="s">
        <v>4952</v>
      </c>
      <c r="H337" s="124">
        <v>146.5</v>
      </c>
      <c r="I337" s="123" t="s">
        <v>4952</v>
      </c>
      <c r="J337" s="124">
        <v>62.5</v>
      </c>
      <c r="K337" s="123" t="s">
        <v>4952</v>
      </c>
      <c r="L337" s="123" t="s">
        <v>5117</v>
      </c>
      <c r="M337" s="123" t="s">
        <v>5096</v>
      </c>
      <c r="N337" s="123" t="s">
        <v>5096</v>
      </c>
      <c r="O337" s="226">
        <v>1</v>
      </c>
      <c r="P337" s="123" t="s">
        <v>4949</v>
      </c>
      <c r="Q337" s="123" t="s">
        <v>4953</v>
      </c>
      <c r="R337" s="123" t="s">
        <v>5135</v>
      </c>
    </row>
    <row r="338" spans="1:18">
      <c r="A338" s="123" t="s">
        <v>457</v>
      </c>
      <c r="B338" s="123" t="s">
        <v>5004</v>
      </c>
      <c r="C338" s="123" t="s">
        <v>5094</v>
      </c>
      <c r="D338" s="124">
        <v>2E-3</v>
      </c>
      <c r="E338" s="123" t="s">
        <v>4950</v>
      </c>
      <c r="F338" s="226">
        <v>200</v>
      </c>
      <c r="G338" s="123" t="s">
        <v>4952</v>
      </c>
      <c r="H338" s="226">
        <v>12</v>
      </c>
      <c r="I338" s="123" t="s">
        <v>4952</v>
      </c>
      <c r="J338" s="124">
        <v>12.5</v>
      </c>
      <c r="K338" s="123" t="s">
        <v>4952</v>
      </c>
      <c r="L338" s="123" t="s">
        <v>5095</v>
      </c>
      <c r="M338" s="123" t="s">
        <v>5096</v>
      </c>
      <c r="N338" s="123" t="s">
        <v>5096</v>
      </c>
      <c r="O338" s="226">
        <v>100</v>
      </c>
      <c r="P338" s="123" t="s">
        <v>4949</v>
      </c>
      <c r="Q338" s="123" t="s">
        <v>4987</v>
      </c>
      <c r="R338" s="123" t="s">
        <v>5172</v>
      </c>
    </row>
    <row r="339" spans="1:18">
      <c r="A339" s="123" t="s">
        <v>28</v>
      </c>
      <c r="B339" s="123" t="s">
        <v>29</v>
      </c>
      <c r="C339" s="123" t="s">
        <v>5094</v>
      </c>
      <c r="D339" s="124">
        <v>1.3720000000000001</v>
      </c>
      <c r="E339" s="123" t="s">
        <v>4950</v>
      </c>
      <c r="F339" s="226">
        <v>190</v>
      </c>
      <c r="G339" s="123" t="s">
        <v>4952</v>
      </c>
      <c r="H339" s="226">
        <v>150</v>
      </c>
      <c r="I339" s="123" t="s">
        <v>4952</v>
      </c>
      <c r="J339" s="124">
        <v>195.9</v>
      </c>
      <c r="K339" s="123" t="s">
        <v>4952</v>
      </c>
      <c r="L339" s="123" t="s">
        <v>5287</v>
      </c>
      <c r="M339" s="123" t="s">
        <v>5096</v>
      </c>
      <c r="N339" s="123" t="s">
        <v>5096</v>
      </c>
      <c r="O339" s="226">
        <v>10</v>
      </c>
      <c r="P339" s="123" t="s">
        <v>4949</v>
      </c>
      <c r="Q339" s="123" t="s">
        <v>4951</v>
      </c>
      <c r="R339" s="123" t="s">
        <v>5449</v>
      </c>
    </row>
    <row r="340" spans="1:18">
      <c r="A340" s="123" t="s">
        <v>455</v>
      </c>
      <c r="B340" s="123" t="s">
        <v>5003</v>
      </c>
      <c r="C340" s="123" t="s">
        <v>5094</v>
      </c>
      <c r="D340" s="124">
        <v>2E-3</v>
      </c>
      <c r="E340" s="123" t="s">
        <v>4950</v>
      </c>
      <c r="F340" s="226">
        <v>200</v>
      </c>
      <c r="G340" s="123" t="s">
        <v>4952</v>
      </c>
      <c r="H340" s="226">
        <v>14</v>
      </c>
      <c r="I340" s="123" t="s">
        <v>4952</v>
      </c>
      <c r="J340" s="124">
        <v>10.7</v>
      </c>
      <c r="K340" s="123" t="s">
        <v>4952</v>
      </c>
      <c r="L340" s="123" t="s">
        <v>5095</v>
      </c>
      <c r="M340" s="123" t="s">
        <v>5096</v>
      </c>
      <c r="N340" s="123" t="s">
        <v>5096</v>
      </c>
      <c r="O340" s="226">
        <v>100</v>
      </c>
      <c r="P340" s="123" t="s">
        <v>4949</v>
      </c>
      <c r="Q340" s="123" t="s">
        <v>4987</v>
      </c>
      <c r="R340" s="123" t="s">
        <v>5368</v>
      </c>
    </row>
    <row r="341" spans="1:18">
      <c r="A341" s="123" t="s">
        <v>678</v>
      </c>
      <c r="B341" s="123" t="s">
        <v>679</v>
      </c>
      <c r="C341" s="123" t="s">
        <v>5094</v>
      </c>
      <c r="D341" s="124">
        <v>2.8000000000000001E-2</v>
      </c>
      <c r="E341" s="123" t="s">
        <v>4950</v>
      </c>
      <c r="F341" s="124">
        <v>123.78</v>
      </c>
      <c r="G341" s="123" t="s">
        <v>4952</v>
      </c>
      <c r="H341" s="226">
        <v>22</v>
      </c>
      <c r="I341" s="123" t="s">
        <v>4952</v>
      </c>
      <c r="J341" s="124">
        <v>9.2210000000000001</v>
      </c>
      <c r="K341" s="123" t="s">
        <v>4952</v>
      </c>
      <c r="L341" s="123" t="s">
        <v>5099</v>
      </c>
      <c r="M341" s="123" t="s">
        <v>5096</v>
      </c>
      <c r="N341" s="123" t="s">
        <v>5096</v>
      </c>
      <c r="O341" s="226">
        <v>50</v>
      </c>
      <c r="P341" s="123" t="s">
        <v>4949</v>
      </c>
      <c r="Q341" s="123" t="s">
        <v>5047</v>
      </c>
      <c r="R341" s="123" t="s">
        <v>5104</v>
      </c>
    </row>
    <row r="342" spans="1:18">
      <c r="A342" s="123" t="s">
        <v>534</v>
      </c>
      <c r="B342" s="123" t="s">
        <v>535</v>
      </c>
      <c r="C342" s="123" t="s">
        <v>5094</v>
      </c>
      <c r="D342" s="124">
        <v>9.5000000000000001E-2</v>
      </c>
      <c r="E342" s="123" t="s">
        <v>4950</v>
      </c>
      <c r="F342" s="226">
        <v>66</v>
      </c>
      <c r="G342" s="123" t="s">
        <v>4952</v>
      </c>
      <c r="H342" s="226">
        <v>30</v>
      </c>
      <c r="I342" s="123" t="s">
        <v>4952</v>
      </c>
      <c r="J342" s="124">
        <v>108.2</v>
      </c>
      <c r="K342" s="123" t="s">
        <v>4952</v>
      </c>
      <c r="L342" s="123" t="s">
        <v>5117</v>
      </c>
      <c r="M342" s="123" t="s">
        <v>5096</v>
      </c>
      <c r="N342" s="123" t="s">
        <v>5096</v>
      </c>
      <c r="O342" s="226">
        <v>25</v>
      </c>
      <c r="P342" s="123" t="s">
        <v>4949</v>
      </c>
      <c r="Q342" s="123" t="s">
        <v>4953</v>
      </c>
      <c r="R342" s="123" t="s">
        <v>5329</v>
      </c>
    </row>
    <row r="343" spans="1:18">
      <c r="A343" s="123" t="s">
        <v>48</v>
      </c>
      <c r="B343" s="123" t="s">
        <v>49</v>
      </c>
      <c r="C343" s="123" t="s">
        <v>5094</v>
      </c>
      <c r="D343" s="124">
        <v>0.49</v>
      </c>
      <c r="E343" s="123" t="s">
        <v>4950</v>
      </c>
      <c r="F343" s="226">
        <v>465</v>
      </c>
      <c r="G343" s="123" t="s">
        <v>4952</v>
      </c>
      <c r="H343" s="226">
        <v>324</v>
      </c>
      <c r="I343" s="123" t="s">
        <v>4952</v>
      </c>
      <c r="J343" s="226">
        <v>75</v>
      </c>
      <c r="K343" s="123" t="s">
        <v>4952</v>
      </c>
      <c r="L343" s="123" t="s">
        <v>5278</v>
      </c>
      <c r="M343" s="123" t="s">
        <v>5096</v>
      </c>
      <c r="N343" s="123" t="s">
        <v>5096</v>
      </c>
      <c r="O343" s="226">
        <v>10</v>
      </c>
      <c r="P343" s="123" t="s">
        <v>4949</v>
      </c>
      <c r="Q343" s="123" t="s">
        <v>4953</v>
      </c>
      <c r="R343" s="123" t="s">
        <v>5285</v>
      </c>
    </row>
    <row r="344" spans="1:18">
      <c r="A344" s="123" t="s">
        <v>357</v>
      </c>
      <c r="B344" s="123" t="s">
        <v>358</v>
      </c>
      <c r="C344" s="123" t="s">
        <v>5094</v>
      </c>
      <c r="D344" s="124">
        <v>4.0000000000000001E-3</v>
      </c>
      <c r="E344" s="123" t="s">
        <v>4950</v>
      </c>
      <c r="F344" s="124">
        <v>45.22</v>
      </c>
      <c r="G344" s="123" t="s">
        <v>4952</v>
      </c>
      <c r="H344" s="124">
        <v>37.71</v>
      </c>
      <c r="I344" s="123" t="s">
        <v>4952</v>
      </c>
      <c r="J344" s="124">
        <v>3.5</v>
      </c>
      <c r="K344" s="123" t="s">
        <v>4952</v>
      </c>
      <c r="L344" s="123" t="s">
        <v>5173</v>
      </c>
      <c r="M344" s="123" t="s">
        <v>5096</v>
      </c>
      <c r="N344" s="123" t="s">
        <v>5096</v>
      </c>
      <c r="O344" s="226">
        <v>100</v>
      </c>
      <c r="P344" s="123" t="s">
        <v>4949</v>
      </c>
      <c r="Q344" s="123" t="s">
        <v>4987</v>
      </c>
      <c r="R344" s="123" t="s">
        <v>5190</v>
      </c>
    </row>
    <row r="345" spans="1:18">
      <c r="A345" s="123" t="s">
        <v>610</v>
      </c>
      <c r="B345" s="123" t="s">
        <v>5027</v>
      </c>
      <c r="C345" s="123" t="s">
        <v>5094</v>
      </c>
      <c r="D345" s="124">
        <v>2.7429999999999999</v>
      </c>
      <c r="E345" s="123" t="s">
        <v>4950</v>
      </c>
      <c r="F345" s="226">
        <v>1400</v>
      </c>
      <c r="G345" s="123" t="s">
        <v>4952</v>
      </c>
      <c r="H345" s="124">
        <v>40.799999999999997</v>
      </c>
      <c r="I345" s="123" t="s">
        <v>4952</v>
      </c>
      <c r="J345" s="226">
        <v>275</v>
      </c>
      <c r="K345" s="123" t="s">
        <v>4952</v>
      </c>
      <c r="L345" s="123" t="s">
        <v>5117</v>
      </c>
      <c r="M345" s="123" t="s">
        <v>5096</v>
      </c>
      <c r="N345" s="123" t="s">
        <v>5096</v>
      </c>
      <c r="O345" s="226">
        <v>1</v>
      </c>
      <c r="P345" s="123" t="s">
        <v>4949</v>
      </c>
      <c r="Q345" s="123" t="s">
        <v>5020</v>
      </c>
      <c r="R345" s="123" t="s">
        <v>5122</v>
      </c>
    </row>
    <row r="346" spans="1:18">
      <c r="A346" s="123" t="s">
        <v>42</v>
      </c>
      <c r="B346" s="123" t="s">
        <v>43</v>
      </c>
      <c r="C346" s="123" t="s">
        <v>5094</v>
      </c>
      <c r="D346" s="124">
        <v>0.44</v>
      </c>
      <c r="E346" s="123" t="s">
        <v>4950</v>
      </c>
      <c r="F346" s="226">
        <v>168</v>
      </c>
      <c r="G346" s="123" t="s">
        <v>4952</v>
      </c>
      <c r="H346" s="226">
        <v>100</v>
      </c>
      <c r="I346" s="123" t="s">
        <v>4952</v>
      </c>
      <c r="J346" s="226">
        <v>191</v>
      </c>
      <c r="K346" s="123" t="s">
        <v>4952</v>
      </c>
      <c r="L346" s="123" t="s">
        <v>5287</v>
      </c>
      <c r="M346" s="123" t="s">
        <v>5096</v>
      </c>
      <c r="N346" s="123" t="s">
        <v>5096</v>
      </c>
      <c r="O346" s="226">
        <v>20</v>
      </c>
      <c r="P346" s="123" t="s">
        <v>4949</v>
      </c>
      <c r="Q346" s="123" t="s">
        <v>4953</v>
      </c>
      <c r="R346" s="123" t="s">
        <v>5288</v>
      </c>
    </row>
    <row r="347" spans="1:18">
      <c r="A347" s="123" t="s">
        <v>542</v>
      </c>
      <c r="B347" s="123" t="s">
        <v>543</v>
      </c>
      <c r="C347" s="123" t="s">
        <v>5094</v>
      </c>
      <c r="D347" s="124">
        <v>0.09</v>
      </c>
      <c r="E347" s="123" t="s">
        <v>4950</v>
      </c>
      <c r="F347" s="226">
        <v>100</v>
      </c>
      <c r="G347" s="123" t="s">
        <v>4952</v>
      </c>
      <c r="H347" s="226">
        <v>51</v>
      </c>
      <c r="I347" s="123" t="s">
        <v>4952</v>
      </c>
      <c r="J347" s="124">
        <v>58.5</v>
      </c>
      <c r="K347" s="123" t="s">
        <v>4952</v>
      </c>
      <c r="L347" s="123" t="s">
        <v>5117</v>
      </c>
      <c r="M347" s="123" t="s">
        <v>5096</v>
      </c>
      <c r="N347" s="123" t="s">
        <v>5096</v>
      </c>
      <c r="O347" s="226">
        <v>25</v>
      </c>
      <c r="P347" s="123" t="s">
        <v>4949</v>
      </c>
      <c r="Q347" s="123" t="s">
        <v>4953</v>
      </c>
      <c r="R347" s="123" t="s">
        <v>5330</v>
      </c>
    </row>
    <row r="348" spans="1:18">
      <c r="A348" s="123" t="s">
        <v>292</v>
      </c>
      <c r="B348" s="123" t="s">
        <v>293</v>
      </c>
      <c r="C348" s="123" t="s">
        <v>5094</v>
      </c>
      <c r="D348" s="124">
        <v>5.59</v>
      </c>
      <c r="E348" s="123" t="s">
        <v>4950</v>
      </c>
      <c r="F348" s="226">
        <v>4400</v>
      </c>
      <c r="G348" s="123" t="s">
        <v>4952</v>
      </c>
      <c r="H348" s="226">
        <v>42</v>
      </c>
      <c r="I348" s="123" t="s">
        <v>4952</v>
      </c>
      <c r="J348" s="124">
        <v>75.8</v>
      </c>
      <c r="K348" s="123" t="s">
        <v>4952</v>
      </c>
      <c r="L348" s="123" t="s">
        <v>5144</v>
      </c>
      <c r="M348" s="123" t="s">
        <v>5096</v>
      </c>
      <c r="N348" s="123" t="s">
        <v>5096</v>
      </c>
      <c r="O348" s="226">
        <v>1</v>
      </c>
      <c r="P348" s="123" t="s">
        <v>4949</v>
      </c>
      <c r="Q348" s="123" t="s">
        <v>4971</v>
      </c>
      <c r="R348" s="123" t="s">
        <v>5369</v>
      </c>
    </row>
    <row r="349" spans="1:18">
      <c r="A349" s="123" t="s">
        <v>269</v>
      </c>
      <c r="B349" s="123" t="s">
        <v>270</v>
      </c>
      <c r="C349" s="123" t="s">
        <v>5094</v>
      </c>
      <c r="D349" s="124">
        <v>6.1950000000000003</v>
      </c>
      <c r="E349" s="123" t="s">
        <v>4950</v>
      </c>
      <c r="F349" s="226">
        <v>5900</v>
      </c>
      <c r="G349" s="123" t="s">
        <v>4952</v>
      </c>
      <c r="H349" s="226">
        <v>50</v>
      </c>
      <c r="I349" s="123" t="s">
        <v>4952</v>
      </c>
      <c r="J349" s="226">
        <v>70</v>
      </c>
      <c r="K349" s="123" t="s">
        <v>4952</v>
      </c>
      <c r="L349" s="123" t="s">
        <v>5144</v>
      </c>
      <c r="M349" s="123" t="s">
        <v>5096</v>
      </c>
      <c r="N349" s="123" t="s">
        <v>5096</v>
      </c>
      <c r="O349" s="226">
        <v>1</v>
      </c>
      <c r="P349" s="123" t="s">
        <v>4949</v>
      </c>
      <c r="Q349" s="123" t="s">
        <v>4971</v>
      </c>
      <c r="R349" s="123" t="s">
        <v>5396</v>
      </c>
    </row>
    <row r="350" spans="1:18">
      <c r="A350" s="123" t="s">
        <v>89</v>
      </c>
      <c r="B350" s="123" t="s">
        <v>90</v>
      </c>
      <c r="C350" s="123" t="s">
        <v>5094</v>
      </c>
      <c r="D350" s="124">
        <v>0.04</v>
      </c>
      <c r="E350" s="123" t="s">
        <v>4950</v>
      </c>
      <c r="F350" s="124">
        <v>59.5</v>
      </c>
      <c r="G350" s="123" t="s">
        <v>4952</v>
      </c>
      <c r="H350" s="226">
        <v>30</v>
      </c>
      <c r="I350" s="123" t="s">
        <v>4952</v>
      </c>
      <c r="J350" s="124">
        <v>168.1</v>
      </c>
      <c r="K350" s="123" t="s">
        <v>4952</v>
      </c>
      <c r="L350" s="123" t="s">
        <v>5267</v>
      </c>
      <c r="M350" s="123" t="s">
        <v>5096</v>
      </c>
      <c r="N350" s="123" t="s">
        <v>5096</v>
      </c>
      <c r="O350" s="226">
        <v>20</v>
      </c>
      <c r="P350" s="123" t="s">
        <v>4949</v>
      </c>
      <c r="Q350" s="123" t="s">
        <v>4951</v>
      </c>
      <c r="R350" s="123" t="s">
        <v>5454</v>
      </c>
    </row>
    <row r="351" spans="1:18">
      <c r="A351" s="123" t="s">
        <v>5491</v>
      </c>
      <c r="B351" s="123" t="s">
        <v>5493</v>
      </c>
      <c r="C351" s="123" t="s">
        <v>5094</v>
      </c>
      <c r="D351" s="124">
        <v>0.377</v>
      </c>
      <c r="E351" s="123" t="s">
        <v>4950</v>
      </c>
      <c r="F351" s="226">
        <v>214</v>
      </c>
      <c r="G351" s="123" t="s">
        <v>4952</v>
      </c>
      <c r="H351" s="226">
        <v>50</v>
      </c>
      <c r="I351" s="123" t="s">
        <v>4952</v>
      </c>
      <c r="J351" s="226">
        <v>304</v>
      </c>
      <c r="K351" s="123" t="s">
        <v>4952</v>
      </c>
      <c r="L351" s="123" t="s">
        <v>5117</v>
      </c>
      <c r="M351" s="123" t="s">
        <v>5096</v>
      </c>
      <c r="N351" s="123" t="s">
        <v>5096</v>
      </c>
      <c r="O351" s="226">
        <v>30</v>
      </c>
      <c r="P351" s="123" t="s">
        <v>4949</v>
      </c>
      <c r="Q351" s="123" t="s">
        <v>4953</v>
      </c>
      <c r="R351" s="123" t="s">
        <v>5507</v>
      </c>
    </row>
    <row r="352" spans="1:18">
      <c r="A352" s="123" t="s">
        <v>91</v>
      </c>
      <c r="B352" s="123" t="s">
        <v>92</v>
      </c>
      <c r="C352" s="123" t="s">
        <v>5094</v>
      </c>
      <c r="D352" s="124">
        <v>0.185</v>
      </c>
      <c r="E352" s="123" t="s">
        <v>4950</v>
      </c>
      <c r="F352" s="226">
        <v>381</v>
      </c>
      <c r="G352" s="123" t="s">
        <v>4952</v>
      </c>
      <c r="H352" s="226">
        <v>200</v>
      </c>
      <c r="I352" s="123" t="s">
        <v>4952</v>
      </c>
      <c r="J352" s="226">
        <v>16</v>
      </c>
      <c r="K352" s="123" t="s">
        <v>4952</v>
      </c>
      <c r="L352" s="123" t="s">
        <v>5263</v>
      </c>
      <c r="M352" s="123" t="s">
        <v>5096</v>
      </c>
      <c r="N352" s="123" t="s">
        <v>5096</v>
      </c>
      <c r="O352" s="226">
        <v>20</v>
      </c>
      <c r="P352" s="123" t="s">
        <v>4949</v>
      </c>
      <c r="Q352" s="123" t="s">
        <v>4953</v>
      </c>
      <c r="R352" s="123" t="s">
        <v>5273</v>
      </c>
    </row>
    <row r="353" spans="1:18">
      <c r="A353" s="123" t="s">
        <v>395</v>
      </c>
      <c r="B353" s="123" t="s">
        <v>396</v>
      </c>
      <c r="C353" s="123" t="s">
        <v>5094</v>
      </c>
      <c r="D353" s="124">
        <v>5.8000000000000003E-2</v>
      </c>
      <c r="E353" s="123" t="s">
        <v>4950</v>
      </c>
      <c r="F353" s="226">
        <v>50</v>
      </c>
      <c r="G353" s="123" t="s">
        <v>4952</v>
      </c>
      <c r="H353" s="124">
        <v>29.5</v>
      </c>
      <c r="I353" s="123" t="s">
        <v>4952</v>
      </c>
      <c r="J353" s="124">
        <v>211.5</v>
      </c>
      <c r="K353" s="123" t="s">
        <v>4952</v>
      </c>
      <c r="L353" s="123" t="s">
        <v>4347</v>
      </c>
      <c r="M353" s="123" t="s">
        <v>5096</v>
      </c>
      <c r="N353" s="123" t="s">
        <v>5096</v>
      </c>
      <c r="O353" s="226">
        <v>50</v>
      </c>
      <c r="P353" s="123" t="s">
        <v>4949</v>
      </c>
      <c r="Q353" s="123" t="s">
        <v>4953</v>
      </c>
      <c r="R353" s="123" t="s">
        <v>5401</v>
      </c>
    </row>
    <row r="354" spans="1:18">
      <c r="A354" s="123" t="s">
        <v>159</v>
      </c>
      <c r="B354" s="123" t="s">
        <v>160</v>
      </c>
      <c r="C354" s="123" t="s">
        <v>5094</v>
      </c>
      <c r="D354" s="124">
        <v>8.3000000000000004E-2</v>
      </c>
      <c r="E354" s="123" t="s">
        <v>4950</v>
      </c>
      <c r="F354" s="226">
        <v>127</v>
      </c>
      <c r="G354" s="123" t="s">
        <v>4952</v>
      </c>
      <c r="H354" s="124">
        <v>20.9</v>
      </c>
      <c r="I354" s="123" t="s">
        <v>4952</v>
      </c>
      <c r="J354" s="124">
        <v>56.5</v>
      </c>
      <c r="K354" s="123" t="s">
        <v>4952</v>
      </c>
      <c r="L354" s="123" t="s">
        <v>5234</v>
      </c>
      <c r="M354" s="123" t="s">
        <v>5096</v>
      </c>
      <c r="N354" s="123" t="s">
        <v>5096</v>
      </c>
      <c r="O354" s="226">
        <v>200</v>
      </c>
      <c r="P354" s="123" t="s">
        <v>4949</v>
      </c>
      <c r="Q354" s="123" t="s">
        <v>4951</v>
      </c>
      <c r="R354" s="123" t="s">
        <v>5246</v>
      </c>
    </row>
    <row r="355" spans="1:18">
      <c r="A355" s="123" t="s">
        <v>251</v>
      </c>
      <c r="B355" s="123" t="s">
        <v>252</v>
      </c>
      <c r="C355" s="123" t="s">
        <v>5094</v>
      </c>
      <c r="D355" s="124">
        <v>3.5209999999999999</v>
      </c>
      <c r="E355" s="123" t="s">
        <v>4950</v>
      </c>
      <c r="F355" s="226">
        <v>4750</v>
      </c>
      <c r="G355" s="123" t="s">
        <v>4952</v>
      </c>
      <c r="H355" s="226">
        <v>30</v>
      </c>
      <c r="I355" s="123" t="s">
        <v>4952</v>
      </c>
      <c r="J355" s="226">
        <v>50</v>
      </c>
      <c r="K355" s="123" t="s">
        <v>4952</v>
      </c>
      <c r="L355" s="123" t="s">
        <v>5215</v>
      </c>
      <c r="M355" s="123" t="s">
        <v>5096</v>
      </c>
      <c r="N355" s="123" t="s">
        <v>5096</v>
      </c>
      <c r="O355" s="226">
        <v>1</v>
      </c>
      <c r="P355" s="123" t="s">
        <v>4949</v>
      </c>
      <c r="Q355" s="123" t="s">
        <v>4971</v>
      </c>
      <c r="R355" s="123" t="s">
        <v>5363</v>
      </c>
    </row>
    <row r="356" spans="1:18">
      <c r="A356" s="123" t="s">
        <v>514</v>
      </c>
      <c r="B356" s="123" t="s">
        <v>515</v>
      </c>
      <c r="C356" s="123" t="s">
        <v>5094</v>
      </c>
      <c r="D356" s="124">
        <v>2.3780000000000001</v>
      </c>
      <c r="E356" s="123" t="s">
        <v>4950</v>
      </c>
      <c r="F356" s="226">
        <v>2500</v>
      </c>
      <c r="G356" s="123" t="s">
        <v>4952</v>
      </c>
      <c r="H356" s="226">
        <v>114</v>
      </c>
      <c r="I356" s="123" t="s">
        <v>4952</v>
      </c>
      <c r="J356" s="124">
        <v>22.8</v>
      </c>
      <c r="K356" s="123" t="s">
        <v>4952</v>
      </c>
      <c r="L356" s="123" t="s">
        <v>5144</v>
      </c>
      <c r="M356" s="123" t="s">
        <v>5096</v>
      </c>
      <c r="N356" s="123" t="s">
        <v>5096</v>
      </c>
      <c r="O356" s="226">
        <v>1</v>
      </c>
      <c r="P356" s="123" t="s">
        <v>4949</v>
      </c>
      <c r="Q356" s="123" t="s">
        <v>4971</v>
      </c>
      <c r="R356" s="123" t="s">
        <v>5148</v>
      </c>
    </row>
    <row r="357" spans="1:18">
      <c r="A357" s="123" t="s">
        <v>74</v>
      </c>
      <c r="B357" s="123" t="s">
        <v>4955</v>
      </c>
      <c r="C357" s="123" t="s">
        <v>5094</v>
      </c>
      <c r="D357" s="124">
        <v>0.42299999999999999</v>
      </c>
      <c r="E357" s="123" t="s">
        <v>4950</v>
      </c>
      <c r="F357" s="226">
        <v>421</v>
      </c>
      <c r="G357" s="123" t="s">
        <v>4952</v>
      </c>
      <c r="H357" s="226">
        <v>262</v>
      </c>
      <c r="I357" s="123" t="s">
        <v>4952</v>
      </c>
      <c r="J357" s="226">
        <v>161</v>
      </c>
      <c r="K357" s="123" t="s">
        <v>4952</v>
      </c>
      <c r="L357" s="123" t="s">
        <v>5278</v>
      </c>
      <c r="M357" s="123" t="s">
        <v>5096</v>
      </c>
      <c r="N357" s="123" t="s">
        <v>5096</v>
      </c>
      <c r="O357" s="226">
        <v>10</v>
      </c>
      <c r="P357" s="123" t="s">
        <v>4949</v>
      </c>
      <c r="Q357" s="123" t="s">
        <v>4953</v>
      </c>
      <c r="R357" s="123" t="s">
        <v>5300</v>
      </c>
    </row>
    <row r="358" spans="1:18">
      <c r="A358" s="123" t="s">
        <v>304</v>
      </c>
      <c r="B358" s="123" t="s">
        <v>4982</v>
      </c>
      <c r="C358" s="123" t="s">
        <v>5094</v>
      </c>
      <c r="D358" s="124">
        <v>5.7060000000000004</v>
      </c>
      <c r="E358" s="123" t="s">
        <v>4950</v>
      </c>
      <c r="F358" s="226">
        <v>6000</v>
      </c>
      <c r="G358" s="123" t="s">
        <v>4952</v>
      </c>
      <c r="H358" s="226">
        <v>114</v>
      </c>
      <c r="I358" s="123" t="s">
        <v>4952</v>
      </c>
      <c r="J358" s="124">
        <v>27.9</v>
      </c>
      <c r="K358" s="123" t="s">
        <v>4952</v>
      </c>
      <c r="L358" s="123" t="s">
        <v>5144</v>
      </c>
      <c r="M358" s="123" t="s">
        <v>5096</v>
      </c>
      <c r="N358" s="123" t="s">
        <v>5096</v>
      </c>
      <c r="O358" s="226">
        <v>1</v>
      </c>
      <c r="P358" s="123" t="s">
        <v>4949</v>
      </c>
      <c r="Q358" s="123" t="s">
        <v>4974</v>
      </c>
      <c r="R358" s="123" t="s">
        <v>5448</v>
      </c>
    </row>
    <row r="359" spans="1:18">
      <c r="A359" s="123" t="s">
        <v>616</v>
      </c>
      <c r="B359" s="123" t="s">
        <v>5030</v>
      </c>
      <c r="C359" s="123" t="s">
        <v>5094</v>
      </c>
      <c r="D359" s="124">
        <v>4.9960000000000004</v>
      </c>
      <c r="E359" s="123" t="s">
        <v>4950</v>
      </c>
      <c r="F359" s="226">
        <v>2550</v>
      </c>
      <c r="G359" s="123" t="s">
        <v>4952</v>
      </c>
      <c r="H359" s="124">
        <v>40.799999999999997</v>
      </c>
      <c r="I359" s="123" t="s">
        <v>4952</v>
      </c>
      <c r="J359" s="226">
        <v>275</v>
      </c>
      <c r="K359" s="123" t="s">
        <v>4952</v>
      </c>
      <c r="L359" s="123" t="s">
        <v>5117</v>
      </c>
      <c r="M359" s="123" t="s">
        <v>5096</v>
      </c>
      <c r="N359" s="123" t="s">
        <v>5096</v>
      </c>
      <c r="O359" s="226">
        <v>1</v>
      </c>
      <c r="P359" s="123" t="s">
        <v>4949</v>
      </c>
      <c r="Q359" s="123" t="s">
        <v>5020</v>
      </c>
      <c r="R359" s="123" t="s">
        <v>5465</v>
      </c>
    </row>
    <row r="360" spans="1:18">
      <c r="A360" s="123" t="s">
        <v>249</v>
      </c>
      <c r="B360" s="123" t="s">
        <v>250</v>
      </c>
      <c r="C360" s="123" t="s">
        <v>5094</v>
      </c>
      <c r="D360" s="124">
        <v>3.2610000000000001</v>
      </c>
      <c r="E360" s="123" t="s">
        <v>4950</v>
      </c>
      <c r="F360" s="226">
        <v>4400</v>
      </c>
      <c r="G360" s="123" t="s">
        <v>4952</v>
      </c>
      <c r="H360" s="226">
        <v>30</v>
      </c>
      <c r="I360" s="123" t="s">
        <v>4952</v>
      </c>
      <c r="J360" s="226">
        <v>50</v>
      </c>
      <c r="K360" s="123" t="s">
        <v>4952</v>
      </c>
      <c r="L360" s="123" t="s">
        <v>5215</v>
      </c>
      <c r="M360" s="123" t="s">
        <v>5096</v>
      </c>
      <c r="N360" s="123" t="s">
        <v>5096</v>
      </c>
      <c r="O360" s="226">
        <v>1</v>
      </c>
      <c r="P360" s="123" t="s">
        <v>4949</v>
      </c>
      <c r="Q360" s="123" t="s">
        <v>4971</v>
      </c>
      <c r="R360" s="123" t="s">
        <v>5338</v>
      </c>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F91EB-29CC-42DA-9C17-866FF0A7064D}">
  <sheetPr codeName="Tabelle14">
    <tabColor theme="5" tint="0.59999389629810485"/>
  </sheetPr>
  <dimension ref="A1:K360"/>
  <sheetViews>
    <sheetView topLeftCell="A324" workbookViewId="0">
      <selection activeCell="K336" sqref="K336"/>
    </sheetView>
  </sheetViews>
  <sheetFormatPr baseColWidth="10" defaultColWidth="8" defaultRowHeight="14.25"/>
  <cols>
    <col min="1" max="1" width="11" style="123"/>
    <col min="2" max="2" width="40.5" style="123" bestFit="1" customWidth="1"/>
    <col min="3" max="3" width="5.125" style="123" bestFit="1" customWidth="1"/>
    <col min="4" max="4" width="7.25" style="123" bestFit="1" customWidth="1"/>
    <col min="5" max="5" width="6.25" style="123" bestFit="1" customWidth="1"/>
    <col min="6" max="6" width="7.25" style="123" bestFit="1" customWidth="1"/>
    <col min="7" max="7" width="5.125" style="123" bestFit="1" customWidth="1"/>
    <col min="8" max="8" width="7.25" style="123" bestFit="1" customWidth="1"/>
    <col min="9" max="9" width="6.25" style="123" bestFit="1" customWidth="1"/>
    <col min="10" max="10" width="7.25" style="123" bestFit="1" customWidth="1"/>
    <col min="11" max="11" width="10.75" style="164" customWidth="1"/>
    <col min="12" max="16384" width="8" style="123"/>
  </cols>
  <sheetData>
    <row r="1" spans="1:11" ht="28.5">
      <c r="A1" s="123" t="s">
        <v>4941</v>
      </c>
      <c r="B1" s="123" t="s">
        <v>5057</v>
      </c>
      <c r="C1" s="227" t="s">
        <v>5060</v>
      </c>
      <c r="D1" s="227" t="s">
        <v>5562</v>
      </c>
      <c r="E1" s="228" t="s">
        <v>5563</v>
      </c>
      <c r="F1" s="228" t="s">
        <v>5562</v>
      </c>
      <c r="G1" s="229" t="s">
        <v>5059</v>
      </c>
      <c r="H1" s="229" t="s">
        <v>5562</v>
      </c>
      <c r="I1" s="230" t="s">
        <v>5564</v>
      </c>
      <c r="J1" s="123" t="s">
        <v>5562</v>
      </c>
      <c r="K1" s="162" t="s">
        <v>5058</v>
      </c>
    </row>
    <row r="2" spans="1:11">
      <c r="A2" s="123" t="s">
        <v>13</v>
      </c>
      <c r="B2" s="123" t="s">
        <v>14</v>
      </c>
      <c r="C2" s="227" t="s">
        <v>5565</v>
      </c>
      <c r="D2" s="227" t="s">
        <v>5565</v>
      </c>
      <c r="E2" s="228" t="s">
        <v>5563</v>
      </c>
      <c r="F2" s="228">
        <v>20</v>
      </c>
      <c r="G2" s="229" t="s">
        <v>5059</v>
      </c>
      <c r="H2" s="229">
        <v>480</v>
      </c>
      <c r="I2" s="123" t="s">
        <v>5565</v>
      </c>
      <c r="J2" s="123" t="s">
        <v>5565</v>
      </c>
      <c r="K2" s="163" cm="1">
        <f t="array" ref="K2">MIN(IF(D2:J2&gt;0,D2:J2))</f>
        <v>20</v>
      </c>
    </row>
    <row r="3" spans="1:11">
      <c r="A3" s="123" t="s">
        <v>18</v>
      </c>
      <c r="B3" s="123" t="s">
        <v>19</v>
      </c>
      <c r="C3" s="227" t="s">
        <v>5565</v>
      </c>
      <c r="D3" s="227" t="s">
        <v>5565</v>
      </c>
      <c r="E3" s="228" t="s">
        <v>5563</v>
      </c>
      <c r="F3" s="228">
        <v>20</v>
      </c>
      <c r="G3" s="229" t="s">
        <v>5059</v>
      </c>
      <c r="H3" s="229">
        <v>480</v>
      </c>
      <c r="I3" s="123" t="s">
        <v>5565</v>
      </c>
      <c r="J3" s="123" t="s">
        <v>5565</v>
      </c>
      <c r="K3" s="163" cm="1">
        <f t="array" ref="K3">MIN(IF(D3:J3&gt;0,D3:J3))</f>
        <v>20</v>
      </c>
    </row>
    <row r="4" spans="1:11">
      <c r="A4" s="123" t="s">
        <v>20</v>
      </c>
      <c r="B4" s="123" t="s">
        <v>4954</v>
      </c>
      <c r="C4" s="227" t="s">
        <v>5565</v>
      </c>
      <c r="D4" s="227" t="s">
        <v>5565</v>
      </c>
      <c r="E4" s="228" t="s">
        <v>5563</v>
      </c>
      <c r="F4" s="228">
        <v>20</v>
      </c>
      <c r="G4" s="229" t="s">
        <v>5059</v>
      </c>
      <c r="H4" s="229">
        <v>1280</v>
      </c>
      <c r="I4" s="123" t="s">
        <v>5565</v>
      </c>
      <c r="J4" s="123" t="s">
        <v>5565</v>
      </c>
      <c r="K4" s="163" cm="1">
        <f t="array" ref="K4">MIN(IF(D4:J4&gt;0,D4:J4))</f>
        <v>20</v>
      </c>
    </row>
    <row r="5" spans="1:11">
      <c r="A5" s="123" t="s">
        <v>22</v>
      </c>
      <c r="B5" s="123" t="s">
        <v>23</v>
      </c>
      <c r="C5" s="227" t="s">
        <v>5565</v>
      </c>
      <c r="D5" s="227" t="s">
        <v>5565</v>
      </c>
      <c r="E5" s="228" t="s">
        <v>5563</v>
      </c>
      <c r="F5" s="228">
        <v>20</v>
      </c>
      <c r="G5" s="229" t="s">
        <v>5059</v>
      </c>
      <c r="H5" s="229">
        <v>480</v>
      </c>
      <c r="I5" s="123" t="s">
        <v>5565</v>
      </c>
      <c r="J5" s="123" t="s">
        <v>5565</v>
      </c>
      <c r="K5" s="163" cm="1">
        <f t="array" ref="K5">MIN(IF(D5:J5&gt;0,D5:J5))</f>
        <v>20</v>
      </c>
    </row>
    <row r="6" spans="1:11">
      <c r="A6" s="123" t="s">
        <v>24</v>
      </c>
      <c r="B6" s="123" t="s">
        <v>25</v>
      </c>
      <c r="C6" s="227" t="s">
        <v>5565</v>
      </c>
      <c r="D6" s="227" t="s">
        <v>5565</v>
      </c>
      <c r="E6" s="228" t="s">
        <v>5563</v>
      </c>
      <c r="F6" s="228">
        <v>20</v>
      </c>
      <c r="G6" s="229" t="s">
        <v>5059</v>
      </c>
      <c r="H6" s="229">
        <v>480</v>
      </c>
      <c r="I6" s="123" t="s">
        <v>5565</v>
      </c>
      <c r="J6" s="123" t="s">
        <v>5565</v>
      </c>
      <c r="K6" s="163" cm="1">
        <f t="array" ref="K6">MIN(IF(D6:J6&gt;0,D6:J6))</f>
        <v>20</v>
      </c>
    </row>
    <row r="7" spans="1:11">
      <c r="A7" s="123" t="s">
        <v>26</v>
      </c>
      <c r="B7" s="123" t="s">
        <v>27</v>
      </c>
      <c r="C7" s="227" t="s">
        <v>5565</v>
      </c>
      <c r="D7" s="227" t="s">
        <v>5565</v>
      </c>
      <c r="E7" s="228" t="s">
        <v>5563</v>
      </c>
      <c r="F7" s="228">
        <v>20</v>
      </c>
      <c r="G7" s="229" t="s">
        <v>5059</v>
      </c>
      <c r="H7" s="229">
        <v>480</v>
      </c>
      <c r="I7" s="123" t="s">
        <v>5565</v>
      </c>
      <c r="J7" s="123" t="s">
        <v>5565</v>
      </c>
      <c r="K7" s="163" cm="1">
        <f t="array" ref="K7">MIN(IF(D7:J7&gt;0,D7:J7))</f>
        <v>20</v>
      </c>
    </row>
    <row r="8" spans="1:11">
      <c r="A8" s="123" t="s">
        <v>28</v>
      </c>
      <c r="B8" s="123" t="s">
        <v>29</v>
      </c>
      <c r="C8" s="227" t="s">
        <v>5565</v>
      </c>
      <c r="D8" s="227" t="s">
        <v>5565</v>
      </c>
      <c r="E8" s="228" t="s">
        <v>5563</v>
      </c>
      <c r="F8" s="228">
        <v>10</v>
      </c>
      <c r="G8" s="229" t="s">
        <v>5059</v>
      </c>
      <c r="H8" s="229">
        <v>240</v>
      </c>
      <c r="I8" s="123" t="s">
        <v>5565</v>
      </c>
      <c r="J8" s="123" t="s">
        <v>5565</v>
      </c>
      <c r="K8" s="163" cm="1">
        <f t="array" ref="K8">MIN(IF(D8:J8&gt;0,D8:J8))</f>
        <v>10</v>
      </c>
    </row>
    <row r="9" spans="1:11">
      <c r="A9" s="123" t="s">
        <v>30</v>
      </c>
      <c r="B9" s="123" t="s">
        <v>31</v>
      </c>
      <c r="C9" s="227" t="s">
        <v>5565</v>
      </c>
      <c r="D9" s="227" t="s">
        <v>5565</v>
      </c>
      <c r="E9" s="228" t="s">
        <v>5563</v>
      </c>
      <c r="F9" s="228">
        <v>10</v>
      </c>
      <c r="G9" s="229" t="s">
        <v>5059</v>
      </c>
      <c r="H9" s="229">
        <v>240</v>
      </c>
      <c r="I9" s="123" t="s">
        <v>5565</v>
      </c>
      <c r="J9" s="123" t="s">
        <v>5565</v>
      </c>
      <c r="K9" s="163" cm="1">
        <f t="array" ref="K9">MIN(IF(D9:J9&gt;0,D9:J9))</f>
        <v>10</v>
      </c>
    </row>
    <row r="10" spans="1:11">
      <c r="A10" s="123" t="s">
        <v>32</v>
      </c>
      <c r="B10" s="123" t="s">
        <v>33</v>
      </c>
      <c r="C10" s="227" t="s">
        <v>5565</v>
      </c>
      <c r="D10" s="227" t="s">
        <v>5565</v>
      </c>
      <c r="E10" s="228" t="s">
        <v>5563</v>
      </c>
      <c r="F10" s="228">
        <v>10</v>
      </c>
      <c r="G10" s="229" t="s">
        <v>5059</v>
      </c>
      <c r="H10" s="229">
        <v>240</v>
      </c>
      <c r="I10" s="123" t="s">
        <v>5565</v>
      </c>
      <c r="J10" s="123" t="s">
        <v>5565</v>
      </c>
      <c r="K10" s="163" cm="1">
        <f t="array" ref="K10">MIN(IF(D10:J10&gt;0,D10:J10))</f>
        <v>10</v>
      </c>
    </row>
    <row r="11" spans="1:11">
      <c r="A11" s="123" t="s">
        <v>34</v>
      </c>
      <c r="B11" s="123" t="s">
        <v>35</v>
      </c>
      <c r="C11" s="227" t="s">
        <v>5565</v>
      </c>
      <c r="D11" s="227" t="s">
        <v>5565</v>
      </c>
      <c r="E11" s="228" t="s">
        <v>5563</v>
      </c>
      <c r="F11" s="228">
        <v>10</v>
      </c>
      <c r="G11" s="229" t="s">
        <v>5059</v>
      </c>
      <c r="H11" s="229">
        <v>240</v>
      </c>
      <c r="I11" s="123" t="s">
        <v>5565</v>
      </c>
      <c r="J11" s="123" t="s">
        <v>5565</v>
      </c>
      <c r="K11" s="163" cm="1">
        <f t="array" ref="K11">MIN(IF(D11:J11&gt;0,D11:J11))</f>
        <v>10</v>
      </c>
    </row>
    <row r="12" spans="1:11">
      <c r="A12" s="123" t="s">
        <v>36</v>
      </c>
      <c r="B12" s="123" t="s">
        <v>37</v>
      </c>
      <c r="C12" s="227" t="s">
        <v>5565</v>
      </c>
      <c r="D12" s="227" t="s">
        <v>5565</v>
      </c>
      <c r="E12" s="228" t="s">
        <v>5563</v>
      </c>
      <c r="F12" s="228">
        <v>10</v>
      </c>
      <c r="G12" s="229" t="s">
        <v>5059</v>
      </c>
      <c r="H12" s="229">
        <v>240</v>
      </c>
      <c r="I12" s="123" t="s">
        <v>5565</v>
      </c>
      <c r="J12" s="123" t="s">
        <v>5565</v>
      </c>
      <c r="K12" s="163" cm="1">
        <f t="array" ref="K12">MIN(IF(D12:J12&gt;0,D12:J12))</f>
        <v>10</v>
      </c>
    </row>
    <row r="13" spans="1:11">
      <c r="A13" s="123" t="s">
        <v>38</v>
      </c>
      <c r="B13" s="123" t="s">
        <v>39</v>
      </c>
      <c r="C13" s="227" t="s">
        <v>5565</v>
      </c>
      <c r="D13" s="227" t="s">
        <v>5565</v>
      </c>
      <c r="E13" s="228" t="s">
        <v>5563</v>
      </c>
      <c r="F13" s="228">
        <v>30</v>
      </c>
      <c r="G13" s="229" t="s">
        <v>5059</v>
      </c>
      <c r="H13" s="229">
        <v>960</v>
      </c>
      <c r="I13" s="123" t="s">
        <v>5565</v>
      </c>
      <c r="J13" s="123" t="s">
        <v>5565</v>
      </c>
      <c r="K13" s="163" cm="1">
        <f t="array" ref="K13">MIN(IF(D13:J13&gt;0,D13:J13))</f>
        <v>30</v>
      </c>
    </row>
    <row r="14" spans="1:11">
      <c r="A14" s="123" t="s">
        <v>40</v>
      </c>
      <c r="B14" s="123" t="s">
        <v>41</v>
      </c>
      <c r="C14" s="227" t="s">
        <v>5565</v>
      </c>
      <c r="D14" s="227" t="s">
        <v>5565</v>
      </c>
      <c r="E14" s="228" t="s">
        <v>5563</v>
      </c>
      <c r="F14" s="228">
        <v>30</v>
      </c>
      <c r="G14" s="229" t="s">
        <v>5059</v>
      </c>
      <c r="H14" s="229">
        <v>960</v>
      </c>
      <c r="I14" s="123" t="s">
        <v>5565</v>
      </c>
      <c r="J14" s="123" t="s">
        <v>5565</v>
      </c>
      <c r="K14" s="163" cm="1">
        <f t="array" ref="K14">MIN(IF(D14:J14&gt;0,D14:J14))</f>
        <v>30</v>
      </c>
    </row>
    <row r="15" spans="1:11">
      <c r="A15" s="123" t="s">
        <v>42</v>
      </c>
      <c r="B15" s="123" t="s">
        <v>43</v>
      </c>
      <c r="C15" s="227" t="s">
        <v>5565</v>
      </c>
      <c r="D15" s="227" t="s">
        <v>5565</v>
      </c>
      <c r="E15" s="228" t="s">
        <v>5563</v>
      </c>
      <c r="F15" s="228">
        <v>20</v>
      </c>
      <c r="G15" s="229" t="s">
        <v>5059</v>
      </c>
      <c r="H15" s="229">
        <v>640</v>
      </c>
      <c r="I15" s="123" t="s">
        <v>5565</v>
      </c>
      <c r="J15" s="123" t="s">
        <v>5565</v>
      </c>
      <c r="K15" s="163" cm="1">
        <f t="array" ref="K15">MIN(IF(D15:J15&gt;0,D15:J15))</f>
        <v>20</v>
      </c>
    </row>
    <row r="16" spans="1:11">
      <c r="A16" s="123" t="s">
        <v>44</v>
      </c>
      <c r="B16" s="123" t="s">
        <v>45</v>
      </c>
      <c r="C16" s="227" t="s">
        <v>5565</v>
      </c>
      <c r="D16" s="227" t="s">
        <v>5565</v>
      </c>
      <c r="E16" s="228" t="s">
        <v>5563</v>
      </c>
      <c r="F16" s="228">
        <v>30</v>
      </c>
      <c r="G16" s="229" t="s">
        <v>5059</v>
      </c>
      <c r="H16" s="229">
        <v>720</v>
      </c>
      <c r="I16" s="123" t="s">
        <v>5565</v>
      </c>
      <c r="J16" s="123" t="s">
        <v>5565</v>
      </c>
      <c r="K16" s="163" cm="1">
        <f t="array" ref="K16">MIN(IF(D16:J16&gt;0,D16:J16))</f>
        <v>30</v>
      </c>
    </row>
    <row r="17" spans="1:11">
      <c r="A17" s="123" t="s">
        <v>46</v>
      </c>
      <c r="B17" s="123" t="s">
        <v>47</v>
      </c>
      <c r="C17" s="227" t="s">
        <v>5565</v>
      </c>
      <c r="D17" s="227" t="s">
        <v>5565</v>
      </c>
      <c r="E17" s="228" t="s">
        <v>5565</v>
      </c>
      <c r="F17" s="228" t="s">
        <v>5565</v>
      </c>
      <c r="G17" s="229" t="s">
        <v>5059</v>
      </c>
      <c r="H17" s="229">
        <v>250</v>
      </c>
      <c r="I17" s="123" t="s">
        <v>5564</v>
      </c>
      <c r="J17" s="123">
        <v>10</v>
      </c>
      <c r="K17" s="163" cm="1">
        <f t="array" ref="K17">MIN(IF(D17:J17&gt;0,D17:J17))</f>
        <v>10</v>
      </c>
    </row>
    <row r="18" spans="1:11">
      <c r="A18" s="123" t="s">
        <v>48</v>
      </c>
      <c r="B18" s="123" t="s">
        <v>49</v>
      </c>
      <c r="C18" s="227" t="s">
        <v>5565</v>
      </c>
      <c r="D18" s="227" t="s">
        <v>5565</v>
      </c>
      <c r="E18" s="228" t="s">
        <v>5565</v>
      </c>
      <c r="F18" s="228" t="s">
        <v>5565</v>
      </c>
      <c r="G18" s="229" t="s">
        <v>5059</v>
      </c>
      <c r="H18" s="229">
        <v>250</v>
      </c>
      <c r="I18" s="123" t="s">
        <v>5564</v>
      </c>
      <c r="J18" s="123">
        <v>10</v>
      </c>
      <c r="K18" s="163" cm="1">
        <f t="array" ref="K18">MIN(IF(D18:J18&gt;0,D18:J18))</f>
        <v>10</v>
      </c>
    </row>
    <row r="19" spans="1:11">
      <c r="A19" s="123" t="s">
        <v>50</v>
      </c>
      <c r="B19" s="123" t="s">
        <v>51</v>
      </c>
      <c r="C19" s="227" t="s">
        <v>5565</v>
      </c>
      <c r="D19" s="227" t="s">
        <v>5565</v>
      </c>
      <c r="E19" s="228" t="s">
        <v>5565</v>
      </c>
      <c r="F19" s="228" t="s">
        <v>5565</v>
      </c>
      <c r="G19" s="229" t="s">
        <v>5059</v>
      </c>
      <c r="H19" s="229">
        <v>250</v>
      </c>
      <c r="I19" s="123" t="s">
        <v>5564</v>
      </c>
      <c r="J19" s="123">
        <v>10</v>
      </c>
      <c r="K19" s="163" cm="1">
        <f t="array" ref="K19">MIN(IF(D19:J19&gt;0,D19:J19))</f>
        <v>10</v>
      </c>
    </row>
    <row r="20" spans="1:11">
      <c r="A20" s="123" t="s">
        <v>52</v>
      </c>
      <c r="B20" s="123" t="s">
        <v>53</v>
      </c>
      <c r="C20" s="227" t="s">
        <v>5565</v>
      </c>
      <c r="D20" s="227" t="s">
        <v>5565</v>
      </c>
      <c r="E20" s="228" t="s">
        <v>5565</v>
      </c>
      <c r="F20" s="228" t="s">
        <v>5565</v>
      </c>
      <c r="G20" s="229" t="s">
        <v>5059</v>
      </c>
      <c r="H20" s="229">
        <v>250</v>
      </c>
      <c r="I20" s="123" t="s">
        <v>5564</v>
      </c>
      <c r="J20" s="123">
        <v>10</v>
      </c>
      <c r="K20" s="163" cm="1">
        <f t="array" ref="K20">MIN(IF(D20:J20&gt;0,D20:J20))</f>
        <v>10</v>
      </c>
    </row>
    <row r="21" spans="1:11">
      <c r="A21" s="123" t="s">
        <v>54</v>
      </c>
      <c r="B21" s="123" t="s">
        <v>55</v>
      </c>
      <c r="C21" s="227" t="s">
        <v>5565</v>
      </c>
      <c r="D21" s="227" t="s">
        <v>5565</v>
      </c>
      <c r="E21" s="228" t="s">
        <v>5565</v>
      </c>
      <c r="F21" s="228" t="s">
        <v>5565</v>
      </c>
      <c r="G21" s="229" t="s">
        <v>5059</v>
      </c>
      <c r="H21" s="229">
        <v>250</v>
      </c>
      <c r="I21" s="123" t="s">
        <v>5564</v>
      </c>
      <c r="J21" s="123">
        <v>10</v>
      </c>
      <c r="K21" s="163" cm="1">
        <f t="array" ref="K21">MIN(IF(D21:J21&gt;0,D21:J21))</f>
        <v>10</v>
      </c>
    </row>
    <row r="22" spans="1:11">
      <c r="A22" s="123" t="s">
        <v>56</v>
      </c>
      <c r="B22" s="123" t="s">
        <v>57</v>
      </c>
      <c r="C22" s="227" t="s">
        <v>5565</v>
      </c>
      <c r="D22" s="227" t="s">
        <v>5565</v>
      </c>
      <c r="E22" s="228" t="s">
        <v>5565</v>
      </c>
      <c r="F22" s="228" t="s">
        <v>5565</v>
      </c>
      <c r="G22" s="229" t="s">
        <v>5059</v>
      </c>
      <c r="H22" s="229">
        <v>250</v>
      </c>
      <c r="I22" s="123" t="s">
        <v>5564</v>
      </c>
      <c r="J22" s="123">
        <v>10</v>
      </c>
      <c r="K22" s="163" cm="1">
        <f t="array" ref="K22">MIN(IF(D22:J22&gt;0,D22:J22))</f>
        <v>10</v>
      </c>
    </row>
    <row r="23" spans="1:11">
      <c r="A23" s="123" t="s">
        <v>58</v>
      </c>
      <c r="B23" s="123" t="s">
        <v>59</v>
      </c>
      <c r="C23" s="227" t="s">
        <v>5565</v>
      </c>
      <c r="D23" s="227" t="s">
        <v>5565</v>
      </c>
      <c r="E23" s="228" t="s">
        <v>5565</v>
      </c>
      <c r="F23" s="228" t="s">
        <v>5565</v>
      </c>
      <c r="G23" s="229" t="s">
        <v>5059</v>
      </c>
      <c r="H23" s="229">
        <v>250</v>
      </c>
      <c r="I23" s="123" t="s">
        <v>5564</v>
      </c>
      <c r="J23" s="123">
        <v>10</v>
      </c>
      <c r="K23" s="163" cm="1">
        <f t="array" ref="K23">MIN(IF(D23:J23&gt;0,D23:J23))</f>
        <v>10</v>
      </c>
    </row>
    <row r="24" spans="1:11">
      <c r="A24" s="123" t="s">
        <v>60</v>
      </c>
      <c r="B24" s="123" t="s">
        <v>61</v>
      </c>
      <c r="C24" s="227" t="s">
        <v>5565</v>
      </c>
      <c r="D24" s="227" t="s">
        <v>5565</v>
      </c>
      <c r="E24" s="228" t="s">
        <v>5565</v>
      </c>
      <c r="F24" s="228" t="s">
        <v>5565</v>
      </c>
      <c r="G24" s="229" t="s">
        <v>5059</v>
      </c>
      <c r="H24" s="229">
        <v>250</v>
      </c>
      <c r="I24" s="123" t="s">
        <v>5564</v>
      </c>
      <c r="J24" s="123">
        <v>10</v>
      </c>
      <c r="K24" s="163" cm="1">
        <f t="array" ref="K24">MIN(IF(D24:J24&gt;0,D24:J24))</f>
        <v>10</v>
      </c>
    </row>
    <row r="25" spans="1:11">
      <c r="A25" s="123" t="s">
        <v>62</v>
      </c>
      <c r="B25" s="123" t="s">
        <v>63</v>
      </c>
      <c r="C25" s="227" t="s">
        <v>5565</v>
      </c>
      <c r="D25" s="227" t="s">
        <v>5565</v>
      </c>
      <c r="E25" s="228" t="s">
        <v>5565</v>
      </c>
      <c r="F25" s="228" t="s">
        <v>5565</v>
      </c>
      <c r="G25" s="229" t="s">
        <v>5059</v>
      </c>
      <c r="H25" s="229">
        <v>250</v>
      </c>
      <c r="I25" s="123" t="s">
        <v>5564</v>
      </c>
      <c r="J25" s="123">
        <v>10</v>
      </c>
      <c r="K25" s="163" cm="1">
        <f t="array" ref="K25">MIN(IF(D25:J25&gt;0,D25:J25))</f>
        <v>10</v>
      </c>
    </row>
    <row r="26" spans="1:11">
      <c r="A26" s="123" t="s">
        <v>64</v>
      </c>
      <c r="B26" s="123" t="s">
        <v>65</v>
      </c>
      <c r="C26" s="227" t="s">
        <v>5565</v>
      </c>
      <c r="D26" s="227" t="s">
        <v>5565</v>
      </c>
      <c r="E26" s="228" t="s">
        <v>5565</v>
      </c>
      <c r="F26" s="228" t="s">
        <v>5565</v>
      </c>
      <c r="G26" s="229" t="s">
        <v>5059</v>
      </c>
      <c r="H26" s="229">
        <v>250</v>
      </c>
      <c r="I26" s="123" t="s">
        <v>5564</v>
      </c>
      <c r="J26" s="123">
        <v>10</v>
      </c>
      <c r="K26" s="163" cm="1">
        <f t="array" ref="K26">MIN(IF(D26:J26&gt;0,D26:J26))</f>
        <v>10</v>
      </c>
    </row>
    <row r="27" spans="1:11">
      <c r="A27" s="123" t="s">
        <v>66</v>
      </c>
      <c r="B27" s="123" t="s">
        <v>67</v>
      </c>
      <c r="C27" s="227" t="s">
        <v>5565</v>
      </c>
      <c r="D27" s="227" t="s">
        <v>5565</v>
      </c>
      <c r="E27" s="228" t="s">
        <v>5565</v>
      </c>
      <c r="F27" s="228" t="s">
        <v>5565</v>
      </c>
      <c r="G27" s="229" t="s">
        <v>5059</v>
      </c>
      <c r="H27" s="229">
        <v>250</v>
      </c>
      <c r="I27" s="123" t="s">
        <v>5564</v>
      </c>
      <c r="J27" s="123">
        <v>10</v>
      </c>
      <c r="K27" s="163" cm="1">
        <f t="array" ref="K27">MIN(IF(D27:J27&gt;0,D27:J27))</f>
        <v>10</v>
      </c>
    </row>
    <row r="28" spans="1:11">
      <c r="A28" s="123" t="s">
        <v>68</v>
      </c>
      <c r="B28" s="123" t="s">
        <v>69</v>
      </c>
      <c r="C28" s="227" t="s">
        <v>5565</v>
      </c>
      <c r="D28" s="227" t="s">
        <v>5565</v>
      </c>
      <c r="E28" s="228" t="s">
        <v>5565</v>
      </c>
      <c r="F28" s="228" t="s">
        <v>5565</v>
      </c>
      <c r="G28" s="229" t="s">
        <v>5059</v>
      </c>
      <c r="H28" s="229">
        <v>250</v>
      </c>
      <c r="I28" s="123" t="s">
        <v>5564</v>
      </c>
      <c r="J28" s="123">
        <v>10</v>
      </c>
      <c r="K28" s="163" cm="1">
        <f t="array" ref="K28">MIN(IF(D28:J28&gt;0,D28:J28))</f>
        <v>10</v>
      </c>
    </row>
    <row r="29" spans="1:11">
      <c r="A29" s="123" t="s">
        <v>70</v>
      </c>
      <c r="B29" s="123" t="s">
        <v>71</v>
      </c>
      <c r="C29" s="227" t="s">
        <v>5565</v>
      </c>
      <c r="D29" s="227" t="s">
        <v>5565</v>
      </c>
      <c r="E29" s="228" t="s">
        <v>5565</v>
      </c>
      <c r="F29" s="228" t="s">
        <v>5565</v>
      </c>
      <c r="G29" s="229" t="s">
        <v>5059</v>
      </c>
      <c r="H29" s="229">
        <v>250</v>
      </c>
      <c r="I29" s="123" t="s">
        <v>5564</v>
      </c>
      <c r="J29" s="123">
        <v>10</v>
      </c>
      <c r="K29" s="163" cm="1">
        <f t="array" ref="K29">MIN(IF(D29:J29&gt;0,D29:J29))</f>
        <v>10</v>
      </c>
    </row>
    <row r="30" spans="1:11">
      <c r="A30" s="123" t="s">
        <v>72</v>
      </c>
      <c r="B30" s="123" t="s">
        <v>73</v>
      </c>
      <c r="C30" s="227" t="s">
        <v>5565</v>
      </c>
      <c r="D30" s="227" t="s">
        <v>5565</v>
      </c>
      <c r="E30" s="228" t="s">
        <v>5565</v>
      </c>
      <c r="F30" s="228" t="s">
        <v>5565</v>
      </c>
      <c r="G30" s="229" t="s">
        <v>5059</v>
      </c>
      <c r="H30" s="229">
        <v>250</v>
      </c>
      <c r="I30" s="123" t="s">
        <v>5564</v>
      </c>
      <c r="J30" s="123">
        <v>10</v>
      </c>
      <c r="K30" s="163" cm="1">
        <f t="array" ref="K30">MIN(IF(D30:J30&gt;0,D30:J30))</f>
        <v>10</v>
      </c>
    </row>
    <row r="31" spans="1:11">
      <c r="A31" s="123" t="s">
        <v>74</v>
      </c>
      <c r="B31" s="123" t="s">
        <v>4955</v>
      </c>
      <c r="C31" s="227" t="s">
        <v>5565</v>
      </c>
      <c r="D31" s="227" t="s">
        <v>5565</v>
      </c>
      <c r="E31" s="228" t="s">
        <v>5565</v>
      </c>
      <c r="F31" s="228" t="s">
        <v>5565</v>
      </c>
      <c r="G31" s="229" t="s">
        <v>5059</v>
      </c>
      <c r="H31" s="229">
        <v>250</v>
      </c>
      <c r="I31" s="123" t="s">
        <v>5564</v>
      </c>
      <c r="J31" s="123">
        <v>10</v>
      </c>
      <c r="K31" s="163" cm="1">
        <f t="array" ref="K31">MIN(IF(D31:J31&gt;0,D31:J31))</f>
        <v>10</v>
      </c>
    </row>
    <row r="32" spans="1:11">
      <c r="A32" s="123" t="s">
        <v>76</v>
      </c>
      <c r="B32" s="123" t="s">
        <v>77</v>
      </c>
      <c r="C32" s="227" t="s">
        <v>5565</v>
      </c>
      <c r="D32" s="227" t="s">
        <v>5565</v>
      </c>
      <c r="E32" s="228" t="s">
        <v>5565</v>
      </c>
      <c r="F32" s="228" t="s">
        <v>5565</v>
      </c>
      <c r="G32" s="229" t="s">
        <v>5059</v>
      </c>
      <c r="H32" s="229">
        <v>250</v>
      </c>
      <c r="I32" s="123" t="s">
        <v>5564</v>
      </c>
      <c r="J32" s="123">
        <v>10</v>
      </c>
      <c r="K32" s="163" cm="1">
        <f t="array" ref="K32">MIN(IF(D32:J32&gt;0,D32:J32))</f>
        <v>10</v>
      </c>
    </row>
    <row r="33" spans="1:11">
      <c r="A33" s="123" t="s">
        <v>78</v>
      </c>
      <c r="B33" s="123" t="s">
        <v>79</v>
      </c>
      <c r="C33" s="227" t="s">
        <v>5565</v>
      </c>
      <c r="D33" s="227" t="s">
        <v>5565</v>
      </c>
      <c r="E33" s="228" t="s">
        <v>5563</v>
      </c>
      <c r="F33" s="228">
        <v>10</v>
      </c>
      <c r="G33" s="229" t="s">
        <v>5059</v>
      </c>
      <c r="H33" s="229">
        <v>480</v>
      </c>
      <c r="I33" s="123" t="s">
        <v>5565</v>
      </c>
      <c r="J33" s="123" t="s">
        <v>5565</v>
      </c>
      <c r="K33" s="163" cm="1">
        <f t="array" ref="K33">MIN(IF(D33:J33&gt;0,D33:J33))</f>
        <v>10</v>
      </c>
    </row>
    <row r="34" spans="1:11">
      <c r="A34" s="123" t="s">
        <v>80</v>
      </c>
      <c r="B34" s="123" t="s">
        <v>81</v>
      </c>
      <c r="C34" s="227" t="s">
        <v>5565</v>
      </c>
      <c r="D34" s="227" t="s">
        <v>5565</v>
      </c>
      <c r="E34" s="228" t="s">
        <v>5563</v>
      </c>
      <c r="F34" s="228">
        <v>50</v>
      </c>
      <c r="G34" s="229" t="s">
        <v>5059</v>
      </c>
      <c r="H34" s="229">
        <v>2400</v>
      </c>
      <c r="I34" s="123" t="s">
        <v>5565</v>
      </c>
      <c r="J34" s="123" t="s">
        <v>5565</v>
      </c>
      <c r="K34" s="163" cm="1">
        <f t="array" ref="K34">MIN(IF(D34:J34&gt;0,D34:J34))</f>
        <v>50</v>
      </c>
    </row>
    <row r="35" spans="1:11">
      <c r="A35" s="123" t="s">
        <v>83</v>
      </c>
      <c r="B35" s="123" t="s">
        <v>84</v>
      </c>
      <c r="C35" s="227" t="s">
        <v>5565</v>
      </c>
      <c r="D35" s="227" t="s">
        <v>5565</v>
      </c>
      <c r="E35" s="228" t="s">
        <v>5563</v>
      </c>
      <c r="F35" s="228">
        <v>50</v>
      </c>
      <c r="G35" s="229" t="s">
        <v>5059</v>
      </c>
      <c r="H35" s="229">
        <v>5600</v>
      </c>
      <c r="I35" s="123" t="s">
        <v>5565</v>
      </c>
      <c r="J35" s="123" t="s">
        <v>5565</v>
      </c>
      <c r="K35" s="163" cm="1">
        <f t="array" ref="K35">MIN(IF(D35:J35&gt;0,D35:J35))</f>
        <v>50</v>
      </c>
    </row>
    <row r="36" spans="1:11">
      <c r="A36" s="123" t="s">
        <v>85</v>
      </c>
      <c r="B36" s="123" t="s">
        <v>86</v>
      </c>
      <c r="C36" s="227" t="s">
        <v>5565</v>
      </c>
      <c r="D36" s="227" t="s">
        <v>5565</v>
      </c>
      <c r="E36" s="228" t="s">
        <v>5563</v>
      </c>
      <c r="F36" s="228">
        <v>50</v>
      </c>
      <c r="G36" s="229" t="s">
        <v>5059</v>
      </c>
      <c r="H36" s="229">
        <v>2400</v>
      </c>
      <c r="I36" s="123" t="s">
        <v>5565</v>
      </c>
      <c r="J36" s="123" t="s">
        <v>5565</v>
      </c>
      <c r="K36" s="163" cm="1">
        <f t="array" ref="K36">MIN(IF(D36:J36&gt;0,D36:J36))</f>
        <v>50</v>
      </c>
    </row>
    <row r="37" spans="1:11">
      <c r="A37" s="123" t="s">
        <v>87</v>
      </c>
      <c r="B37" s="123" t="s">
        <v>88</v>
      </c>
      <c r="C37" s="227" t="s">
        <v>5565</v>
      </c>
      <c r="D37" s="227" t="s">
        <v>5565</v>
      </c>
      <c r="E37" s="228" t="s">
        <v>5563</v>
      </c>
      <c r="F37" s="228">
        <v>50</v>
      </c>
      <c r="G37" s="229" t="s">
        <v>5059</v>
      </c>
      <c r="H37" s="229">
        <v>5600</v>
      </c>
      <c r="I37" s="123" t="s">
        <v>5565</v>
      </c>
      <c r="J37" s="123" t="s">
        <v>5565</v>
      </c>
      <c r="K37" s="163" cm="1">
        <f t="array" ref="K37">MIN(IF(D37:J37&gt;0,D37:J37))</f>
        <v>50</v>
      </c>
    </row>
    <row r="38" spans="1:11">
      <c r="A38" s="123" t="s">
        <v>89</v>
      </c>
      <c r="B38" s="123" t="s">
        <v>90</v>
      </c>
      <c r="C38" s="227" t="s">
        <v>5060</v>
      </c>
      <c r="D38" s="227">
        <v>20</v>
      </c>
      <c r="E38" s="228" t="s">
        <v>5563</v>
      </c>
      <c r="F38" s="228">
        <v>200</v>
      </c>
      <c r="G38" s="229" t="s">
        <v>5059</v>
      </c>
      <c r="H38" s="229">
        <v>3200</v>
      </c>
      <c r="I38" s="123" t="s">
        <v>5565</v>
      </c>
      <c r="J38" s="123" t="s">
        <v>5565</v>
      </c>
      <c r="K38" s="163" cm="1">
        <f t="array" ref="K38">MIN(IF(D38:J38&gt;0,D38:J38))</f>
        <v>20</v>
      </c>
    </row>
    <row r="39" spans="1:11">
      <c r="A39" s="123" t="s">
        <v>91</v>
      </c>
      <c r="B39" s="123" t="s">
        <v>92</v>
      </c>
      <c r="C39" s="227" t="s">
        <v>5565</v>
      </c>
      <c r="D39" s="227" t="s">
        <v>5565</v>
      </c>
      <c r="E39" s="228" t="s">
        <v>5563</v>
      </c>
      <c r="F39" s="228">
        <v>20</v>
      </c>
      <c r="G39" s="229" t="s">
        <v>5059</v>
      </c>
      <c r="H39" s="229">
        <v>480</v>
      </c>
      <c r="I39" s="123" t="s">
        <v>5565</v>
      </c>
      <c r="J39" s="123" t="s">
        <v>5565</v>
      </c>
      <c r="K39" s="163" cm="1">
        <f t="array" ref="K39">MIN(IF(D39:J39&gt;0,D39:J39))</f>
        <v>20</v>
      </c>
    </row>
    <row r="40" spans="1:11">
      <c r="A40" s="123" t="s">
        <v>93</v>
      </c>
      <c r="B40" s="123" t="s">
        <v>94</v>
      </c>
      <c r="C40" s="227" t="s">
        <v>5565</v>
      </c>
      <c r="D40" s="227" t="s">
        <v>5565</v>
      </c>
      <c r="E40" s="228" t="s">
        <v>5563</v>
      </c>
      <c r="F40" s="228">
        <v>20</v>
      </c>
      <c r="G40" s="229" t="s">
        <v>5059</v>
      </c>
      <c r="H40" s="229">
        <v>480</v>
      </c>
      <c r="I40" s="123" t="s">
        <v>5565</v>
      </c>
      <c r="J40" s="123" t="s">
        <v>5565</v>
      </c>
      <c r="K40" s="163" cm="1">
        <f t="array" ref="K40">MIN(IF(D40:J40&gt;0,D40:J40))</f>
        <v>20</v>
      </c>
    </row>
    <row r="41" spans="1:11">
      <c r="A41" s="123" t="s">
        <v>95</v>
      </c>
      <c r="B41" s="123" t="s">
        <v>96</v>
      </c>
      <c r="C41" s="227" t="s">
        <v>5565</v>
      </c>
      <c r="D41" s="227" t="s">
        <v>5565</v>
      </c>
      <c r="E41" s="228" t="s">
        <v>5563</v>
      </c>
      <c r="F41" s="228">
        <v>20</v>
      </c>
      <c r="G41" s="229" t="s">
        <v>5059</v>
      </c>
      <c r="H41" s="229">
        <v>480</v>
      </c>
      <c r="I41" s="123" t="s">
        <v>5565</v>
      </c>
      <c r="J41" s="123" t="s">
        <v>5565</v>
      </c>
      <c r="K41" s="163" cm="1">
        <f t="array" ref="K41">MIN(IF(D41:J41&gt;0,D41:J41))</f>
        <v>20</v>
      </c>
    </row>
    <row r="42" spans="1:11">
      <c r="A42" s="123" t="s">
        <v>97</v>
      </c>
      <c r="B42" s="123" t="s">
        <v>98</v>
      </c>
      <c r="C42" s="227" t="s">
        <v>5565</v>
      </c>
      <c r="D42" s="227" t="s">
        <v>5565</v>
      </c>
      <c r="E42" s="228" t="s">
        <v>5563</v>
      </c>
      <c r="F42" s="228">
        <v>20</v>
      </c>
      <c r="G42" s="229" t="s">
        <v>5059</v>
      </c>
      <c r="H42" s="229">
        <v>480</v>
      </c>
      <c r="I42" s="123" t="s">
        <v>5565</v>
      </c>
      <c r="J42" s="123" t="s">
        <v>5565</v>
      </c>
      <c r="K42" s="163" cm="1">
        <f t="array" ref="K42">MIN(IF(D42:J42&gt;0,D42:J42))</f>
        <v>20</v>
      </c>
    </row>
    <row r="43" spans="1:11">
      <c r="A43" s="123" t="s">
        <v>99</v>
      </c>
      <c r="B43" s="123" t="s">
        <v>100</v>
      </c>
      <c r="C43" s="227" t="s">
        <v>5565</v>
      </c>
      <c r="D43" s="227" t="s">
        <v>5565</v>
      </c>
      <c r="E43" s="228" t="s">
        <v>5563</v>
      </c>
      <c r="F43" s="228">
        <v>50</v>
      </c>
      <c r="G43" s="229" t="s">
        <v>5059</v>
      </c>
      <c r="H43" s="229">
        <v>2400</v>
      </c>
      <c r="I43" s="123" t="s">
        <v>5565</v>
      </c>
      <c r="J43" s="123" t="s">
        <v>5565</v>
      </c>
      <c r="K43" s="163" cm="1">
        <f t="array" ref="K43">MIN(IF(D43:J43&gt;0,D43:J43))</f>
        <v>50</v>
      </c>
    </row>
    <row r="44" spans="1:11">
      <c r="A44" s="123" t="s">
        <v>101</v>
      </c>
      <c r="B44" s="123" t="s">
        <v>102</v>
      </c>
      <c r="C44" s="227" t="s">
        <v>5565</v>
      </c>
      <c r="D44" s="227" t="s">
        <v>5565</v>
      </c>
      <c r="E44" s="228" t="s">
        <v>5563</v>
      </c>
      <c r="F44" s="228">
        <v>50</v>
      </c>
      <c r="G44" s="229" t="s">
        <v>5059</v>
      </c>
      <c r="H44" s="229">
        <v>2400</v>
      </c>
      <c r="I44" s="123" t="s">
        <v>5565</v>
      </c>
      <c r="J44" s="123" t="s">
        <v>5565</v>
      </c>
      <c r="K44" s="163" cm="1">
        <f t="array" ref="K44">MIN(IF(D44:J44&gt;0,D44:J44))</f>
        <v>50</v>
      </c>
    </row>
    <row r="45" spans="1:11">
      <c r="A45" s="123" t="s">
        <v>103</v>
      </c>
      <c r="B45" s="123" t="s">
        <v>104</v>
      </c>
      <c r="C45" s="227" t="s">
        <v>5565</v>
      </c>
      <c r="D45" s="227" t="s">
        <v>5565</v>
      </c>
      <c r="E45" s="228" t="s">
        <v>5563</v>
      </c>
      <c r="F45" s="228">
        <v>20</v>
      </c>
      <c r="G45" s="229" t="s">
        <v>5059</v>
      </c>
      <c r="H45" s="229">
        <v>960</v>
      </c>
      <c r="I45" s="123" t="s">
        <v>5565</v>
      </c>
      <c r="J45" s="123" t="s">
        <v>5565</v>
      </c>
      <c r="K45" s="163" cm="1">
        <f t="array" ref="K45">MIN(IF(D45:J45&gt;0,D45:J45))</f>
        <v>20</v>
      </c>
    </row>
    <row r="46" spans="1:11">
      <c r="A46" s="123" t="s">
        <v>105</v>
      </c>
      <c r="B46" s="123" t="s">
        <v>106</v>
      </c>
      <c r="C46" s="227" t="s">
        <v>5565</v>
      </c>
      <c r="D46" s="227" t="s">
        <v>5565</v>
      </c>
      <c r="E46" s="228" t="s">
        <v>5563</v>
      </c>
      <c r="F46" s="228">
        <v>20</v>
      </c>
      <c r="G46" s="229" t="s">
        <v>5059</v>
      </c>
      <c r="H46" s="229">
        <v>960</v>
      </c>
      <c r="I46" s="123" t="s">
        <v>5565</v>
      </c>
      <c r="J46" s="123" t="s">
        <v>5565</v>
      </c>
      <c r="K46" s="163" cm="1">
        <f t="array" ref="K46">MIN(IF(D46:J46&gt;0,D46:J46))</f>
        <v>20</v>
      </c>
    </row>
    <row r="47" spans="1:11">
      <c r="A47" s="123" t="s">
        <v>107</v>
      </c>
      <c r="B47" s="123" t="s">
        <v>108</v>
      </c>
      <c r="C47" s="227" t="s">
        <v>5565</v>
      </c>
      <c r="D47" s="227" t="s">
        <v>5565</v>
      </c>
      <c r="E47" s="228" t="s">
        <v>5563</v>
      </c>
      <c r="F47" s="228">
        <v>20</v>
      </c>
      <c r="G47" s="229" t="s">
        <v>5059</v>
      </c>
      <c r="H47" s="229">
        <v>960</v>
      </c>
      <c r="I47" s="123" t="s">
        <v>5565</v>
      </c>
      <c r="J47" s="123" t="s">
        <v>5565</v>
      </c>
      <c r="K47" s="163" cm="1">
        <f t="array" ref="K47">MIN(IF(D47:J47&gt;0,D47:J47))</f>
        <v>20</v>
      </c>
    </row>
    <row r="48" spans="1:11">
      <c r="A48" s="123" t="s">
        <v>109</v>
      </c>
      <c r="B48" s="123" t="s">
        <v>110</v>
      </c>
      <c r="C48" s="227" t="s">
        <v>5565</v>
      </c>
      <c r="D48" s="227" t="s">
        <v>5565</v>
      </c>
      <c r="E48" s="228" t="s">
        <v>5563</v>
      </c>
      <c r="F48" s="228">
        <v>20</v>
      </c>
      <c r="G48" s="229" t="s">
        <v>5059</v>
      </c>
      <c r="H48" s="229">
        <v>960</v>
      </c>
      <c r="I48" s="123" t="s">
        <v>5565</v>
      </c>
      <c r="J48" s="123" t="s">
        <v>5565</v>
      </c>
      <c r="K48" s="163" cm="1">
        <f t="array" ref="K48">MIN(IF(D48:J48&gt;0,D48:J48))</f>
        <v>20</v>
      </c>
    </row>
    <row r="49" spans="1:11">
      <c r="A49" s="123" t="s">
        <v>111</v>
      </c>
      <c r="B49" s="123" t="s">
        <v>112</v>
      </c>
      <c r="C49" s="227" t="s">
        <v>5060</v>
      </c>
      <c r="D49" s="227">
        <v>100</v>
      </c>
      <c r="E49" s="228" t="s">
        <v>5563</v>
      </c>
      <c r="F49" s="228">
        <v>20</v>
      </c>
      <c r="G49" s="229" t="s">
        <v>5059</v>
      </c>
      <c r="H49" s="229">
        <v>960</v>
      </c>
      <c r="I49" s="123" t="s">
        <v>5565</v>
      </c>
      <c r="J49" s="123" t="s">
        <v>5565</v>
      </c>
      <c r="K49" s="163" cm="1">
        <f t="array" ref="K49">MIN(IF(D49:J49&gt;0,D49:J49))</f>
        <v>20</v>
      </c>
    </row>
    <row r="50" spans="1:11">
      <c r="A50" s="123" t="s">
        <v>113</v>
      </c>
      <c r="B50" s="123" t="s">
        <v>4957</v>
      </c>
      <c r="C50" s="227" t="s">
        <v>5565</v>
      </c>
      <c r="D50" s="227" t="s">
        <v>5565</v>
      </c>
      <c r="E50" s="228" t="s">
        <v>5563</v>
      </c>
      <c r="F50" s="228">
        <v>30</v>
      </c>
      <c r="G50" s="229" t="s">
        <v>5059</v>
      </c>
      <c r="H50" s="229">
        <v>720</v>
      </c>
      <c r="I50" s="123" t="s">
        <v>5565</v>
      </c>
      <c r="J50" s="123" t="s">
        <v>5565</v>
      </c>
      <c r="K50" s="163" cm="1">
        <f t="array" ref="K50">MIN(IF(D50:J50&gt;0,D50:J50))</f>
        <v>30</v>
      </c>
    </row>
    <row r="51" spans="1:11">
      <c r="A51" s="123" t="s">
        <v>115</v>
      </c>
      <c r="B51" s="123" t="s">
        <v>116</v>
      </c>
      <c r="C51" s="227" t="s">
        <v>5565</v>
      </c>
      <c r="D51" s="227" t="s">
        <v>5565</v>
      </c>
      <c r="E51" s="228" t="s">
        <v>5563</v>
      </c>
      <c r="F51" s="228">
        <v>50</v>
      </c>
      <c r="G51" s="229" t="s">
        <v>5059</v>
      </c>
      <c r="H51" s="229">
        <v>5600</v>
      </c>
      <c r="I51" s="123" t="s">
        <v>5565</v>
      </c>
      <c r="J51" s="123" t="s">
        <v>5565</v>
      </c>
      <c r="K51" s="163" cm="1">
        <f t="array" ref="K51">MIN(IF(D51:J51&gt;0,D51:J51))</f>
        <v>50</v>
      </c>
    </row>
    <row r="52" spans="1:11">
      <c r="A52" s="123" t="s">
        <v>118</v>
      </c>
      <c r="B52" s="123" t="s">
        <v>119</v>
      </c>
      <c r="C52" s="227" t="s">
        <v>5565</v>
      </c>
      <c r="D52" s="227" t="s">
        <v>5565</v>
      </c>
      <c r="E52" s="228" t="s">
        <v>5563</v>
      </c>
      <c r="F52" s="228">
        <v>50</v>
      </c>
      <c r="G52" s="229" t="s">
        <v>5059</v>
      </c>
      <c r="H52" s="229">
        <v>5600</v>
      </c>
      <c r="I52" s="123" t="s">
        <v>5565</v>
      </c>
      <c r="J52" s="123" t="s">
        <v>5565</v>
      </c>
      <c r="K52" s="163" cm="1">
        <f t="array" ref="K52">MIN(IF(D52:J52&gt;0,D52:J52))</f>
        <v>50</v>
      </c>
    </row>
    <row r="53" spans="1:11">
      <c r="A53" s="123" t="s">
        <v>120</v>
      </c>
      <c r="B53" s="123" t="s">
        <v>121</v>
      </c>
      <c r="C53" s="227" t="s">
        <v>5565</v>
      </c>
      <c r="D53" s="227" t="s">
        <v>5565</v>
      </c>
      <c r="E53" s="228" t="s">
        <v>5563</v>
      </c>
      <c r="F53" s="228">
        <v>50</v>
      </c>
      <c r="G53" s="229" t="s">
        <v>5059</v>
      </c>
      <c r="H53" s="229">
        <v>2000</v>
      </c>
      <c r="I53" s="123" t="s">
        <v>5565</v>
      </c>
      <c r="J53" s="123" t="s">
        <v>5565</v>
      </c>
      <c r="K53" s="163" cm="1">
        <f t="array" ref="K53">MIN(IF(D53:J53&gt;0,D53:J53))</f>
        <v>50</v>
      </c>
    </row>
    <row r="54" spans="1:11">
      <c r="A54" s="123" t="s">
        <v>122</v>
      </c>
      <c r="B54" s="123" t="s">
        <v>116</v>
      </c>
      <c r="C54" s="227" t="s">
        <v>5565</v>
      </c>
      <c r="D54" s="227" t="s">
        <v>5565</v>
      </c>
      <c r="E54" s="228" t="s">
        <v>5563</v>
      </c>
      <c r="F54" s="228">
        <v>50</v>
      </c>
      <c r="G54" s="229" t="s">
        <v>5059</v>
      </c>
      <c r="H54" s="229">
        <v>3200</v>
      </c>
      <c r="I54" s="123" t="s">
        <v>5565</v>
      </c>
      <c r="J54" s="123" t="s">
        <v>5565</v>
      </c>
      <c r="K54" s="163" cm="1">
        <f t="array" ref="K54">MIN(IF(D54:J54&gt;0,D54:J54))</f>
        <v>50</v>
      </c>
    </row>
    <row r="55" spans="1:11">
      <c r="A55" s="123" t="s">
        <v>123</v>
      </c>
      <c r="B55" s="123" t="s">
        <v>119</v>
      </c>
      <c r="C55" s="227" t="s">
        <v>5565</v>
      </c>
      <c r="D55" s="227" t="s">
        <v>5565</v>
      </c>
      <c r="E55" s="228" t="s">
        <v>5563</v>
      </c>
      <c r="F55" s="228">
        <v>50</v>
      </c>
      <c r="G55" s="229" t="s">
        <v>5059</v>
      </c>
      <c r="H55" s="229">
        <v>3200</v>
      </c>
      <c r="I55" s="123" t="s">
        <v>5565</v>
      </c>
      <c r="J55" s="123" t="s">
        <v>5565</v>
      </c>
      <c r="K55" s="163" cm="1">
        <f t="array" ref="K55">MIN(IF(D55:J55&gt;0,D55:J55))</f>
        <v>50</v>
      </c>
    </row>
    <row r="56" spans="1:11">
      <c r="A56" s="123" t="s">
        <v>124</v>
      </c>
      <c r="B56" s="123" t="s">
        <v>121</v>
      </c>
      <c r="C56" s="227" t="s">
        <v>5565</v>
      </c>
      <c r="D56" s="227" t="s">
        <v>5565</v>
      </c>
      <c r="E56" s="228" t="s">
        <v>5563</v>
      </c>
      <c r="F56" s="228">
        <v>50</v>
      </c>
      <c r="G56" s="229" t="s">
        <v>5059</v>
      </c>
      <c r="H56" s="229">
        <v>1600</v>
      </c>
      <c r="I56" s="123" t="s">
        <v>5565</v>
      </c>
      <c r="J56" s="123" t="s">
        <v>5565</v>
      </c>
      <c r="K56" s="163" cm="1">
        <f t="array" ref="K56">MIN(IF(D56:J56&gt;0,D56:J56))</f>
        <v>50</v>
      </c>
    </row>
    <row r="57" spans="1:11">
      <c r="A57" s="123" t="s">
        <v>125</v>
      </c>
      <c r="B57" s="123" t="s">
        <v>4959</v>
      </c>
      <c r="C57" s="227" t="s">
        <v>5565</v>
      </c>
      <c r="D57" s="227" t="s">
        <v>5565</v>
      </c>
      <c r="E57" s="228" t="s">
        <v>5563</v>
      </c>
      <c r="F57" s="228">
        <v>50</v>
      </c>
      <c r="G57" s="229" t="s">
        <v>5059</v>
      </c>
      <c r="H57" s="229">
        <v>5600</v>
      </c>
      <c r="I57" s="123" t="s">
        <v>5565</v>
      </c>
      <c r="J57" s="123" t="s">
        <v>5565</v>
      </c>
      <c r="K57" s="163" cm="1">
        <f t="array" ref="K57">MIN(IF(D57:J57&gt;0,D57:J57))</f>
        <v>50</v>
      </c>
    </row>
    <row r="58" spans="1:11">
      <c r="A58" s="123" t="s">
        <v>127</v>
      </c>
      <c r="B58" s="123" t="s">
        <v>128</v>
      </c>
      <c r="C58" s="227" t="s">
        <v>5565</v>
      </c>
      <c r="D58" s="227" t="s">
        <v>5565</v>
      </c>
      <c r="E58" s="228" t="s">
        <v>5563</v>
      </c>
      <c r="F58" s="228">
        <v>50</v>
      </c>
      <c r="G58" s="229" t="s">
        <v>5059</v>
      </c>
      <c r="H58" s="229">
        <v>2400</v>
      </c>
      <c r="I58" s="123" t="s">
        <v>5565</v>
      </c>
      <c r="J58" s="123" t="s">
        <v>5565</v>
      </c>
      <c r="K58" s="163" cm="1">
        <f t="array" ref="K58">MIN(IF(D58:J58&gt;0,D58:J58))</f>
        <v>50</v>
      </c>
    </row>
    <row r="59" spans="1:11">
      <c r="A59" s="123" t="s">
        <v>129</v>
      </c>
      <c r="B59" s="123" t="s">
        <v>130</v>
      </c>
      <c r="C59" s="227" t="s">
        <v>5565</v>
      </c>
      <c r="D59" s="227" t="s">
        <v>5565</v>
      </c>
      <c r="E59" s="228" t="s">
        <v>5563</v>
      </c>
      <c r="F59" s="228">
        <v>50</v>
      </c>
      <c r="G59" s="229" t="s">
        <v>5059</v>
      </c>
      <c r="H59" s="229">
        <v>2400</v>
      </c>
      <c r="I59" s="123" t="s">
        <v>5565</v>
      </c>
      <c r="J59" s="123" t="s">
        <v>5565</v>
      </c>
      <c r="K59" s="163" cm="1">
        <f t="array" ref="K59">MIN(IF(D59:J59&gt;0,D59:J59))</f>
        <v>50</v>
      </c>
    </row>
    <row r="60" spans="1:11">
      <c r="A60" s="123" t="s">
        <v>131</v>
      </c>
      <c r="B60" s="123" t="s">
        <v>132</v>
      </c>
      <c r="C60" s="227" t="s">
        <v>5565</v>
      </c>
      <c r="D60" s="227" t="s">
        <v>5565</v>
      </c>
      <c r="E60" s="228" t="s">
        <v>5563</v>
      </c>
      <c r="F60" s="228">
        <v>50</v>
      </c>
      <c r="G60" s="229" t="s">
        <v>5059</v>
      </c>
      <c r="H60" s="229">
        <v>2400</v>
      </c>
      <c r="I60" s="123" t="s">
        <v>5565</v>
      </c>
      <c r="J60" s="123" t="s">
        <v>5565</v>
      </c>
      <c r="K60" s="163" cm="1">
        <f t="array" ref="K60">MIN(IF(D60:J60&gt;0,D60:J60))</f>
        <v>50</v>
      </c>
    </row>
    <row r="61" spans="1:11">
      <c r="A61" s="123" t="s">
        <v>133</v>
      </c>
      <c r="B61" s="123" t="s">
        <v>134</v>
      </c>
      <c r="C61" s="227" t="s">
        <v>5565</v>
      </c>
      <c r="D61" s="227" t="s">
        <v>5565</v>
      </c>
      <c r="E61" s="228" t="s">
        <v>5563</v>
      </c>
      <c r="F61" s="228">
        <v>50</v>
      </c>
      <c r="G61" s="229" t="s">
        <v>5059</v>
      </c>
      <c r="H61" s="229">
        <v>2400</v>
      </c>
      <c r="I61" s="123" t="s">
        <v>5565</v>
      </c>
      <c r="J61" s="123" t="s">
        <v>5565</v>
      </c>
      <c r="K61" s="163" cm="1">
        <f t="array" ref="K61">MIN(IF(D61:J61&gt;0,D61:J61))</f>
        <v>50</v>
      </c>
    </row>
    <row r="62" spans="1:11">
      <c r="A62" s="123" t="s">
        <v>135</v>
      </c>
      <c r="B62" s="123" t="s">
        <v>4960</v>
      </c>
      <c r="C62" s="227" t="s">
        <v>5565</v>
      </c>
      <c r="D62" s="227" t="s">
        <v>5565</v>
      </c>
      <c r="E62" s="228" t="s">
        <v>5563</v>
      </c>
      <c r="F62" s="228">
        <v>50</v>
      </c>
      <c r="G62" s="229" t="s">
        <v>5059</v>
      </c>
      <c r="H62" s="229">
        <v>2400</v>
      </c>
      <c r="I62" s="123" t="s">
        <v>5565</v>
      </c>
      <c r="J62" s="123" t="s">
        <v>5565</v>
      </c>
      <c r="K62" s="163" cm="1">
        <f t="array" ref="K62">MIN(IF(D62:J62&gt;0,D62:J62))</f>
        <v>50</v>
      </c>
    </row>
    <row r="63" spans="1:11">
      <c r="A63" s="123" t="s">
        <v>137</v>
      </c>
      <c r="B63" s="123" t="s">
        <v>4961</v>
      </c>
      <c r="C63" s="227" t="s">
        <v>5565</v>
      </c>
      <c r="D63" s="227" t="s">
        <v>5565</v>
      </c>
      <c r="E63" s="228" t="s">
        <v>5563</v>
      </c>
      <c r="F63" s="228">
        <v>50</v>
      </c>
      <c r="G63" s="229" t="s">
        <v>5059</v>
      </c>
      <c r="H63" s="229">
        <v>2400</v>
      </c>
      <c r="I63" s="123" t="s">
        <v>5565</v>
      </c>
      <c r="J63" s="123" t="s">
        <v>5565</v>
      </c>
      <c r="K63" s="163" cm="1">
        <f t="array" ref="K63">MIN(IF(D63:J63&gt;0,D63:J63))</f>
        <v>50</v>
      </c>
    </row>
    <row r="64" spans="1:11">
      <c r="A64" s="123" t="s">
        <v>139</v>
      </c>
      <c r="B64" s="123" t="s">
        <v>4962</v>
      </c>
      <c r="C64" s="227" t="s">
        <v>5565</v>
      </c>
      <c r="D64" s="227" t="s">
        <v>5565</v>
      </c>
      <c r="E64" s="228" t="s">
        <v>5563</v>
      </c>
      <c r="F64" s="228">
        <v>50</v>
      </c>
      <c r="G64" s="229" t="s">
        <v>5059</v>
      </c>
      <c r="H64" s="229">
        <v>2400</v>
      </c>
      <c r="I64" s="123" t="s">
        <v>5565</v>
      </c>
      <c r="J64" s="123" t="s">
        <v>5565</v>
      </c>
      <c r="K64" s="163" cm="1">
        <f t="array" ref="K64">MIN(IF(D64:J64&gt;0,D64:J64))</f>
        <v>50</v>
      </c>
    </row>
    <row r="65" spans="1:11">
      <c r="A65" s="123" t="s">
        <v>141</v>
      </c>
      <c r="B65" s="123" t="s">
        <v>4963</v>
      </c>
      <c r="C65" s="227" t="s">
        <v>5565</v>
      </c>
      <c r="D65" s="227" t="s">
        <v>5565</v>
      </c>
      <c r="E65" s="228" t="s">
        <v>5563</v>
      </c>
      <c r="F65" s="228">
        <v>50</v>
      </c>
      <c r="G65" s="229" t="s">
        <v>5059</v>
      </c>
      <c r="H65" s="229">
        <v>2400</v>
      </c>
      <c r="I65" s="123" t="s">
        <v>5565</v>
      </c>
      <c r="J65" s="123" t="s">
        <v>5565</v>
      </c>
      <c r="K65" s="163" cm="1">
        <f t="array" ref="K65">MIN(IF(D65:J65&gt;0,D65:J65))</f>
        <v>50</v>
      </c>
    </row>
    <row r="66" spans="1:11">
      <c r="A66" s="123" t="s">
        <v>143</v>
      </c>
      <c r="B66" s="123" t="s">
        <v>144</v>
      </c>
      <c r="C66" s="227" t="s">
        <v>5565</v>
      </c>
      <c r="D66" s="227" t="s">
        <v>5565</v>
      </c>
      <c r="E66" s="228" t="s">
        <v>5563</v>
      </c>
      <c r="F66" s="228">
        <v>50</v>
      </c>
      <c r="G66" s="229" t="s">
        <v>5059</v>
      </c>
      <c r="H66" s="229">
        <v>1200</v>
      </c>
      <c r="I66" s="123" t="s">
        <v>5565</v>
      </c>
      <c r="J66" s="123" t="s">
        <v>5565</v>
      </c>
      <c r="K66" s="163" cm="1">
        <f t="array" ref="K66">MIN(IF(D66:J66&gt;0,D66:J66))</f>
        <v>50</v>
      </c>
    </row>
    <row r="67" spans="1:11">
      <c r="A67" s="123" t="s">
        <v>145</v>
      </c>
      <c r="B67" s="123" t="s">
        <v>4964</v>
      </c>
      <c r="C67" s="227" t="s">
        <v>5565</v>
      </c>
      <c r="D67" s="227" t="s">
        <v>5565</v>
      </c>
      <c r="E67" s="228" t="s">
        <v>5563</v>
      </c>
      <c r="F67" s="228">
        <v>50</v>
      </c>
      <c r="G67" s="229" t="s">
        <v>5059</v>
      </c>
      <c r="H67" s="229">
        <v>2400</v>
      </c>
      <c r="I67" s="123" t="s">
        <v>5565</v>
      </c>
      <c r="J67" s="123" t="s">
        <v>5565</v>
      </c>
      <c r="K67" s="163" cm="1">
        <f t="array" ref="K67">MIN(IF(D67:J67&gt;0,D67:J67))</f>
        <v>50</v>
      </c>
    </row>
    <row r="68" spans="1:11">
      <c r="A68" s="123" t="s">
        <v>147</v>
      </c>
      <c r="B68" s="123" t="s">
        <v>148</v>
      </c>
      <c r="C68" s="227" t="s">
        <v>5565</v>
      </c>
      <c r="D68" s="227" t="s">
        <v>5565</v>
      </c>
      <c r="E68" s="228" t="s">
        <v>5563</v>
      </c>
      <c r="F68" s="228">
        <v>50</v>
      </c>
      <c r="G68" s="229" t="s">
        <v>5059</v>
      </c>
      <c r="H68" s="229">
        <v>1200</v>
      </c>
      <c r="I68" s="123" t="s">
        <v>5565</v>
      </c>
      <c r="J68" s="123" t="s">
        <v>5565</v>
      </c>
      <c r="K68" s="163" cm="1">
        <f t="array" ref="K68">MIN(IF(D68:J68&gt;0,D68:J68))</f>
        <v>50</v>
      </c>
    </row>
    <row r="69" spans="1:11">
      <c r="A69" s="123" t="s">
        <v>149</v>
      </c>
      <c r="B69" s="123" t="s">
        <v>4965</v>
      </c>
      <c r="C69" s="227" t="s">
        <v>5565</v>
      </c>
      <c r="D69" s="227" t="s">
        <v>5565</v>
      </c>
      <c r="E69" s="228" t="s">
        <v>5563</v>
      </c>
      <c r="F69" s="228">
        <v>50</v>
      </c>
      <c r="G69" s="229" t="s">
        <v>5059</v>
      </c>
      <c r="H69" s="229">
        <v>2400</v>
      </c>
      <c r="I69" s="123" t="s">
        <v>5565</v>
      </c>
      <c r="J69" s="123" t="s">
        <v>5565</v>
      </c>
      <c r="K69" s="163" cm="1">
        <f t="array" ref="K69">MIN(IF(D69:J69&gt;0,D69:J69))</f>
        <v>50</v>
      </c>
    </row>
    <row r="70" spans="1:11">
      <c r="A70" s="123" t="s">
        <v>151</v>
      </c>
      <c r="B70" s="123" t="s">
        <v>152</v>
      </c>
      <c r="C70" s="227" t="s">
        <v>5565</v>
      </c>
      <c r="D70" s="227" t="s">
        <v>5565</v>
      </c>
      <c r="E70" s="228" t="s">
        <v>5563</v>
      </c>
      <c r="F70" s="228">
        <v>50</v>
      </c>
      <c r="G70" s="229" t="s">
        <v>5059</v>
      </c>
      <c r="H70" s="229">
        <v>1200</v>
      </c>
      <c r="I70" s="123" t="s">
        <v>5565</v>
      </c>
      <c r="J70" s="123" t="s">
        <v>5565</v>
      </c>
      <c r="K70" s="163" cm="1">
        <f t="array" ref="K70">MIN(IF(D70:J70&gt;0,D70:J70))</f>
        <v>50</v>
      </c>
    </row>
    <row r="71" spans="1:11">
      <c r="A71" s="123" t="s">
        <v>153</v>
      </c>
      <c r="B71" s="123" t="s">
        <v>4966</v>
      </c>
      <c r="C71" s="227" t="s">
        <v>5565</v>
      </c>
      <c r="D71" s="227" t="s">
        <v>5565</v>
      </c>
      <c r="E71" s="228" t="s">
        <v>5563</v>
      </c>
      <c r="F71" s="228">
        <v>50</v>
      </c>
      <c r="G71" s="229" t="s">
        <v>5059</v>
      </c>
      <c r="H71" s="229">
        <v>1200</v>
      </c>
      <c r="I71" s="123" t="s">
        <v>5565</v>
      </c>
      <c r="J71" s="123" t="s">
        <v>5565</v>
      </c>
      <c r="K71" s="163" cm="1">
        <f t="array" ref="K71">MIN(IF(D71:J71&gt;0,D71:J71))</f>
        <v>50</v>
      </c>
    </row>
    <row r="72" spans="1:11">
      <c r="A72" s="123" t="s">
        <v>155</v>
      </c>
      <c r="B72" s="123" t="s">
        <v>1484</v>
      </c>
      <c r="C72" s="227" t="s">
        <v>5565</v>
      </c>
      <c r="D72" s="227" t="s">
        <v>5565</v>
      </c>
      <c r="E72" s="228" t="s">
        <v>5563</v>
      </c>
      <c r="F72" s="228">
        <v>50</v>
      </c>
      <c r="G72" s="229" t="s">
        <v>5059</v>
      </c>
      <c r="H72" s="229">
        <v>1600</v>
      </c>
      <c r="I72" s="123" t="s">
        <v>5565</v>
      </c>
      <c r="J72" s="123" t="s">
        <v>5565</v>
      </c>
      <c r="K72" s="163" cm="1">
        <f t="array" ref="K72">MIN(IF(D72:J72&gt;0,D72:J72))</f>
        <v>50</v>
      </c>
    </row>
    <row r="73" spans="1:11">
      <c r="A73" s="123" t="s">
        <v>157</v>
      </c>
      <c r="B73" s="123" t="s">
        <v>158</v>
      </c>
      <c r="C73" s="227" t="s">
        <v>5565</v>
      </c>
      <c r="D73" s="227" t="s">
        <v>5565</v>
      </c>
      <c r="E73" s="228" t="s">
        <v>5563</v>
      </c>
      <c r="F73" s="228">
        <v>100</v>
      </c>
      <c r="G73" s="229" t="s">
        <v>5059</v>
      </c>
      <c r="H73" s="229">
        <v>11200</v>
      </c>
      <c r="I73" s="123" t="s">
        <v>5565</v>
      </c>
      <c r="J73" s="123" t="s">
        <v>5565</v>
      </c>
      <c r="K73" s="163" cm="1">
        <f t="array" ref="K73">MIN(IF(D73:J73&gt;0,D73:J73))</f>
        <v>100</v>
      </c>
    </row>
    <row r="74" spans="1:11">
      <c r="A74" s="123" t="s">
        <v>159</v>
      </c>
      <c r="B74" s="123" t="s">
        <v>160</v>
      </c>
      <c r="C74" s="227" t="s">
        <v>5565</v>
      </c>
      <c r="D74" s="227" t="s">
        <v>5565</v>
      </c>
      <c r="E74" s="228" t="s">
        <v>5563</v>
      </c>
      <c r="F74" s="228">
        <v>200</v>
      </c>
      <c r="G74" s="229" t="s">
        <v>5059</v>
      </c>
      <c r="H74" s="229">
        <v>4800</v>
      </c>
      <c r="I74" s="123" t="s">
        <v>5565</v>
      </c>
      <c r="J74" s="123" t="s">
        <v>5565</v>
      </c>
      <c r="K74" s="163" cm="1">
        <f t="array" ref="K74">MIN(IF(D74:J74&gt;0,D74:J74))</f>
        <v>200</v>
      </c>
    </row>
    <row r="75" spans="1:11">
      <c r="A75" s="123" t="s">
        <v>161</v>
      </c>
      <c r="B75" s="123" t="s">
        <v>162</v>
      </c>
      <c r="C75" s="227" t="s">
        <v>5565</v>
      </c>
      <c r="D75" s="227" t="s">
        <v>5565</v>
      </c>
      <c r="E75" s="228" t="s">
        <v>5563</v>
      </c>
      <c r="F75" s="228">
        <v>50</v>
      </c>
      <c r="G75" s="229" t="s">
        <v>5059</v>
      </c>
      <c r="H75" s="229">
        <v>2400</v>
      </c>
      <c r="I75" s="123" t="s">
        <v>5565</v>
      </c>
      <c r="J75" s="123" t="s">
        <v>5565</v>
      </c>
      <c r="K75" s="163" cm="1">
        <f t="array" ref="K75">MIN(IF(D75:J75&gt;0,D75:J75))</f>
        <v>50</v>
      </c>
    </row>
    <row r="76" spans="1:11">
      <c r="A76" s="123" t="s">
        <v>163</v>
      </c>
      <c r="B76" s="123" t="s">
        <v>164</v>
      </c>
      <c r="C76" s="227" t="s">
        <v>5565</v>
      </c>
      <c r="D76" s="227" t="s">
        <v>5565</v>
      </c>
      <c r="E76" s="228" t="s">
        <v>5563</v>
      </c>
      <c r="F76" s="228">
        <v>100</v>
      </c>
      <c r="G76" s="229" t="s">
        <v>5059</v>
      </c>
      <c r="H76" s="229">
        <v>4800</v>
      </c>
      <c r="I76" s="123" t="s">
        <v>5565</v>
      </c>
      <c r="J76" s="123" t="s">
        <v>5565</v>
      </c>
      <c r="K76" s="163" cm="1">
        <f t="array" ref="K76">MIN(IF(D76:J76&gt;0,D76:J76))</f>
        <v>100</v>
      </c>
    </row>
    <row r="77" spans="1:11">
      <c r="A77" s="123" t="s">
        <v>165</v>
      </c>
      <c r="B77" s="123" t="s">
        <v>166</v>
      </c>
      <c r="C77" s="227" t="s">
        <v>5565</v>
      </c>
      <c r="D77" s="227" t="s">
        <v>5565</v>
      </c>
      <c r="E77" s="228" t="s">
        <v>5563</v>
      </c>
      <c r="F77" s="228">
        <v>50</v>
      </c>
      <c r="G77" s="229" t="s">
        <v>5059</v>
      </c>
      <c r="H77" s="229">
        <v>2400</v>
      </c>
      <c r="I77" s="123" t="s">
        <v>5565</v>
      </c>
      <c r="J77" s="123" t="s">
        <v>5565</v>
      </c>
      <c r="K77" s="163" cm="1">
        <f t="array" ref="K77">MIN(IF(D77:J77&gt;0,D77:J77))</f>
        <v>50</v>
      </c>
    </row>
    <row r="78" spans="1:11">
      <c r="A78" s="123" t="s">
        <v>167</v>
      </c>
      <c r="B78" s="123" t="s">
        <v>168</v>
      </c>
      <c r="C78" s="227" t="s">
        <v>5565</v>
      </c>
      <c r="D78" s="227" t="s">
        <v>5565</v>
      </c>
      <c r="E78" s="228" t="s">
        <v>5563</v>
      </c>
      <c r="F78" s="228">
        <v>50</v>
      </c>
      <c r="G78" s="229" t="s">
        <v>5059</v>
      </c>
      <c r="H78" s="229">
        <v>5600</v>
      </c>
      <c r="I78" s="123" t="s">
        <v>5565</v>
      </c>
      <c r="J78" s="123" t="s">
        <v>5565</v>
      </c>
      <c r="K78" s="163" cm="1">
        <f t="array" ref="K78">MIN(IF(D78:J78&gt;0,D78:J78))</f>
        <v>50</v>
      </c>
    </row>
    <row r="79" spans="1:11">
      <c r="A79" s="123" t="s">
        <v>169</v>
      </c>
      <c r="B79" s="123" t="s">
        <v>170</v>
      </c>
      <c r="C79" s="227" t="s">
        <v>5565</v>
      </c>
      <c r="D79" s="227" t="s">
        <v>5565</v>
      </c>
      <c r="E79" s="228" t="s">
        <v>5563</v>
      </c>
      <c r="F79" s="228">
        <v>30</v>
      </c>
      <c r="G79" s="229" t="s">
        <v>5059</v>
      </c>
      <c r="H79" s="229">
        <v>600</v>
      </c>
      <c r="I79" s="123" t="s">
        <v>5565</v>
      </c>
      <c r="J79" s="123" t="s">
        <v>5565</v>
      </c>
      <c r="K79" s="163" cm="1">
        <f t="array" ref="K79">MIN(IF(D79:J79&gt;0,D79:J79))</f>
        <v>30</v>
      </c>
    </row>
    <row r="80" spans="1:11">
      <c r="A80" s="123" t="s">
        <v>171</v>
      </c>
      <c r="B80" s="123" t="s">
        <v>172</v>
      </c>
      <c r="C80" s="227" t="s">
        <v>5060</v>
      </c>
      <c r="D80" s="227">
        <v>50</v>
      </c>
      <c r="E80" s="228" t="s">
        <v>5563</v>
      </c>
      <c r="F80" s="228">
        <v>500</v>
      </c>
      <c r="G80" s="229" t="s">
        <v>5059</v>
      </c>
      <c r="H80" s="229">
        <v>4000</v>
      </c>
      <c r="I80" s="123" t="s">
        <v>5565</v>
      </c>
      <c r="J80" s="123" t="s">
        <v>5565</v>
      </c>
      <c r="K80" s="163" cm="1">
        <f t="array" ref="K80">MIN(IF(D80:J80&gt;0,D80:J80))</f>
        <v>50</v>
      </c>
    </row>
    <row r="81" spans="1:11">
      <c r="A81" s="123" t="s">
        <v>173</v>
      </c>
      <c r="B81" s="123" t="s">
        <v>174</v>
      </c>
      <c r="C81" s="227" t="s">
        <v>5060</v>
      </c>
      <c r="D81" s="227">
        <v>50</v>
      </c>
      <c r="E81" s="228" t="s">
        <v>5563</v>
      </c>
      <c r="F81" s="228">
        <v>400</v>
      </c>
      <c r="G81" s="229" t="s">
        <v>5059</v>
      </c>
      <c r="H81" s="229">
        <v>19200</v>
      </c>
      <c r="I81" s="123" t="s">
        <v>5565</v>
      </c>
      <c r="J81" s="123" t="s">
        <v>5565</v>
      </c>
      <c r="K81" s="163" cm="1">
        <f t="array" ref="K81">MIN(IF(D81:J81&gt;0,D81:J81))</f>
        <v>50</v>
      </c>
    </row>
    <row r="82" spans="1:11">
      <c r="A82" s="123" t="s">
        <v>175</v>
      </c>
      <c r="B82" s="123" t="s">
        <v>176</v>
      </c>
      <c r="C82" s="227" t="s">
        <v>5565</v>
      </c>
      <c r="D82" s="227" t="s">
        <v>5565</v>
      </c>
      <c r="E82" s="228" t="s">
        <v>5563</v>
      </c>
      <c r="F82" s="228">
        <v>50</v>
      </c>
      <c r="G82" s="229" t="s">
        <v>5059</v>
      </c>
      <c r="H82" s="229">
        <v>1200</v>
      </c>
      <c r="I82" s="123" t="s">
        <v>5565</v>
      </c>
      <c r="J82" s="123" t="s">
        <v>5565</v>
      </c>
      <c r="K82" s="163" cm="1">
        <f t="array" ref="K82">MIN(IF(D82:J82&gt;0,D82:J82))</f>
        <v>50</v>
      </c>
    </row>
    <row r="83" spans="1:11">
      <c r="A83" s="123" t="s">
        <v>177</v>
      </c>
      <c r="B83" s="123" t="s">
        <v>178</v>
      </c>
      <c r="C83" s="227" t="s">
        <v>5565</v>
      </c>
      <c r="D83" s="227" t="s">
        <v>5565</v>
      </c>
      <c r="E83" s="228" t="s">
        <v>5563</v>
      </c>
      <c r="F83" s="228">
        <v>50</v>
      </c>
      <c r="G83" s="229" t="s">
        <v>5059</v>
      </c>
      <c r="H83" s="229">
        <v>1200</v>
      </c>
      <c r="I83" s="123" t="s">
        <v>5565</v>
      </c>
      <c r="J83" s="123" t="s">
        <v>5565</v>
      </c>
      <c r="K83" s="163" cm="1">
        <f t="array" ref="K83">MIN(IF(D83:J83&gt;0,D83:J83))</f>
        <v>50</v>
      </c>
    </row>
    <row r="84" spans="1:11">
      <c r="A84" s="123" t="s">
        <v>179</v>
      </c>
      <c r="B84" s="123" t="s">
        <v>180</v>
      </c>
      <c r="C84" s="227" t="s">
        <v>5565</v>
      </c>
      <c r="D84" s="227" t="s">
        <v>5565</v>
      </c>
      <c r="E84" s="228" t="s">
        <v>5563</v>
      </c>
      <c r="F84" s="228">
        <v>1</v>
      </c>
      <c r="G84" s="229" t="s">
        <v>5059</v>
      </c>
      <c r="H84" s="229">
        <v>250</v>
      </c>
      <c r="I84" s="123" t="s">
        <v>5565</v>
      </c>
      <c r="J84" s="123" t="s">
        <v>5565</v>
      </c>
      <c r="K84" s="163" cm="1">
        <f t="array" ref="K84">MIN(IF(D84:J84&gt;0,D84:J84))</f>
        <v>1</v>
      </c>
    </row>
    <row r="85" spans="1:11">
      <c r="A85" s="123" t="s">
        <v>181</v>
      </c>
      <c r="B85" s="123" t="s">
        <v>182</v>
      </c>
      <c r="C85" s="227" t="s">
        <v>5565</v>
      </c>
      <c r="D85" s="227" t="s">
        <v>5565</v>
      </c>
      <c r="E85" s="228" t="s">
        <v>5563</v>
      </c>
      <c r="F85" s="228">
        <v>1</v>
      </c>
      <c r="G85" s="229" t="s">
        <v>5059</v>
      </c>
      <c r="H85" s="229">
        <v>48</v>
      </c>
      <c r="I85" s="123" t="s">
        <v>5565</v>
      </c>
      <c r="J85" s="123" t="s">
        <v>5565</v>
      </c>
      <c r="K85" s="163" cm="1">
        <f t="array" ref="K85">MIN(IF(D85:J85&gt;0,D85:J85))</f>
        <v>1</v>
      </c>
    </row>
    <row r="86" spans="1:11">
      <c r="A86" s="123" t="s">
        <v>183</v>
      </c>
      <c r="B86" s="123" t="s">
        <v>184</v>
      </c>
      <c r="C86" s="227" t="s">
        <v>5060</v>
      </c>
      <c r="D86" s="227">
        <v>100</v>
      </c>
      <c r="E86" s="228" t="s">
        <v>5563</v>
      </c>
      <c r="F86" s="228">
        <v>10000</v>
      </c>
      <c r="G86" s="229" t="s">
        <v>5565</v>
      </c>
      <c r="H86" s="229" t="s">
        <v>5565</v>
      </c>
      <c r="I86" s="123" t="s">
        <v>5565</v>
      </c>
      <c r="J86" s="123" t="s">
        <v>5565</v>
      </c>
      <c r="K86" s="163" cm="1">
        <f t="array" ref="K86">MIN(IF(D86:J86&gt;0,D86:J86))</f>
        <v>100</v>
      </c>
    </row>
    <row r="87" spans="1:11">
      <c r="A87" s="123" t="s">
        <v>185</v>
      </c>
      <c r="B87" s="123" t="s">
        <v>186</v>
      </c>
      <c r="C87" s="227" t="s">
        <v>5565</v>
      </c>
      <c r="D87" s="227" t="s">
        <v>5565</v>
      </c>
      <c r="E87" s="228" t="s">
        <v>5563</v>
      </c>
      <c r="F87" s="228">
        <v>100</v>
      </c>
      <c r="G87" s="229" t="s">
        <v>5059</v>
      </c>
      <c r="H87" s="229">
        <v>2400</v>
      </c>
      <c r="I87" s="123" t="s">
        <v>5565</v>
      </c>
      <c r="J87" s="123" t="s">
        <v>5565</v>
      </c>
      <c r="K87" s="163" cm="1">
        <f t="array" ref="K87">MIN(IF(D87:J87&gt;0,D87:J87))</f>
        <v>100</v>
      </c>
    </row>
    <row r="88" spans="1:11">
      <c r="A88" s="123" t="s">
        <v>187</v>
      </c>
      <c r="B88" s="123" t="s">
        <v>188</v>
      </c>
      <c r="C88" s="227" t="s">
        <v>5565</v>
      </c>
      <c r="D88" s="227" t="s">
        <v>5565</v>
      </c>
      <c r="E88" s="228" t="s">
        <v>5563</v>
      </c>
      <c r="F88" s="228">
        <v>20</v>
      </c>
      <c r="G88" s="229" t="s">
        <v>5059</v>
      </c>
      <c r="H88" s="229">
        <v>2240</v>
      </c>
      <c r="I88" s="123" t="s">
        <v>5565</v>
      </c>
      <c r="J88" s="123" t="s">
        <v>5565</v>
      </c>
      <c r="K88" s="163" cm="1">
        <f t="array" ref="K88">MIN(IF(D88:J88&gt;0,D88:J88))</f>
        <v>20</v>
      </c>
    </row>
    <row r="89" spans="1:11">
      <c r="A89" s="123" t="s">
        <v>189</v>
      </c>
      <c r="B89" s="123" t="s">
        <v>190</v>
      </c>
      <c r="C89" s="227" t="s">
        <v>5565</v>
      </c>
      <c r="D89" s="227" t="s">
        <v>5565</v>
      </c>
      <c r="E89" s="228" t="s">
        <v>5563</v>
      </c>
      <c r="F89" s="228">
        <v>100</v>
      </c>
      <c r="G89" s="229" t="s">
        <v>5059</v>
      </c>
      <c r="H89" s="229">
        <v>6400</v>
      </c>
      <c r="I89" s="123" t="s">
        <v>5565</v>
      </c>
      <c r="J89" s="123" t="s">
        <v>5565</v>
      </c>
      <c r="K89" s="163" cm="1">
        <f t="array" ref="K89">MIN(IF(D89:J89&gt;0,D89:J89))</f>
        <v>100</v>
      </c>
    </row>
    <row r="90" spans="1:11">
      <c r="A90" s="123" t="s">
        <v>191</v>
      </c>
      <c r="B90" s="123" t="s">
        <v>192</v>
      </c>
      <c r="C90" s="227" t="s">
        <v>5565</v>
      </c>
      <c r="D90" s="227" t="s">
        <v>5565</v>
      </c>
      <c r="E90" s="228" t="s">
        <v>5563</v>
      </c>
      <c r="F90" s="228">
        <v>50</v>
      </c>
      <c r="G90" s="229" t="s">
        <v>5059</v>
      </c>
      <c r="H90" s="229">
        <v>2400</v>
      </c>
      <c r="I90" s="123" t="s">
        <v>5565</v>
      </c>
      <c r="J90" s="123" t="s">
        <v>5565</v>
      </c>
      <c r="K90" s="163" cm="1">
        <f t="array" ref="K90">MIN(IF(D90:J90&gt;0,D90:J90))</f>
        <v>50</v>
      </c>
    </row>
    <row r="91" spans="1:11">
      <c r="A91" s="123" t="s">
        <v>193</v>
      </c>
      <c r="B91" s="123" t="s">
        <v>194</v>
      </c>
      <c r="C91" s="227" t="s">
        <v>5565</v>
      </c>
      <c r="D91" s="227" t="s">
        <v>5565</v>
      </c>
      <c r="E91" s="228" t="s">
        <v>5563</v>
      </c>
      <c r="F91" s="228">
        <v>50</v>
      </c>
      <c r="G91" s="229" t="s">
        <v>5059</v>
      </c>
      <c r="H91" s="229">
        <v>2400</v>
      </c>
      <c r="I91" s="123" t="s">
        <v>5565</v>
      </c>
      <c r="J91" s="123" t="s">
        <v>5565</v>
      </c>
      <c r="K91" s="163" cm="1">
        <f t="array" ref="K91">MIN(IF(D91:J91&gt;0,D91:J91))</f>
        <v>50</v>
      </c>
    </row>
    <row r="92" spans="1:11">
      <c r="A92" s="123" t="s">
        <v>195</v>
      </c>
      <c r="B92" s="123" t="s">
        <v>196</v>
      </c>
      <c r="C92" s="227" t="s">
        <v>5565</v>
      </c>
      <c r="D92" s="227" t="s">
        <v>5565</v>
      </c>
      <c r="E92" s="228" t="s">
        <v>5563</v>
      </c>
      <c r="F92" s="228">
        <v>50</v>
      </c>
      <c r="G92" s="229" t="s">
        <v>5059</v>
      </c>
      <c r="H92" s="229">
        <v>400</v>
      </c>
      <c r="I92" s="123" t="s">
        <v>5565</v>
      </c>
      <c r="J92" s="123" t="s">
        <v>5565</v>
      </c>
      <c r="K92" s="163" cm="1">
        <f t="array" ref="K92">MIN(IF(D92:J92&gt;0,D92:J92))</f>
        <v>50</v>
      </c>
    </row>
    <row r="93" spans="1:11">
      <c r="A93" s="123" t="s">
        <v>197</v>
      </c>
      <c r="B93" s="123" t="s">
        <v>4972</v>
      </c>
      <c r="C93" s="227" t="s">
        <v>5565</v>
      </c>
      <c r="D93" s="227" t="s">
        <v>5565</v>
      </c>
      <c r="E93" s="228" t="s">
        <v>5565</v>
      </c>
      <c r="F93" s="228" t="s">
        <v>5565</v>
      </c>
      <c r="G93" s="229" t="s">
        <v>5565</v>
      </c>
      <c r="H93" s="229" t="s">
        <v>5565</v>
      </c>
      <c r="I93" s="123" t="s">
        <v>5564</v>
      </c>
      <c r="J93" s="123">
        <v>250</v>
      </c>
      <c r="K93" s="163" cm="1">
        <f t="array" ref="K93">MIN(IF(D93:J93&gt;0,D93:J93))</f>
        <v>250</v>
      </c>
    </row>
    <row r="94" spans="1:11">
      <c r="A94" s="123" t="s">
        <v>200</v>
      </c>
      <c r="B94" s="123" t="s">
        <v>201</v>
      </c>
      <c r="C94" s="227" t="s">
        <v>5565</v>
      </c>
      <c r="D94" s="227" t="s">
        <v>5565</v>
      </c>
      <c r="E94" s="228" t="s">
        <v>5565</v>
      </c>
      <c r="F94" s="228" t="s">
        <v>5565</v>
      </c>
      <c r="G94" s="229" t="s">
        <v>5565</v>
      </c>
      <c r="H94" s="229" t="s">
        <v>5565</v>
      </c>
      <c r="I94" s="123" t="s">
        <v>5564</v>
      </c>
      <c r="J94" s="123">
        <v>250</v>
      </c>
      <c r="K94" s="163" cm="1">
        <f t="array" ref="K94">MIN(IF(D94:J94&gt;0,D94:J94))</f>
        <v>250</v>
      </c>
    </row>
    <row r="95" spans="1:11">
      <c r="A95" s="123" t="s">
        <v>202</v>
      </c>
      <c r="B95" s="123" t="s">
        <v>203</v>
      </c>
      <c r="C95" s="227" t="s">
        <v>5565</v>
      </c>
      <c r="D95" s="227" t="s">
        <v>5565</v>
      </c>
      <c r="E95" s="228" t="s">
        <v>5565</v>
      </c>
      <c r="F95" s="228" t="s">
        <v>5565</v>
      </c>
      <c r="G95" s="229" t="s">
        <v>5565</v>
      </c>
      <c r="H95" s="229" t="s">
        <v>5565</v>
      </c>
      <c r="I95" s="123" t="s">
        <v>5564</v>
      </c>
      <c r="J95" s="123">
        <v>250</v>
      </c>
      <c r="K95" s="163" cm="1">
        <f t="array" ref="K95">MIN(IF(D95:J95&gt;0,D95:J95))</f>
        <v>250</v>
      </c>
    </row>
    <row r="96" spans="1:11">
      <c r="A96" s="123" t="s">
        <v>204</v>
      </c>
      <c r="B96" s="123" t="s">
        <v>205</v>
      </c>
      <c r="C96" s="227" t="s">
        <v>5565</v>
      </c>
      <c r="D96" s="227" t="s">
        <v>5565</v>
      </c>
      <c r="E96" s="228" t="s">
        <v>5565</v>
      </c>
      <c r="F96" s="228" t="s">
        <v>5565</v>
      </c>
      <c r="G96" s="229" t="s">
        <v>5565</v>
      </c>
      <c r="H96" s="229" t="s">
        <v>5565</v>
      </c>
      <c r="I96" s="123" t="s">
        <v>5564</v>
      </c>
      <c r="J96" s="123">
        <v>150</v>
      </c>
      <c r="K96" s="163" cm="1">
        <f t="array" ref="K96">MIN(IF(D96:J96&gt;0,D96:J96))</f>
        <v>150</v>
      </c>
    </row>
    <row r="97" spans="1:11">
      <c r="A97" s="123" t="s">
        <v>206</v>
      </c>
      <c r="B97" s="123" t="s">
        <v>207</v>
      </c>
      <c r="C97" s="227" t="s">
        <v>5565</v>
      </c>
      <c r="D97" s="227" t="s">
        <v>5565</v>
      </c>
      <c r="E97" s="228" t="s">
        <v>5565</v>
      </c>
      <c r="F97" s="228" t="s">
        <v>5565</v>
      </c>
      <c r="G97" s="229" t="s">
        <v>5565</v>
      </c>
      <c r="H97" s="229" t="s">
        <v>5565</v>
      </c>
      <c r="I97" s="123" t="s">
        <v>5564</v>
      </c>
      <c r="J97" s="123">
        <v>150</v>
      </c>
      <c r="K97" s="163" cm="1">
        <f t="array" ref="K97">MIN(IF(D97:J97&gt;0,D97:J97))</f>
        <v>150</v>
      </c>
    </row>
    <row r="98" spans="1:11">
      <c r="A98" s="123" t="s">
        <v>208</v>
      </c>
      <c r="B98" s="123" t="s">
        <v>209</v>
      </c>
      <c r="C98" s="227" t="s">
        <v>5565</v>
      </c>
      <c r="D98" s="227" t="s">
        <v>5565</v>
      </c>
      <c r="E98" s="228" t="s">
        <v>5565</v>
      </c>
      <c r="F98" s="228" t="s">
        <v>5565</v>
      </c>
      <c r="G98" s="229" t="s">
        <v>5565</v>
      </c>
      <c r="H98" s="229" t="s">
        <v>5565</v>
      </c>
      <c r="I98" s="123" t="s">
        <v>5564</v>
      </c>
      <c r="J98" s="123">
        <v>150</v>
      </c>
      <c r="K98" s="163" cm="1">
        <f t="array" ref="K98">MIN(IF(D98:J98&gt;0,D98:J98))</f>
        <v>150</v>
      </c>
    </row>
    <row r="99" spans="1:11">
      <c r="A99" s="123" t="s">
        <v>210</v>
      </c>
      <c r="B99" s="123" t="s">
        <v>211</v>
      </c>
      <c r="C99" s="227" t="s">
        <v>5565</v>
      </c>
      <c r="D99" s="227" t="s">
        <v>5565</v>
      </c>
      <c r="E99" s="228" t="s">
        <v>5565</v>
      </c>
      <c r="F99" s="228" t="s">
        <v>5565</v>
      </c>
      <c r="G99" s="229" t="s">
        <v>5565</v>
      </c>
      <c r="H99" s="229" t="s">
        <v>5565</v>
      </c>
      <c r="I99" s="123" t="s">
        <v>5564</v>
      </c>
      <c r="J99" s="123">
        <v>150</v>
      </c>
      <c r="K99" s="163" cm="1">
        <f t="array" ref="K99">MIN(IF(D99:J99&gt;0,D99:J99))</f>
        <v>150</v>
      </c>
    </row>
    <row r="100" spans="1:11">
      <c r="A100" s="123" t="s">
        <v>212</v>
      </c>
      <c r="B100" s="123" t="s">
        <v>213</v>
      </c>
      <c r="C100" s="227" t="s">
        <v>5565</v>
      </c>
      <c r="D100" s="227" t="s">
        <v>5565</v>
      </c>
      <c r="E100" s="228" t="s">
        <v>5565</v>
      </c>
      <c r="F100" s="228" t="s">
        <v>5565</v>
      </c>
      <c r="G100" s="229" t="s">
        <v>5565</v>
      </c>
      <c r="H100" s="229" t="s">
        <v>5565</v>
      </c>
      <c r="I100" s="123" t="s">
        <v>5564</v>
      </c>
      <c r="J100" s="123">
        <v>150</v>
      </c>
      <c r="K100" s="163" cm="1">
        <f t="array" ref="K100">MIN(IF(D100:J100&gt;0,D100:J100))</f>
        <v>150</v>
      </c>
    </row>
    <row r="101" spans="1:11">
      <c r="A101" s="123" t="s">
        <v>214</v>
      </c>
      <c r="B101" s="123" t="s">
        <v>215</v>
      </c>
      <c r="C101" s="227" t="s">
        <v>5565</v>
      </c>
      <c r="D101" s="227" t="s">
        <v>5565</v>
      </c>
      <c r="E101" s="228" t="s">
        <v>5565</v>
      </c>
      <c r="F101" s="228" t="s">
        <v>5565</v>
      </c>
      <c r="G101" s="229" t="s">
        <v>5565</v>
      </c>
      <c r="H101" s="229" t="s">
        <v>5565</v>
      </c>
      <c r="I101" s="123" t="s">
        <v>5564</v>
      </c>
      <c r="J101" s="123">
        <v>150</v>
      </c>
      <c r="K101" s="163" cm="1">
        <f t="array" ref="K101">MIN(IF(D101:J101&gt;0,D101:J101))</f>
        <v>150</v>
      </c>
    </row>
    <row r="102" spans="1:11">
      <c r="A102" s="123" t="s">
        <v>216</v>
      </c>
      <c r="B102" s="123" t="s">
        <v>217</v>
      </c>
      <c r="C102" s="227" t="s">
        <v>5565</v>
      </c>
      <c r="D102" s="227" t="s">
        <v>5565</v>
      </c>
      <c r="E102" s="228" t="s">
        <v>5565</v>
      </c>
      <c r="F102" s="228" t="s">
        <v>5565</v>
      </c>
      <c r="G102" s="229" t="s">
        <v>5565</v>
      </c>
      <c r="H102" s="229" t="s">
        <v>5565</v>
      </c>
      <c r="I102" s="123" t="s">
        <v>5564</v>
      </c>
      <c r="J102" s="123">
        <v>150</v>
      </c>
      <c r="K102" s="163" cm="1">
        <f t="array" ref="K102">MIN(IF(D102:J102&gt;0,D102:J102))</f>
        <v>150</v>
      </c>
    </row>
    <row r="103" spans="1:11">
      <c r="A103" s="123" t="s">
        <v>219</v>
      </c>
      <c r="B103" s="123" t="s">
        <v>4973</v>
      </c>
      <c r="C103" s="227" t="s">
        <v>5565</v>
      </c>
      <c r="D103" s="227" t="s">
        <v>5565</v>
      </c>
      <c r="E103" s="228" t="s">
        <v>5565</v>
      </c>
      <c r="F103" s="228" t="s">
        <v>5565</v>
      </c>
      <c r="G103" s="229" t="s">
        <v>5565</v>
      </c>
      <c r="H103" s="229" t="s">
        <v>5565</v>
      </c>
      <c r="I103" s="123" t="s">
        <v>5564</v>
      </c>
      <c r="J103" s="123">
        <v>150</v>
      </c>
      <c r="K103" s="163" cm="1">
        <f t="array" ref="K103">MIN(IF(D103:J103&gt;0,D103:J103))</f>
        <v>150</v>
      </c>
    </row>
    <row r="104" spans="1:11">
      <c r="A104" s="123" t="s">
        <v>221</v>
      </c>
      <c r="B104" s="123" t="s">
        <v>222</v>
      </c>
      <c r="C104" s="227" t="s">
        <v>5565</v>
      </c>
      <c r="D104" s="227" t="s">
        <v>5565</v>
      </c>
      <c r="E104" s="228" t="s">
        <v>5565</v>
      </c>
      <c r="F104" s="228" t="s">
        <v>5565</v>
      </c>
      <c r="G104" s="229" t="s">
        <v>5565</v>
      </c>
      <c r="H104" s="229" t="s">
        <v>5565</v>
      </c>
      <c r="I104" s="123" t="s">
        <v>5564</v>
      </c>
      <c r="J104" s="123">
        <v>120</v>
      </c>
      <c r="K104" s="163" cm="1">
        <f t="array" ref="K104">MIN(IF(D104:J104&gt;0,D104:J104))</f>
        <v>120</v>
      </c>
    </row>
    <row r="105" spans="1:11">
      <c r="A105" s="123" t="s">
        <v>223</v>
      </c>
      <c r="B105" s="123" t="s">
        <v>224</v>
      </c>
      <c r="C105" s="227" t="s">
        <v>5565</v>
      </c>
      <c r="D105" s="227" t="s">
        <v>5565</v>
      </c>
      <c r="E105" s="228" t="s">
        <v>5563</v>
      </c>
      <c r="F105" s="228">
        <v>50</v>
      </c>
      <c r="G105" s="229" t="s">
        <v>5059</v>
      </c>
      <c r="H105" s="229">
        <v>1200</v>
      </c>
      <c r="I105" s="123" t="s">
        <v>5565</v>
      </c>
      <c r="J105" s="123" t="s">
        <v>5565</v>
      </c>
      <c r="K105" s="163" cm="1">
        <f t="array" ref="K105">MIN(IF(D105:J105&gt;0,D105:J105))</f>
        <v>50</v>
      </c>
    </row>
    <row r="106" spans="1:11">
      <c r="A106" s="123" t="s">
        <v>225</v>
      </c>
      <c r="B106" s="123" t="s">
        <v>4975</v>
      </c>
      <c r="C106" s="227" t="s">
        <v>5565</v>
      </c>
      <c r="D106" s="227" t="s">
        <v>5565</v>
      </c>
      <c r="E106" s="228" t="s">
        <v>5565</v>
      </c>
      <c r="F106" s="228" t="s">
        <v>5565</v>
      </c>
      <c r="G106" s="229" t="s">
        <v>5565</v>
      </c>
      <c r="H106" s="229" t="s">
        <v>5565</v>
      </c>
      <c r="I106" s="123" t="s">
        <v>5564</v>
      </c>
      <c r="J106" s="123">
        <v>60</v>
      </c>
      <c r="K106" s="163" cm="1">
        <f t="array" ref="K106">MIN(IF(D106:J106&gt;0,D106:J106))</f>
        <v>60</v>
      </c>
    </row>
    <row r="107" spans="1:11">
      <c r="A107" s="123" t="s">
        <v>227</v>
      </c>
      <c r="B107" s="123" t="s">
        <v>2018</v>
      </c>
      <c r="C107" s="227" t="s">
        <v>5565</v>
      </c>
      <c r="D107" s="227" t="s">
        <v>5565</v>
      </c>
      <c r="E107" s="228" t="s">
        <v>5563</v>
      </c>
      <c r="F107" s="228">
        <v>100</v>
      </c>
      <c r="G107" s="229" t="s">
        <v>5059</v>
      </c>
      <c r="H107" s="229">
        <v>4800</v>
      </c>
      <c r="I107" s="123" t="s">
        <v>5565</v>
      </c>
      <c r="J107" s="123" t="s">
        <v>5565</v>
      </c>
      <c r="K107" s="163" cm="1">
        <f t="array" ref="K107">MIN(IF(D107:J107&gt;0,D107:J107))</f>
        <v>100</v>
      </c>
    </row>
    <row r="108" spans="1:11">
      <c r="A108" s="123" t="s">
        <v>229</v>
      </c>
      <c r="B108" s="123" t="s">
        <v>230</v>
      </c>
      <c r="C108" s="227" t="s">
        <v>5565</v>
      </c>
      <c r="D108" s="227" t="s">
        <v>5565</v>
      </c>
      <c r="E108" s="228" t="s">
        <v>5563</v>
      </c>
      <c r="F108" s="228">
        <v>50</v>
      </c>
      <c r="G108" s="229" t="s">
        <v>5059</v>
      </c>
      <c r="H108" s="229">
        <v>800</v>
      </c>
      <c r="I108" s="123" t="s">
        <v>5565</v>
      </c>
      <c r="J108" s="123" t="s">
        <v>5565</v>
      </c>
      <c r="K108" s="163" cm="1">
        <f t="array" ref="K108">MIN(IF(D108:J108&gt;0,D108:J108))</f>
        <v>50</v>
      </c>
    </row>
    <row r="109" spans="1:11">
      <c r="A109" s="123" t="s">
        <v>231</v>
      </c>
      <c r="B109" s="123" t="s">
        <v>232</v>
      </c>
      <c r="C109" s="227" t="s">
        <v>5565</v>
      </c>
      <c r="D109" s="227" t="s">
        <v>5565</v>
      </c>
      <c r="E109" s="228" t="s">
        <v>5565</v>
      </c>
      <c r="F109" s="228" t="s">
        <v>5565</v>
      </c>
      <c r="G109" s="229" t="s">
        <v>5565</v>
      </c>
      <c r="H109" s="229" t="s">
        <v>5565</v>
      </c>
      <c r="I109" s="123" t="s">
        <v>5564</v>
      </c>
      <c r="J109" s="123">
        <v>200</v>
      </c>
      <c r="K109" s="163" cm="1">
        <f t="array" ref="K109">MIN(IF(D109:J109&gt;0,D109:J109))</f>
        <v>200</v>
      </c>
    </row>
    <row r="110" spans="1:11">
      <c r="A110" s="123" t="s">
        <v>233</v>
      </c>
      <c r="B110" s="123" t="s">
        <v>234</v>
      </c>
      <c r="C110" s="227" t="s">
        <v>5565</v>
      </c>
      <c r="D110" s="227" t="s">
        <v>5565</v>
      </c>
      <c r="E110" s="228" t="s">
        <v>5565</v>
      </c>
      <c r="F110" s="228" t="s">
        <v>5565</v>
      </c>
      <c r="G110" s="229" t="s">
        <v>5565</v>
      </c>
      <c r="H110" s="229" t="s">
        <v>5565</v>
      </c>
      <c r="I110" s="123" t="s">
        <v>5564</v>
      </c>
      <c r="J110" s="123">
        <v>200</v>
      </c>
      <c r="K110" s="163" cm="1">
        <f t="array" ref="K110">MIN(IF(D110:J110&gt;0,D110:J110))</f>
        <v>200</v>
      </c>
    </row>
    <row r="111" spans="1:11">
      <c r="A111" s="123" t="s">
        <v>235</v>
      </c>
      <c r="B111" s="123" t="s">
        <v>236</v>
      </c>
      <c r="C111" s="227" t="s">
        <v>5565</v>
      </c>
      <c r="D111" s="227" t="s">
        <v>5565</v>
      </c>
      <c r="E111" s="228" t="s">
        <v>5565</v>
      </c>
      <c r="F111" s="228" t="s">
        <v>5565</v>
      </c>
      <c r="G111" s="229" t="s">
        <v>5565</v>
      </c>
      <c r="H111" s="229" t="s">
        <v>5565</v>
      </c>
      <c r="I111" s="123" t="s">
        <v>5564</v>
      </c>
      <c r="J111" s="123">
        <v>200</v>
      </c>
      <c r="K111" s="163" cm="1">
        <f t="array" ref="K111">MIN(IF(D111:J111&gt;0,D111:J111))</f>
        <v>200</v>
      </c>
    </row>
    <row r="112" spans="1:11">
      <c r="A112" s="123" t="s">
        <v>237</v>
      </c>
      <c r="B112" s="123" t="s">
        <v>238</v>
      </c>
      <c r="C112" s="227" t="s">
        <v>5565</v>
      </c>
      <c r="D112" s="227" t="s">
        <v>5565</v>
      </c>
      <c r="E112" s="228" t="s">
        <v>5565</v>
      </c>
      <c r="F112" s="228" t="s">
        <v>5565</v>
      </c>
      <c r="G112" s="229" t="s">
        <v>5565</v>
      </c>
      <c r="H112" s="229" t="s">
        <v>5565</v>
      </c>
      <c r="I112" s="123" t="s">
        <v>5564</v>
      </c>
      <c r="J112" s="123">
        <v>200</v>
      </c>
      <c r="K112" s="163" cm="1">
        <f t="array" ref="K112">MIN(IF(D112:J112&gt;0,D112:J112))</f>
        <v>200</v>
      </c>
    </row>
    <row r="113" spans="1:11">
      <c r="A113" s="123" t="s">
        <v>239</v>
      </c>
      <c r="B113" s="123" t="s">
        <v>240</v>
      </c>
      <c r="C113" s="227" t="s">
        <v>5565</v>
      </c>
      <c r="D113" s="227" t="s">
        <v>5565</v>
      </c>
      <c r="E113" s="228" t="s">
        <v>5565</v>
      </c>
      <c r="F113" s="228" t="s">
        <v>5565</v>
      </c>
      <c r="G113" s="229" t="s">
        <v>5565</v>
      </c>
      <c r="H113" s="229" t="s">
        <v>5565</v>
      </c>
      <c r="I113" s="123" t="s">
        <v>5564</v>
      </c>
      <c r="J113" s="123">
        <v>200</v>
      </c>
      <c r="K113" s="163" cm="1">
        <f t="array" ref="K113">MIN(IF(D113:J113&gt;0,D113:J113))</f>
        <v>200</v>
      </c>
    </row>
    <row r="114" spans="1:11">
      <c r="A114" s="123" t="s">
        <v>241</v>
      </c>
      <c r="B114" s="123" t="s">
        <v>4132</v>
      </c>
      <c r="C114" s="227" t="s">
        <v>5565</v>
      </c>
      <c r="D114" s="227" t="s">
        <v>5565</v>
      </c>
      <c r="E114" s="228" t="s">
        <v>5563</v>
      </c>
      <c r="F114" s="228">
        <v>50</v>
      </c>
      <c r="G114" s="229" t="s">
        <v>5059</v>
      </c>
      <c r="H114" s="229">
        <v>1200</v>
      </c>
      <c r="I114" s="123" t="s">
        <v>5565</v>
      </c>
      <c r="J114" s="123" t="s">
        <v>5565</v>
      </c>
      <c r="K114" s="163" cm="1">
        <f t="array" ref="K114">MIN(IF(D114:J114&gt;0,D114:J114))</f>
        <v>50</v>
      </c>
    </row>
    <row r="115" spans="1:11">
      <c r="A115" s="123" t="s">
        <v>243</v>
      </c>
      <c r="B115" s="123" t="s">
        <v>244</v>
      </c>
      <c r="C115" s="227" t="s">
        <v>5565</v>
      </c>
      <c r="D115" s="227" t="s">
        <v>5565</v>
      </c>
      <c r="E115" s="228" t="s">
        <v>5565</v>
      </c>
      <c r="F115" s="228" t="s">
        <v>5565</v>
      </c>
      <c r="G115" s="229" t="s">
        <v>5565</v>
      </c>
      <c r="H115" s="229" t="s">
        <v>5565</v>
      </c>
      <c r="I115" s="123" t="s">
        <v>5564</v>
      </c>
      <c r="J115" s="123">
        <v>150</v>
      </c>
      <c r="K115" s="163" cm="1">
        <f t="array" ref="K115">MIN(IF(D115:J115&gt;0,D115:J115))</f>
        <v>150</v>
      </c>
    </row>
    <row r="116" spans="1:11">
      <c r="A116" s="123" t="s">
        <v>245</v>
      </c>
      <c r="B116" s="123" t="s">
        <v>246</v>
      </c>
      <c r="C116" s="227" t="s">
        <v>5565</v>
      </c>
      <c r="D116" s="227" t="s">
        <v>5565</v>
      </c>
      <c r="E116" s="228" t="s">
        <v>5565</v>
      </c>
      <c r="F116" s="228" t="s">
        <v>5565</v>
      </c>
      <c r="G116" s="229" t="s">
        <v>5565</v>
      </c>
      <c r="H116" s="229" t="s">
        <v>5565</v>
      </c>
      <c r="I116" s="123" t="s">
        <v>5564</v>
      </c>
      <c r="J116" s="123">
        <v>150</v>
      </c>
      <c r="K116" s="163" cm="1">
        <f t="array" ref="K116">MIN(IF(D116:J116&gt;0,D116:J116))</f>
        <v>150</v>
      </c>
    </row>
    <row r="117" spans="1:11">
      <c r="A117" s="123" t="s">
        <v>247</v>
      </c>
      <c r="B117" s="123" t="s">
        <v>248</v>
      </c>
      <c r="C117" s="227" t="s">
        <v>5565</v>
      </c>
      <c r="D117" s="227" t="s">
        <v>5565</v>
      </c>
      <c r="E117" s="228" t="s">
        <v>5565</v>
      </c>
      <c r="F117" s="228" t="s">
        <v>5565</v>
      </c>
      <c r="G117" s="229" t="s">
        <v>5565</v>
      </c>
      <c r="H117" s="229" t="s">
        <v>5565</v>
      </c>
      <c r="I117" s="123" t="s">
        <v>5564</v>
      </c>
      <c r="J117" s="123">
        <v>150</v>
      </c>
      <c r="K117" s="163" cm="1">
        <f t="array" ref="K117">MIN(IF(D117:J117&gt;0,D117:J117))</f>
        <v>150</v>
      </c>
    </row>
    <row r="118" spans="1:11">
      <c r="A118" s="123" t="s">
        <v>249</v>
      </c>
      <c r="B118" s="123" t="s">
        <v>250</v>
      </c>
      <c r="C118" s="227" t="s">
        <v>5565</v>
      </c>
      <c r="D118" s="227" t="s">
        <v>5565</v>
      </c>
      <c r="E118" s="228" t="s">
        <v>5565</v>
      </c>
      <c r="F118" s="228" t="s">
        <v>5565</v>
      </c>
      <c r="G118" s="229" t="s">
        <v>5565</v>
      </c>
      <c r="H118" s="229" t="s">
        <v>5565</v>
      </c>
      <c r="I118" s="123" t="s">
        <v>5564</v>
      </c>
      <c r="J118" s="123">
        <v>150</v>
      </c>
      <c r="K118" s="163" cm="1">
        <f t="array" ref="K118">MIN(IF(D118:J118&gt;0,D118:J118))</f>
        <v>150</v>
      </c>
    </row>
    <row r="119" spans="1:11">
      <c r="A119" s="123" t="s">
        <v>251</v>
      </c>
      <c r="B119" s="123" t="s">
        <v>252</v>
      </c>
      <c r="C119" s="227" t="s">
        <v>5565</v>
      </c>
      <c r="D119" s="227" t="s">
        <v>5565</v>
      </c>
      <c r="E119" s="228" t="s">
        <v>5565</v>
      </c>
      <c r="F119" s="228" t="s">
        <v>5565</v>
      </c>
      <c r="G119" s="229" t="s">
        <v>5565</v>
      </c>
      <c r="H119" s="229" t="s">
        <v>5565</v>
      </c>
      <c r="I119" s="123" t="s">
        <v>5564</v>
      </c>
      <c r="J119" s="123">
        <v>150</v>
      </c>
      <c r="K119" s="163" cm="1">
        <f t="array" ref="K119">MIN(IF(D119:J119&gt;0,D119:J119))</f>
        <v>150</v>
      </c>
    </row>
    <row r="120" spans="1:11">
      <c r="A120" s="123" t="s">
        <v>253</v>
      </c>
      <c r="B120" s="123" t="s">
        <v>254</v>
      </c>
      <c r="C120" s="227" t="s">
        <v>5565</v>
      </c>
      <c r="D120" s="227" t="s">
        <v>5565</v>
      </c>
      <c r="E120" s="228" t="s">
        <v>5565</v>
      </c>
      <c r="F120" s="228" t="s">
        <v>5565</v>
      </c>
      <c r="G120" s="229" t="s">
        <v>5565</v>
      </c>
      <c r="H120" s="229" t="s">
        <v>5565</v>
      </c>
      <c r="I120" s="123" t="s">
        <v>5564</v>
      </c>
      <c r="J120" s="123">
        <v>150</v>
      </c>
      <c r="K120" s="163" cm="1">
        <f t="array" ref="K120">MIN(IF(D120:J120&gt;0,D120:J120))</f>
        <v>150</v>
      </c>
    </row>
    <row r="121" spans="1:11">
      <c r="A121" s="123" t="s">
        <v>255</v>
      </c>
      <c r="B121" s="123" t="s">
        <v>256</v>
      </c>
      <c r="C121" s="227" t="s">
        <v>5565</v>
      </c>
      <c r="D121" s="227" t="s">
        <v>5565</v>
      </c>
      <c r="E121" s="228" t="s">
        <v>5565</v>
      </c>
      <c r="F121" s="228" t="s">
        <v>5565</v>
      </c>
      <c r="G121" s="229" t="s">
        <v>5565</v>
      </c>
      <c r="H121" s="229" t="s">
        <v>5565</v>
      </c>
      <c r="I121" s="123" t="s">
        <v>5564</v>
      </c>
      <c r="J121" s="123">
        <v>150</v>
      </c>
      <c r="K121" s="163" cm="1">
        <f t="array" ref="K121">MIN(IF(D121:J121&gt;0,D121:J121))</f>
        <v>150</v>
      </c>
    </row>
    <row r="122" spans="1:11">
      <c r="A122" s="123" t="s">
        <v>257</v>
      </c>
      <c r="B122" s="123" t="s">
        <v>258</v>
      </c>
      <c r="C122" s="227" t="s">
        <v>5565</v>
      </c>
      <c r="D122" s="227" t="s">
        <v>5565</v>
      </c>
      <c r="E122" s="228" t="s">
        <v>5565</v>
      </c>
      <c r="F122" s="228" t="s">
        <v>5565</v>
      </c>
      <c r="G122" s="229" t="s">
        <v>5565</v>
      </c>
      <c r="H122" s="229" t="s">
        <v>5565</v>
      </c>
      <c r="I122" s="123" t="s">
        <v>5564</v>
      </c>
      <c r="J122" s="123">
        <v>150</v>
      </c>
      <c r="K122" s="163" cm="1">
        <f t="array" ref="K122">MIN(IF(D122:J122&gt;0,D122:J122))</f>
        <v>150</v>
      </c>
    </row>
    <row r="123" spans="1:11">
      <c r="A123" s="123" t="s">
        <v>259</v>
      </c>
      <c r="B123" s="123" t="s">
        <v>260</v>
      </c>
      <c r="C123" s="227" t="s">
        <v>5565</v>
      </c>
      <c r="D123" s="227" t="s">
        <v>5565</v>
      </c>
      <c r="E123" s="228" t="s">
        <v>5565</v>
      </c>
      <c r="F123" s="228" t="s">
        <v>5565</v>
      </c>
      <c r="G123" s="229" t="s">
        <v>5565</v>
      </c>
      <c r="H123" s="229" t="s">
        <v>5565</v>
      </c>
      <c r="I123" s="123" t="s">
        <v>5564</v>
      </c>
      <c r="J123" s="123">
        <v>100</v>
      </c>
      <c r="K123" s="163" cm="1">
        <f t="array" ref="K123">MIN(IF(D123:J123&gt;0,D123:J123))</f>
        <v>100</v>
      </c>
    </row>
    <row r="124" spans="1:11">
      <c r="A124" s="123" t="s">
        <v>261</v>
      </c>
      <c r="B124" s="123" t="s">
        <v>4976</v>
      </c>
      <c r="C124" s="227" t="s">
        <v>5565</v>
      </c>
      <c r="D124" s="227" t="s">
        <v>5565</v>
      </c>
      <c r="E124" s="228" t="s">
        <v>5563</v>
      </c>
      <c r="F124" s="228">
        <v>35</v>
      </c>
      <c r="G124" s="229" t="s">
        <v>5059</v>
      </c>
      <c r="H124" s="229">
        <v>280</v>
      </c>
      <c r="I124" s="123" t="s">
        <v>5565</v>
      </c>
      <c r="J124" s="123" t="s">
        <v>5565</v>
      </c>
      <c r="K124" s="163" cm="1">
        <f t="array" ref="K124">MIN(IF(D124:J124&gt;0,D124:J124))</f>
        <v>35</v>
      </c>
    </row>
    <row r="125" spans="1:11">
      <c r="A125" s="123" t="s">
        <v>263</v>
      </c>
      <c r="B125" s="123" t="s">
        <v>264</v>
      </c>
      <c r="C125" s="227" t="s">
        <v>5565</v>
      </c>
      <c r="D125" s="227" t="s">
        <v>5565</v>
      </c>
      <c r="E125" s="228" t="s">
        <v>5565</v>
      </c>
      <c r="F125" s="228" t="s">
        <v>5565</v>
      </c>
      <c r="G125" s="229" t="s">
        <v>5565</v>
      </c>
      <c r="H125" s="229" t="s">
        <v>5565</v>
      </c>
      <c r="I125" s="123" t="s">
        <v>5564</v>
      </c>
      <c r="J125" s="123">
        <v>68</v>
      </c>
      <c r="K125" s="163" cm="1">
        <f t="array" ref="K125">MIN(IF(D125:J125&gt;0,D125:J125))</f>
        <v>68</v>
      </c>
    </row>
    <row r="126" spans="1:11">
      <c r="A126" s="123" t="s">
        <v>265</v>
      </c>
      <c r="B126" s="123" t="s">
        <v>266</v>
      </c>
      <c r="C126" s="227" t="s">
        <v>5565</v>
      </c>
      <c r="D126" s="227" t="s">
        <v>5565</v>
      </c>
      <c r="E126" s="228" t="s">
        <v>5563</v>
      </c>
      <c r="F126" s="228">
        <v>50</v>
      </c>
      <c r="G126" s="229" t="s">
        <v>5059</v>
      </c>
      <c r="H126" s="229">
        <v>400</v>
      </c>
      <c r="I126" s="123" t="s">
        <v>5565</v>
      </c>
      <c r="J126" s="123" t="s">
        <v>5565</v>
      </c>
      <c r="K126" s="163" cm="1">
        <f t="array" ref="K126">MIN(IF(D126:J126&gt;0,D126:J126))</f>
        <v>50</v>
      </c>
    </row>
    <row r="127" spans="1:11">
      <c r="A127" s="123" t="s">
        <v>267</v>
      </c>
      <c r="B127" s="123" t="s">
        <v>4977</v>
      </c>
      <c r="C127" s="227" t="s">
        <v>5565</v>
      </c>
      <c r="D127" s="227" t="s">
        <v>5565</v>
      </c>
      <c r="E127" s="228" t="s">
        <v>5565</v>
      </c>
      <c r="F127" s="228" t="s">
        <v>5565</v>
      </c>
      <c r="G127" s="229" t="s">
        <v>5565</v>
      </c>
      <c r="H127" s="229" t="s">
        <v>5565</v>
      </c>
      <c r="I127" s="123" t="s">
        <v>5564</v>
      </c>
      <c r="J127" s="123">
        <v>120</v>
      </c>
      <c r="K127" s="163" cm="1">
        <f t="array" ref="K127">MIN(IF(D127:J127&gt;0,D127:J127))</f>
        <v>120</v>
      </c>
    </row>
    <row r="128" spans="1:11">
      <c r="A128" s="123" t="s">
        <v>269</v>
      </c>
      <c r="B128" s="123" t="s">
        <v>270</v>
      </c>
      <c r="C128" s="227" t="s">
        <v>5565</v>
      </c>
      <c r="D128" s="227" t="s">
        <v>5565</v>
      </c>
      <c r="E128" s="228" t="s">
        <v>5565</v>
      </c>
      <c r="F128" s="228" t="s">
        <v>5565</v>
      </c>
      <c r="G128" s="229" t="s">
        <v>5565</v>
      </c>
      <c r="H128" s="229" t="s">
        <v>5565</v>
      </c>
      <c r="I128" s="123" t="s">
        <v>5564</v>
      </c>
      <c r="J128" s="123">
        <v>120</v>
      </c>
      <c r="K128" s="163" cm="1">
        <f t="array" ref="K128">MIN(IF(D128:J128&gt;0,D128:J128))</f>
        <v>120</v>
      </c>
    </row>
    <row r="129" spans="1:11">
      <c r="A129" s="123" t="s">
        <v>271</v>
      </c>
      <c r="B129" s="123" t="s">
        <v>4978</v>
      </c>
      <c r="C129" s="227" t="s">
        <v>5565</v>
      </c>
      <c r="D129" s="227" t="s">
        <v>5565</v>
      </c>
      <c r="E129" s="228" t="s">
        <v>5565</v>
      </c>
      <c r="F129" s="228" t="s">
        <v>5565</v>
      </c>
      <c r="G129" s="229" t="s">
        <v>5565</v>
      </c>
      <c r="H129" s="229" t="s">
        <v>5565</v>
      </c>
      <c r="I129" s="123" t="s">
        <v>5564</v>
      </c>
      <c r="J129" s="123">
        <v>150</v>
      </c>
      <c r="K129" s="163" cm="1">
        <f t="array" ref="K129">MIN(IF(D129:J129&gt;0,D129:J129))</f>
        <v>150</v>
      </c>
    </row>
    <row r="130" spans="1:11">
      <c r="A130" s="123" t="s">
        <v>273</v>
      </c>
      <c r="B130" s="123" t="s">
        <v>4979</v>
      </c>
      <c r="C130" s="227" t="s">
        <v>5565</v>
      </c>
      <c r="D130" s="227" t="s">
        <v>5565</v>
      </c>
      <c r="E130" s="228" t="s">
        <v>5565</v>
      </c>
      <c r="F130" s="228" t="s">
        <v>5565</v>
      </c>
      <c r="G130" s="229" t="s">
        <v>5565</v>
      </c>
      <c r="H130" s="229" t="s">
        <v>5565</v>
      </c>
      <c r="I130" s="123" t="s">
        <v>5564</v>
      </c>
      <c r="J130" s="123">
        <v>150</v>
      </c>
      <c r="K130" s="163" cm="1">
        <f t="array" ref="K130">MIN(IF(D130:J130&gt;0,D130:J130))</f>
        <v>150</v>
      </c>
    </row>
    <row r="131" spans="1:11">
      <c r="A131" s="123" t="s">
        <v>275</v>
      </c>
      <c r="B131" s="123" t="s">
        <v>4980</v>
      </c>
      <c r="C131" s="227" t="s">
        <v>5565</v>
      </c>
      <c r="D131" s="227" t="s">
        <v>5565</v>
      </c>
      <c r="E131" s="228" t="s">
        <v>5565</v>
      </c>
      <c r="F131" s="228" t="s">
        <v>5565</v>
      </c>
      <c r="G131" s="229" t="s">
        <v>5565</v>
      </c>
      <c r="H131" s="229" t="s">
        <v>5565</v>
      </c>
      <c r="I131" s="123" t="s">
        <v>5564</v>
      </c>
      <c r="J131" s="123">
        <v>150</v>
      </c>
      <c r="K131" s="163" cm="1">
        <f t="array" ref="K131">MIN(IF(D131:J131&gt;0,D131:J131))</f>
        <v>150</v>
      </c>
    </row>
    <row r="132" spans="1:11">
      <c r="A132" s="123" t="s">
        <v>277</v>
      </c>
      <c r="B132" s="123" t="s">
        <v>4981</v>
      </c>
      <c r="C132" s="227" t="s">
        <v>5565</v>
      </c>
      <c r="D132" s="227" t="s">
        <v>5565</v>
      </c>
      <c r="E132" s="228" t="s">
        <v>5565</v>
      </c>
      <c r="F132" s="228" t="s">
        <v>5565</v>
      </c>
      <c r="G132" s="229" t="s">
        <v>5565</v>
      </c>
      <c r="H132" s="229" t="s">
        <v>5565</v>
      </c>
      <c r="I132" s="123" t="s">
        <v>5564</v>
      </c>
      <c r="J132" s="123">
        <v>150</v>
      </c>
      <c r="K132" s="163" cm="1">
        <f t="array" ref="K132">MIN(IF(D132:J132&gt;0,D132:J132))</f>
        <v>150</v>
      </c>
    </row>
    <row r="133" spans="1:11">
      <c r="A133" s="123" t="s">
        <v>279</v>
      </c>
      <c r="B133" s="123" t="s">
        <v>280</v>
      </c>
      <c r="C133" s="227" t="s">
        <v>5565</v>
      </c>
      <c r="D133" s="227" t="s">
        <v>5565</v>
      </c>
      <c r="E133" s="228" t="s">
        <v>5565</v>
      </c>
      <c r="F133" s="228" t="s">
        <v>5565</v>
      </c>
      <c r="G133" s="229" t="s">
        <v>5565</v>
      </c>
      <c r="H133" s="229" t="s">
        <v>5565</v>
      </c>
      <c r="I133" s="123" t="s">
        <v>5564</v>
      </c>
      <c r="J133" s="123">
        <v>50</v>
      </c>
      <c r="K133" s="163" cm="1">
        <f t="array" ref="K133">MIN(IF(D133:J133&gt;0,D133:J133))</f>
        <v>50</v>
      </c>
    </row>
    <row r="134" spans="1:11">
      <c r="A134" s="123" t="s">
        <v>282</v>
      </c>
      <c r="B134" s="123" t="s">
        <v>283</v>
      </c>
      <c r="C134" s="227" t="s">
        <v>5565</v>
      </c>
      <c r="D134" s="227" t="s">
        <v>5565</v>
      </c>
      <c r="E134" s="228" t="s">
        <v>5565</v>
      </c>
      <c r="F134" s="228" t="s">
        <v>5565</v>
      </c>
      <c r="G134" s="229" t="s">
        <v>5565</v>
      </c>
      <c r="H134" s="229" t="s">
        <v>5565</v>
      </c>
      <c r="I134" s="123" t="s">
        <v>5564</v>
      </c>
      <c r="J134" s="123">
        <v>50</v>
      </c>
      <c r="K134" s="163" cm="1">
        <f t="array" ref="K134">MIN(IF(D134:J134&gt;0,D134:J134))</f>
        <v>50</v>
      </c>
    </row>
    <row r="135" spans="1:11">
      <c r="A135" s="123" t="s">
        <v>284</v>
      </c>
      <c r="B135" s="123" t="s">
        <v>285</v>
      </c>
      <c r="C135" s="227" t="s">
        <v>5565</v>
      </c>
      <c r="D135" s="227" t="s">
        <v>5565</v>
      </c>
      <c r="E135" s="228" t="s">
        <v>5563</v>
      </c>
      <c r="F135" s="228">
        <v>25</v>
      </c>
      <c r="G135" s="229" t="s">
        <v>5565</v>
      </c>
      <c r="H135" s="229" t="s">
        <v>5565</v>
      </c>
      <c r="I135" s="123" t="s">
        <v>5564</v>
      </c>
      <c r="J135" s="123">
        <v>50</v>
      </c>
      <c r="K135" s="163" cm="1">
        <f t="array" ref="K135">MIN(IF(D135:J135&gt;0,D135:J135))</f>
        <v>25</v>
      </c>
    </row>
    <row r="136" spans="1:11">
      <c r="A136" s="123" t="s">
        <v>286</v>
      </c>
      <c r="B136" s="123" t="s">
        <v>287</v>
      </c>
      <c r="C136" s="227" t="s">
        <v>5565</v>
      </c>
      <c r="D136" s="227" t="s">
        <v>5565</v>
      </c>
      <c r="E136" s="228" t="s">
        <v>5565</v>
      </c>
      <c r="F136" s="228" t="s">
        <v>5565</v>
      </c>
      <c r="G136" s="229" t="s">
        <v>5565</v>
      </c>
      <c r="H136" s="229" t="s">
        <v>5565</v>
      </c>
      <c r="I136" s="123" t="s">
        <v>5564</v>
      </c>
      <c r="J136" s="123">
        <v>20</v>
      </c>
      <c r="K136" s="163" cm="1">
        <f t="array" ref="K136">MIN(IF(D136:J136&gt;0,D136:J136))</f>
        <v>20</v>
      </c>
    </row>
    <row r="137" spans="1:11">
      <c r="A137" s="123" t="s">
        <v>288</v>
      </c>
      <c r="B137" s="123" t="s">
        <v>289</v>
      </c>
      <c r="C137" s="227" t="s">
        <v>5565</v>
      </c>
      <c r="D137" s="227" t="s">
        <v>5565</v>
      </c>
      <c r="E137" s="228" t="s">
        <v>5565</v>
      </c>
      <c r="F137" s="228" t="s">
        <v>5565</v>
      </c>
      <c r="G137" s="229" t="s">
        <v>5565</v>
      </c>
      <c r="H137" s="229" t="s">
        <v>5565</v>
      </c>
      <c r="I137" s="123" t="s">
        <v>5564</v>
      </c>
      <c r="J137" s="123">
        <v>20</v>
      </c>
      <c r="K137" s="163" cm="1">
        <f t="array" ref="K137">MIN(IF(D137:J137&gt;0,D137:J137))</f>
        <v>20</v>
      </c>
    </row>
    <row r="138" spans="1:11">
      <c r="A138" s="123" t="s">
        <v>290</v>
      </c>
      <c r="B138" s="123" t="s">
        <v>291</v>
      </c>
      <c r="C138" s="227" t="s">
        <v>5565</v>
      </c>
      <c r="D138" s="227" t="s">
        <v>5565</v>
      </c>
      <c r="E138" s="228" t="s">
        <v>5563</v>
      </c>
      <c r="F138" s="228">
        <v>25</v>
      </c>
      <c r="G138" s="229" t="s">
        <v>5059</v>
      </c>
      <c r="H138" s="229">
        <v>100</v>
      </c>
      <c r="I138" s="123" t="s">
        <v>5565</v>
      </c>
      <c r="J138" s="123" t="s">
        <v>5565</v>
      </c>
      <c r="K138" s="163" cm="1">
        <f t="array" ref="K138">MIN(IF(D138:J138&gt;0,D138:J138))</f>
        <v>25</v>
      </c>
    </row>
    <row r="139" spans="1:11">
      <c r="A139" s="123" t="s">
        <v>292</v>
      </c>
      <c r="B139" s="123" t="s">
        <v>293</v>
      </c>
      <c r="C139" s="227" t="s">
        <v>5565</v>
      </c>
      <c r="D139" s="227" t="s">
        <v>5565</v>
      </c>
      <c r="E139" s="228" t="s">
        <v>5565</v>
      </c>
      <c r="F139" s="228" t="s">
        <v>5565</v>
      </c>
      <c r="G139" s="229" t="s">
        <v>5565</v>
      </c>
      <c r="H139" s="229" t="s">
        <v>5565</v>
      </c>
      <c r="I139" s="123" t="s">
        <v>5564</v>
      </c>
      <c r="J139" s="123">
        <v>84</v>
      </c>
      <c r="K139" s="163" cm="1">
        <f t="array" ref="K139">MIN(IF(D139:J139&gt;0,D139:J139))</f>
        <v>84</v>
      </c>
    </row>
    <row r="140" spans="1:11">
      <c r="A140" s="123" t="s">
        <v>294</v>
      </c>
      <c r="B140" s="123" t="s">
        <v>295</v>
      </c>
      <c r="C140" s="227" t="s">
        <v>5565</v>
      </c>
      <c r="D140" s="227" t="s">
        <v>5565</v>
      </c>
      <c r="E140" s="228" t="s">
        <v>5565</v>
      </c>
      <c r="F140" s="228" t="s">
        <v>5565</v>
      </c>
      <c r="G140" s="229" t="s">
        <v>5565</v>
      </c>
      <c r="H140" s="229" t="s">
        <v>5565</v>
      </c>
      <c r="I140" s="123" t="s">
        <v>5564</v>
      </c>
      <c r="J140" s="123">
        <v>84</v>
      </c>
      <c r="K140" s="163" cm="1">
        <f t="array" ref="K140">MIN(IF(D140:J140&gt;0,D140:J140))</f>
        <v>84</v>
      </c>
    </row>
    <row r="141" spans="1:11">
      <c r="A141" s="123" t="s">
        <v>296</v>
      </c>
      <c r="B141" s="123" t="s">
        <v>297</v>
      </c>
      <c r="C141" s="227" t="s">
        <v>5565</v>
      </c>
      <c r="D141" s="227" t="s">
        <v>5565</v>
      </c>
      <c r="E141" s="228" t="s">
        <v>5563</v>
      </c>
      <c r="F141" s="228">
        <v>25</v>
      </c>
      <c r="G141" s="229" t="s">
        <v>5059</v>
      </c>
      <c r="H141" s="229">
        <v>400</v>
      </c>
      <c r="I141" s="123" t="s">
        <v>5565</v>
      </c>
      <c r="J141" s="123" t="s">
        <v>5565</v>
      </c>
      <c r="K141" s="163" cm="1">
        <f t="array" ref="K141">MIN(IF(D141:J141&gt;0,D141:J141))</f>
        <v>25</v>
      </c>
    </row>
    <row r="142" spans="1:11">
      <c r="A142" s="123" t="s">
        <v>298</v>
      </c>
      <c r="B142" s="123" t="s">
        <v>299</v>
      </c>
      <c r="C142" s="227" t="s">
        <v>5565</v>
      </c>
      <c r="D142" s="227" t="s">
        <v>5565</v>
      </c>
      <c r="E142" s="228" t="s">
        <v>5565</v>
      </c>
      <c r="F142" s="228" t="s">
        <v>5565</v>
      </c>
      <c r="G142" s="229" t="s">
        <v>5565</v>
      </c>
      <c r="H142" s="229" t="s">
        <v>5565</v>
      </c>
      <c r="I142" s="123" t="s">
        <v>5564</v>
      </c>
      <c r="J142" s="123">
        <v>120</v>
      </c>
      <c r="K142" s="163" cm="1">
        <f t="array" ref="K142">MIN(IF(D142:J142&gt;0,D142:J142))</f>
        <v>120</v>
      </c>
    </row>
    <row r="143" spans="1:11">
      <c r="A143" s="123" t="s">
        <v>300</v>
      </c>
      <c r="B143" s="123" t="s">
        <v>301</v>
      </c>
      <c r="C143" s="227" t="s">
        <v>5565</v>
      </c>
      <c r="D143" s="227" t="s">
        <v>5565</v>
      </c>
      <c r="E143" s="228" t="s">
        <v>5565</v>
      </c>
      <c r="F143" s="228" t="s">
        <v>5565</v>
      </c>
      <c r="G143" s="229" t="s">
        <v>5565</v>
      </c>
      <c r="H143" s="229" t="s">
        <v>5565</v>
      </c>
      <c r="I143" s="123" t="s">
        <v>5564</v>
      </c>
      <c r="J143" s="123">
        <v>120</v>
      </c>
      <c r="K143" s="163" cm="1">
        <f t="array" ref="K143">MIN(IF(D143:J143&gt;0,D143:J143))</f>
        <v>120</v>
      </c>
    </row>
    <row r="144" spans="1:11">
      <c r="A144" s="123" t="s">
        <v>302</v>
      </c>
      <c r="B144" s="123" t="s">
        <v>303</v>
      </c>
      <c r="C144" s="227" t="s">
        <v>5565</v>
      </c>
      <c r="D144" s="227" t="s">
        <v>5565</v>
      </c>
      <c r="E144" s="228" t="s">
        <v>5563</v>
      </c>
      <c r="F144" s="228">
        <v>25</v>
      </c>
      <c r="G144" s="229" t="s">
        <v>5059</v>
      </c>
      <c r="H144" s="229">
        <v>400</v>
      </c>
      <c r="I144" s="123" t="s">
        <v>5565</v>
      </c>
      <c r="J144" s="123" t="s">
        <v>5565</v>
      </c>
      <c r="K144" s="163" cm="1">
        <f t="array" ref="K144">MIN(IF(D144:J144&gt;0,D144:J144))</f>
        <v>25</v>
      </c>
    </row>
    <row r="145" spans="1:11">
      <c r="A145" s="123" t="s">
        <v>304</v>
      </c>
      <c r="B145" s="123" t="s">
        <v>4982</v>
      </c>
      <c r="C145" s="227" t="s">
        <v>5565</v>
      </c>
      <c r="D145" s="227" t="s">
        <v>5565</v>
      </c>
      <c r="E145" s="228" t="s">
        <v>5565</v>
      </c>
      <c r="F145" s="228" t="s">
        <v>5565</v>
      </c>
      <c r="G145" s="229" t="s">
        <v>5565</v>
      </c>
      <c r="H145" s="229" t="s">
        <v>5565</v>
      </c>
      <c r="I145" s="123" t="s">
        <v>5564</v>
      </c>
      <c r="J145" s="123">
        <v>100</v>
      </c>
      <c r="K145" s="163" cm="1">
        <f t="array" ref="K145">MIN(IF(D145:J145&gt;0,D145:J145))</f>
        <v>100</v>
      </c>
    </row>
    <row r="146" spans="1:11">
      <c r="A146" s="123" t="s">
        <v>306</v>
      </c>
      <c r="B146" s="123" t="s">
        <v>4983</v>
      </c>
      <c r="C146" s="227" t="s">
        <v>5565</v>
      </c>
      <c r="D146" s="227" t="s">
        <v>5565</v>
      </c>
      <c r="E146" s="228" t="s">
        <v>5565</v>
      </c>
      <c r="F146" s="228" t="s">
        <v>5565</v>
      </c>
      <c r="G146" s="229" t="s">
        <v>5565</v>
      </c>
      <c r="H146" s="229" t="s">
        <v>5565</v>
      </c>
      <c r="I146" s="123" t="s">
        <v>5564</v>
      </c>
      <c r="J146" s="123">
        <v>100</v>
      </c>
      <c r="K146" s="163" cm="1">
        <f t="array" ref="K146">MIN(IF(D146:J146&gt;0,D146:J146))</f>
        <v>100</v>
      </c>
    </row>
    <row r="147" spans="1:11">
      <c r="A147" s="123" t="s">
        <v>308</v>
      </c>
      <c r="B147" s="123" t="s">
        <v>4984</v>
      </c>
      <c r="C147" s="227" t="s">
        <v>5565</v>
      </c>
      <c r="D147" s="227" t="s">
        <v>5565</v>
      </c>
      <c r="E147" s="228" t="s">
        <v>5565</v>
      </c>
      <c r="F147" s="228" t="s">
        <v>5565</v>
      </c>
      <c r="G147" s="229" t="s">
        <v>5565</v>
      </c>
      <c r="H147" s="229" t="s">
        <v>5565</v>
      </c>
      <c r="I147" s="123" t="s">
        <v>5564</v>
      </c>
      <c r="J147" s="123">
        <v>100</v>
      </c>
      <c r="K147" s="163" cm="1">
        <f t="array" ref="K147">MIN(IF(D147:J147&gt;0,D147:J147))</f>
        <v>100</v>
      </c>
    </row>
    <row r="148" spans="1:11">
      <c r="A148" s="123" t="s">
        <v>310</v>
      </c>
      <c r="B148" s="123" t="s">
        <v>4985</v>
      </c>
      <c r="C148" s="227" t="s">
        <v>5565</v>
      </c>
      <c r="D148" s="227" t="s">
        <v>5565</v>
      </c>
      <c r="E148" s="228" t="s">
        <v>5565</v>
      </c>
      <c r="F148" s="228" t="s">
        <v>5565</v>
      </c>
      <c r="G148" s="229" t="s">
        <v>5565</v>
      </c>
      <c r="H148" s="229" t="s">
        <v>5565</v>
      </c>
      <c r="I148" s="123" t="s">
        <v>5564</v>
      </c>
      <c r="J148" s="123">
        <v>100</v>
      </c>
      <c r="K148" s="163" cm="1">
        <f t="array" ref="K148">MIN(IF(D148:J148&gt;0,D148:J148))</f>
        <v>100</v>
      </c>
    </row>
    <row r="149" spans="1:11">
      <c r="A149" s="123" t="s">
        <v>312</v>
      </c>
      <c r="B149" s="123" t="s">
        <v>313</v>
      </c>
      <c r="C149" s="227" t="s">
        <v>5565</v>
      </c>
      <c r="D149" s="227" t="s">
        <v>5565</v>
      </c>
      <c r="E149" s="228" t="s">
        <v>5563</v>
      </c>
      <c r="F149" s="228">
        <v>100</v>
      </c>
      <c r="G149" s="229" t="s">
        <v>5059</v>
      </c>
      <c r="H149" s="229">
        <v>2400</v>
      </c>
      <c r="I149" s="123" t="s">
        <v>5565</v>
      </c>
      <c r="J149" s="123" t="s">
        <v>5565</v>
      </c>
      <c r="K149" s="163" cm="1">
        <f t="array" ref="K149">MIN(IF(D149:J149&gt;0,D149:J149))</f>
        <v>100</v>
      </c>
    </row>
    <row r="150" spans="1:11">
      <c r="A150" s="123" t="s">
        <v>314</v>
      </c>
      <c r="B150" s="123" t="s">
        <v>315</v>
      </c>
      <c r="C150" s="227" t="s">
        <v>5565</v>
      </c>
      <c r="D150" s="227" t="s">
        <v>5565</v>
      </c>
      <c r="E150" s="228" t="s">
        <v>5563</v>
      </c>
      <c r="F150" s="228">
        <v>25</v>
      </c>
      <c r="G150" s="229" t="s">
        <v>5059</v>
      </c>
      <c r="H150" s="229">
        <v>1600</v>
      </c>
      <c r="I150" s="123" t="s">
        <v>5565</v>
      </c>
      <c r="J150" s="123" t="s">
        <v>5565</v>
      </c>
      <c r="K150" s="163" cm="1">
        <f t="array" ref="K150">MIN(IF(D150:J150&gt;0,D150:J150))</f>
        <v>25</v>
      </c>
    </row>
    <row r="151" spans="1:11">
      <c r="A151" s="123" t="s">
        <v>316</v>
      </c>
      <c r="B151" s="123" t="s">
        <v>317</v>
      </c>
      <c r="C151" s="227" t="s">
        <v>5060</v>
      </c>
      <c r="D151" s="227">
        <v>25</v>
      </c>
      <c r="E151" s="228" t="s">
        <v>5563</v>
      </c>
      <c r="F151" s="228">
        <v>500</v>
      </c>
      <c r="G151" s="229" t="s">
        <v>5059</v>
      </c>
      <c r="H151" s="229">
        <v>56000</v>
      </c>
      <c r="I151" s="123" t="s">
        <v>5565</v>
      </c>
      <c r="J151" s="123" t="s">
        <v>5565</v>
      </c>
      <c r="K151" s="163" cm="1">
        <f t="array" ref="K151">MIN(IF(D151:J151&gt;0,D151:J151))</f>
        <v>25</v>
      </c>
    </row>
    <row r="152" spans="1:11">
      <c r="A152" s="123" t="s">
        <v>318</v>
      </c>
      <c r="B152" s="123" t="s">
        <v>319</v>
      </c>
      <c r="C152" s="227" t="s">
        <v>5565</v>
      </c>
      <c r="D152" s="227" t="s">
        <v>5565</v>
      </c>
      <c r="E152" s="228" t="s">
        <v>5563</v>
      </c>
      <c r="F152" s="228">
        <v>100</v>
      </c>
      <c r="G152" s="229" t="s">
        <v>5059</v>
      </c>
      <c r="H152" s="229">
        <v>11200</v>
      </c>
      <c r="I152" s="123" t="s">
        <v>5564</v>
      </c>
      <c r="J152" s="123">
        <v>50</v>
      </c>
      <c r="K152" s="163" cm="1">
        <f t="array" ref="K152">MIN(IF(D152:J152&gt;0,D152:J152))</f>
        <v>50</v>
      </c>
    </row>
    <row r="153" spans="1:11">
      <c r="A153" s="123" t="s">
        <v>320</v>
      </c>
      <c r="B153" s="123" t="s">
        <v>321</v>
      </c>
      <c r="C153" s="227" t="s">
        <v>5565</v>
      </c>
      <c r="D153" s="227" t="s">
        <v>5565</v>
      </c>
      <c r="E153" s="228" t="s">
        <v>5563</v>
      </c>
      <c r="F153" s="228">
        <v>25</v>
      </c>
      <c r="G153" s="229" t="s">
        <v>5059</v>
      </c>
      <c r="H153" s="229">
        <v>400</v>
      </c>
      <c r="I153" s="123" t="s">
        <v>5565</v>
      </c>
      <c r="J153" s="123" t="s">
        <v>5565</v>
      </c>
      <c r="K153" s="163" cm="1">
        <f t="array" ref="K153">MIN(IF(D153:J153&gt;0,D153:J153))</f>
        <v>25</v>
      </c>
    </row>
    <row r="154" spans="1:11">
      <c r="A154" s="123" t="s">
        <v>322</v>
      </c>
      <c r="B154" s="123" t="s">
        <v>4986</v>
      </c>
      <c r="C154" s="227" t="s">
        <v>5565</v>
      </c>
      <c r="D154" s="227" t="s">
        <v>5565</v>
      </c>
      <c r="E154" s="228" t="s">
        <v>5563</v>
      </c>
      <c r="F154" s="228">
        <v>100</v>
      </c>
      <c r="G154" s="229" t="s">
        <v>5059</v>
      </c>
      <c r="H154" s="229">
        <v>2400</v>
      </c>
      <c r="I154" s="123" t="s">
        <v>5565</v>
      </c>
      <c r="J154" s="123" t="s">
        <v>5565</v>
      </c>
      <c r="K154" s="163" cm="1">
        <f t="array" ref="K154">MIN(IF(D154:J154&gt;0,D154:J154))</f>
        <v>100</v>
      </c>
    </row>
    <row r="155" spans="1:11">
      <c r="A155" s="123" t="s">
        <v>324</v>
      </c>
      <c r="B155" s="123" t="s">
        <v>325</v>
      </c>
      <c r="C155" s="227" t="s">
        <v>5060</v>
      </c>
      <c r="D155" s="227">
        <v>100</v>
      </c>
      <c r="E155" s="228" t="s">
        <v>5563</v>
      </c>
      <c r="F155" s="228">
        <v>1000</v>
      </c>
      <c r="G155" s="229" t="s">
        <v>5059</v>
      </c>
      <c r="H155" s="229">
        <v>48000</v>
      </c>
      <c r="I155" s="123" t="s">
        <v>5565</v>
      </c>
      <c r="J155" s="123" t="s">
        <v>5565</v>
      </c>
      <c r="K155" s="163" cm="1">
        <f t="array" ref="K155">MIN(IF(D155:J155&gt;0,D155:J155))</f>
        <v>100</v>
      </c>
    </row>
    <row r="156" spans="1:11">
      <c r="A156" s="123" t="s">
        <v>326</v>
      </c>
      <c r="B156" s="123" t="s">
        <v>327</v>
      </c>
      <c r="C156" s="227" t="s">
        <v>5060</v>
      </c>
      <c r="D156" s="227">
        <v>100</v>
      </c>
      <c r="E156" s="228" t="s">
        <v>5563</v>
      </c>
      <c r="F156" s="228">
        <v>2000</v>
      </c>
      <c r="G156" s="229" t="s">
        <v>5059</v>
      </c>
      <c r="H156" s="229">
        <v>96000</v>
      </c>
      <c r="I156" s="123" t="s">
        <v>5565</v>
      </c>
      <c r="J156" s="123" t="s">
        <v>5565</v>
      </c>
      <c r="K156" s="163" cm="1">
        <f t="array" ref="K156">MIN(IF(D156:J156&gt;0,D156:J156))</f>
        <v>100</v>
      </c>
    </row>
    <row r="157" spans="1:11">
      <c r="A157" s="123" t="s">
        <v>328</v>
      </c>
      <c r="B157" s="123" t="s">
        <v>5199</v>
      </c>
      <c r="C157" s="227" t="s">
        <v>5565</v>
      </c>
      <c r="D157" s="227" t="s">
        <v>5565</v>
      </c>
      <c r="E157" s="228" t="s">
        <v>5563</v>
      </c>
      <c r="F157" s="228">
        <v>100</v>
      </c>
      <c r="G157" s="229" t="s">
        <v>5059</v>
      </c>
      <c r="H157" s="229">
        <v>11200</v>
      </c>
      <c r="I157" s="123" t="s">
        <v>5565</v>
      </c>
      <c r="J157" s="123" t="s">
        <v>5565</v>
      </c>
      <c r="K157" s="163" cm="1">
        <f t="array" ref="K157">MIN(IF(D157:J157&gt;0,D157:J157))</f>
        <v>100</v>
      </c>
    </row>
    <row r="158" spans="1:11">
      <c r="A158" s="123" t="s">
        <v>330</v>
      </c>
      <c r="B158" s="123" t="s">
        <v>331</v>
      </c>
      <c r="C158" s="227" t="s">
        <v>5565</v>
      </c>
      <c r="D158" s="227" t="s">
        <v>5565</v>
      </c>
      <c r="E158" s="228" t="s">
        <v>5563</v>
      </c>
      <c r="F158" s="228">
        <v>100</v>
      </c>
      <c r="G158" s="229" t="s">
        <v>5059</v>
      </c>
      <c r="H158" s="229">
        <v>11200</v>
      </c>
      <c r="I158" s="123" t="s">
        <v>5565</v>
      </c>
      <c r="J158" s="123" t="s">
        <v>5565</v>
      </c>
      <c r="K158" s="163" cm="1">
        <f t="array" ref="K158">MIN(IF(D158:J158&gt;0,D158:J158))</f>
        <v>100</v>
      </c>
    </row>
    <row r="159" spans="1:11">
      <c r="A159" s="123" t="s">
        <v>332</v>
      </c>
      <c r="B159" s="123" t="s">
        <v>333</v>
      </c>
      <c r="C159" s="227" t="s">
        <v>5060</v>
      </c>
      <c r="D159" s="227">
        <v>100</v>
      </c>
      <c r="E159" s="228" t="s">
        <v>5563</v>
      </c>
      <c r="F159" s="228">
        <v>200</v>
      </c>
      <c r="G159" s="229" t="s">
        <v>5059</v>
      </c>
      <c r="H159" s="229">
        <v>22400</v>
      </c>
      <c r="I159" s="123" t="s">
        <v>5565</v>
      </c>
      <c r="J159" s="123" t="s">
        <v>5565</v>
      </c>
      <c r="K159" s="163" cm="1">
        <f t="array" ref="K159">MIN(IF(D159:J159&gt;0,D159:J159))</f>
        <v>100</v>
      </c>
    </row>
    <row r="160" spans="1:11">
      <c r="A160" s="123" t="s">
        <v>334</v>
      </c>
      <c r="B160" s="123" t="s">
        <v>335</v>
      </c>
      <c r="C160" s="227" t="s">
        <v>5565</v>
      </c>
      <c r="D160" s="227" t="s">
        <v>5565</v>
      </c>
      <c r="E160" s="228" t="s">
        <v>5563</v>
      </c>
      <c r="F160" s="228">
        <v>50</v>
      </c>
      <c r="G160" s="229" t="s">
        <v>5059</v>
      </c>
      <c r="H160" s="229">
        <v>3200</v>
      </c>
      <c r="I160" s="123" t="s">
        <v>5565</v>
      </c>
      <c r="J160" s="123" t="s">
        <v>5565</v>
      </c>
      <c r="K160" s="163" cm="1">
        <f t="array" ref="K160">MIN(IF(D160:J160&gt;0,D160:J160))</f>
        <v>50</v>
      </c>
    </row>
    <row r="161" spans="1:11">
      <c r="A161" s="123" t="s">
        <v>336</v>
      </c>
      <c r="B161" s="123" t="s">
        <v>337</v>
      </c>
      <c r="C161" s="227" t="s">
        <v>5565</v>
      </c>
      <c r="D161" s="227" t="s">
        <v>5565</v>
      </c>
      <c r="E161" s="228" t="s">
        <v>5563</v>
      </c>
      <c r="F161" s="228">
        <v>50</v>
      </c>
      <c r="G161" s="229" t="s">
        <v>5059</v>
      </c>
      <c r="H161" s="229">
        <v>1200</v>
      </c>
      <c r="I161" s="123" t="s">
        <v>5565</v>
      </c>
      <c r="J161" s="123" t="s">
        <v>5565</v>
      </c>
      <c r="K161" s="163" cm="1">
        <f t="array" ref="K161">MIN(IF(D161:J161&gt;0,D161:J161))</f>
        <v>50</v>
      </c>
    </row>
    <row r="162" spans="1:11">
      <c r="A162" s="123" t="s">
        <v>338</v>
      </c>
      <c r="B162" s="123" t="s">
        <v>339</v>
      </c>
      <c r="C162" s="227" t="s">
        <v>5565</v>
      </c>
      <c r="D162" s="227" t="s">
        <v>5565</v>
      </c>
      <c r="E162" s="228" t="s">
        <v>5563</v>
      </c>
      <c r="F162" s="228">
        <v>100</v>
      </c>
      <c r="G162" s="229" t="s">
        <v>5059</v>
      </c>
      <c r="H162" s="229">
        <v>2400</v>
      </c>
      <c r="I162" s="123" t="s">
        <v>5565</v>
      </c>
      <c r="J162" s="123" t="s">
        <v>5565</v>
      </c>
      <c r="K162" s="163" cm="1">
        <f t="array" ref="K162">MIN(IF(D162:J162&gt;0,D162:J162))</f>
        <v>100</v>
      </c>
    </row>
    <row r="163" spans="1:11">
      <c r="A163" s="123" t="s">
        <v>341</v>
      </c>
      <c r="B163" s="123" t="s">
        <v>342</v>
      </c>
      <c r="C163" s="227" t="s">
        <v>5565</v>
      </c>
      <c r="D163" s="227" t="s">
        <v>5565</v>
      </c>
      <c r="E163" s="228" t="s">
        <v>5563</v>
      </c>
      <c r="F163" s="228">
        <v>100</v>
      </c>
      <c r="G163" s="229" t="s">
        <v>5059</v>
      </c>
      <c r="H163" s="229">
        <v>2400</v>
      </c>
      <c r="I163" s="123" t="s">
        <v>5565</v>
      </c>
      <c r="J163" s="123" t="s">
        <v>5565</v>
      </c>
      <c r="K163" s="163" cm="1">
        <f t="array" ref="K163">MIN(IF(D163:J163&gt;0,D163:J163))</f>
        <v>100</v>
      </c>
    </row>
    <row r="164" spans="1:11">
      <c r="A164" s="123" t="s">
        <v>343</v>
      </c>
      <c r="B164" s="123" t="s">
        <v>344</v>
      </c>
      <c r="C164" s="227" t="s">
        <v>5565</v>
      </c>
      <c r="D164" s="227" t="s">
        <v>5565</v>
      </c>
      <c r="E164" s="228" t="s">
        <v>5563</v>
      </c>
      <c r="F164" s="228">
        <v>200</v>
      </c>
      <c r="G164" s="229" t="s">
        <v>5059</v>
      </c>
      <c r="H164" s="229">
        <v>4800</v>
      </c>
      <c r="I164" s="123" t="s">
        <v>5565</v>
      </c>
      <c r="J164" s="123" t="s">
        <v>5565</v>
      </c>
      <c r="K164" s="163" cm="1">
        <f t="array" ref="K164">MIN(IF(D164:J164&gt;0,D164:J164))</f>
        <v>200</v>
      </c>
    </row>
    <row r="165" spans="1:11">
      <c r="A165" s="123" t="s">
        <v>345</v>
      </c>
      <c r="B165" s="123" t="s">
        <v>2548</v>
      </c>
      <c r="C165" s="227" t="s">
        <v>5565</v>
      </c>
      <c r="D165" s="227" t="s">
        <v>5565</v>
      </c>
      <c r="E165" s="228" t="s">
        <v>5563</v>
      </c>
      <c r="F165" s="228">
        <v>100</v>
      </c>
      <c r="G165" s="229" t="s">
        <v>5059</v>
      </c>
      <c r="H165" s="229">
        <v>5200</v>
      </c>
      <c r="I165" s="123" t="s">
        <v>5565</v>
      </c>
      <c r="J165" s="123" t="s">
        <v>5565</v>
      </c>
      <c r="K165" s="163" cm="1">
        <f t="array" ref="K165">MIN(IF(D165:J165&gt;0,D165:J165))</f>
        <v>100</v>
      </c>
    </row>
    <row r="166" spans="1:11">
      <c r="A166" s="123" t="s">
        <v>347</v>
      </c>
      <c r="B166" s="123" t="s">
        <v>348</v>
      </c>
      <c r="C166" s="227" t="s">
        <v>5565</v>
      </c>
      <c r="D166" s="227" t="s">
        <v>5565</v>
      </c>
      <c r="E166" s="228" t="s">
        <v>5563</v>
      </c>
      <c r="F166" s="228">
        <v>200</v>
      </c>
      <c r="G166" s="229" t="s">
        <v>5059</v>
      </c>
      <c r="H166" s="229">
        <v>4800</v>
      </c>
      <c r="I166" s="123" t="s">
        <v>5565</v>
      </c>
      <c r="J166" s="123" t="s">
        <v>5565</v>
      </c>
      <c r="K166" s="163" cm="1">
        <f t="array" ref="K166">MIN(IF(D166:J166&gt;0,D166:J166))</f>
        <v>200</v>
      </c>
    </row>
    <row r="167" spans="1:11">
      <c r="A167" s="123" t="s">
        <v>349</v>
      </c>
      <c r="B167" s="123" t="s">
        <v>350</v>
      </c>
      <c r="C167" s="227" t="s">
        <v>5565</v>
      </c>
      <c r="D167" s="227" t="s">
        <v>5565</v>
      </c>
      <c r="E167" s="228" t="s">
        <v>5563</v>
      </c>
      <c r="F167" s="228">
        <v>150</v>
      </c>
      <c r="G167" s="229" t="s">
        <v>5059</v>
      </c>
      <c r="H167" s="229">
        <v>7200</v>
      </c>
      <c r="I167" s="123" t="s">
        <v>5565</v>
      </c>
      <c r="J167" s="123" t="s">
        <v>5565</v>
      </c>
      <c r="K167" s="163" cm="1">
        <f t="array" ref="K167">MIN(IF(D167:J167&gt;0,D167:J167))</f>
        <v>150</v>
      </c>
    </row>
    <row r="168" spans="1:11">
      <c r="A168" s="123" t="s">
        <v>351</v>
      </c>
      <c r="B168" s="123" t="s">
        <v>352</v>
      </c>
      <c r="C168" s="227" t="s">
        <v>5565</v>
      </c>
      <c r="D168" s="227" t="s">
        <v>5565</v>
      </c>
      <c r="E168" s="228" t="s">
        <v>5563</v>
      </c>
      <c r="F168" s="228">
        <v>200</v>
      </c>
      <c r="G168" s="229" t="s">
        <v>5059</v>
      </c>
      <c r="H168" s="229">
        <v>4800</v>
      </c>
      <c r="I168" s="123" t="s">
        <v>5565</v>
      </c>
      <c r="J168" s="123" t="s">
        <v>5565</v>
      </c>
      <c r="K168" s="163" cm="1">
        <f t="array" ref="K168">MIN(IF(D168:J168&gt;0,D168:J168))</f>
        <v>200</v>
      </c>
    </row>
    <row r="169" spans="1:11">
      <c r="A169" s="123" t="s">
        <v>353</v>
      </c>
      <c r="B169" s="123" t="s">
        <v>354</v>
      </c>
      <c r="C169" s="227" t="s">
        <v>5565</v>
      </c>
      <c r="D169" s="227" t="s">
        <v>5565</v>
      </c>
      <c r="E169" s="228" t="s">
        <v>5563</v>
      </c>
      <c r="F169" s="228">
        <v>100</v>
      </c>
      <c r="G169" s="229" t="s">
        <v>5059</v>
      </c>
      <c r="H169" s="229">
        <v>11200</v>
      </c>
      <c r="I169" s="123" t="s">
        <v>5565</v>
      </c>
      <c r="J169" s="123" t="s">
        <v>5565</v>
      </c>
      <c r="K169" s="163" cm="1">
        <f t="array" ref="K169">MIN(IF(D169:J169&gt;0,D169:J169))</f>
        <v>100</v>
      </c>
    </row>
    <row r="170" spans="1:11">
      <c r="A170" s="123" t="s">
        <v>355</v>
      </c>
      <c r="B170" s="123" t="s">
        <v>356</v>
      </c>
      <c r="C170" s="227" t="s">
        <v>5565</v>
      </c>
      <c r="D170" s="227" t="s">
        <v>5565</v>
      </c>
      <c r="E170" s="228" t="s">
        <v>5563</v>
      </c>
      <c r="F170" s="228">
        <v>100</v>
      </c>
      <c r="G170" s="229" t="s">
        <v>5059</v>
      </c>
      <c r="H170" s="229">
        <v>11200</v>
      </c>
      <c r="I170" s="123" t="s">
        <v>5565</v>
      </c>
      <c r="J170" s="123" t="s">
        <v>5565</v>
      </c>
      <c r="K170" s="163" cm="1">
        <f t="array" ref="K170">MIN(IF(D170:J170&gt;0,D170:J170))</f>
        <v>100</v>
      </c>
    </row>
    <row r="171" spans="1:11">
      <c r="A171" s="123" t="s">
        <v>357</v>
      </c>
      <c r="B171" s="123" t="s">
        <v>358</v>
      </c>
      <c r="C171" s="227" t="s">
        <v>5565</v>
      </c>
      <c r="D171" s="227" t="s">
        <v>5565</v>
      </c>
      <c r="E171" s="228" t="s">
        <v>5563</v>
      </c>
      <c r="F171" s="228">
        <v>100</v>
      </c>
      <c r="G171" s="229" t="s">
        <v>5059</v>
      </c>
      <c r="H171" s="229">
        <v>11200</v>
      </c>
      <c r="I171" s="123" t="s">
        <v>5565</v>
      </c>
      <c r="J171" s="123" t="s">
        <v>5565</v>
      </c>
      <c r="K171" s="163" cm="1">
        <f t="array" ref="K171">MIN(IF(D171:J171&gt;0,D171:J171))</f>
        <v>100</v>
      </c>
    </row>
    <row r="172" spans="1:11">
      <c r="A172" s="123" t="s">
        <v>359</v>
      </c>
      <c r="B172" s="123" t="s">
        <v>360</v>
      </c>
      <c r="C172" s="227" t="s">
        <v>5565</v>
      </c>
      <c r="D172" s="227" t="s">
        <v>5565</v>
      </c>
      <c r="E172" s="228" t="s">
        <v>5563</v>
      </c>
      <c r="F172" s="228">
        <v>50</v>
      </c>
      <c r="G172" s="229" t="s">
        <v>5059</v>
      </c>
      <c r="H172" s="229">
        <v>2400</v>
      </c>
      <c r="I172" s="123" t="s">
        <v>5565</v>
      </c>
      <c r="J172" s="123" t="s">
        <v>5565</v>
      </c>
      <c r="K172" s="163" cm="1">
        <f t="array" ref="K172">MIN(IF(D172:J172&gt;0,D172:J172))</f>
        <v>50</v>
      </c>
    </row>
    <row r="173" spans="1:11">
      <c r="A173" s="123" t="s">
        <v>361</v>
      </c>
      <c r="B173" s="123" t="s">
        <v>362</v>
      </c>
      <c r="C173" s="227" t="s">
        <v>5565</v>
      </c>
      <c r="D173" s="227" t="s">
        <v>5565</v>
      </c>
      <c r="E173" s="228" t="s">
        <v>5563</v>
      </c>
      <c r="F173" s="228">
        <v>40</v>
      </c>
      <c r="G173" s="229" t="s">
        <v>5059</v>
      </c>
      <c r="H173" s="229">
        <v>3200</v>
      </c>
      <c r="I173" s="123" t="s">
        <v>5565</v>
      </c>
      <c r="J173" s="123" t="s">
        <v>5565</v>
      </c>
      <c r="K173" s="163" cm="1">
        <f t="array" ref="K173">MIN(IF(D173:J173&gt;0,D173:J173))</f>
        <v>40</v>
      </c>
    </row>
    <row r="174" spans="1:11">
      <c r="A174" s="123" t="s">
        <v>363</v>
      </c>
      <c r="B174" s="123" t="s">
        <v>364</v>
      </c>
      <c r="C174" s="227" t="s">
        <v>5565</v>
      </c>
      <c r="D174" s="227" t="s">
        <v>5565</v>
      </c>
      <c r="E174" s="228" t="s">
        <v>5563</v>
      </c>
      <c r="F174" s="228">
        <v>70</v>
      </c>
      <c r="G174" s="229" t="s">
        <v>5059</v>
      </c>
      <c r="H174" s="229">
        <v>5600</v>
      </c>
      <c r="I174" s="123" t="s">
        <v>5565</v>
      </c>
      <c r="J174" s="123" t="s">
        <v>5565</v>
      </c>
      <c r="K174" s="163" cm="1">
        <f t="array" ref="K174">MIN(IF(D174:J174&gt;0,D174:J174))</f>
        <v>70</v>
      </c>
    </row>
    <row r="175" spans="1:11">
      <c r="A175" s="123" t="s">
        <v>365</v>
      </c>
      <c r="B175" s="123" t="s">
        <v>4990</v>
      </c>
      <c r="C175" s="227" t="s">
        <v>5565</v>
      </c>
      <c r="D175" s="227" t="s">
        <v>5565</v>
      </c>
      <c r="E175" s="228" t="s">
        <v>5563</v>
      </c>
      <c r="F175" s="228">
        <v>40</v>
      </c>
      <c r="G175" s="229" t="s">
        <v>5059</v>
      </c>
      <c r="H175" s="229">
        <v>3200</v>
      </c>
      <c r="I175" s="123" t="s">
        <v>5565</v>
      </c>
      <c r="J175" s="123" t="s">
        <v>5565</v>
      </c>
      <c r="K175" s="163" cm="1">
        <f t="array" ref="K175">MIN(IF(D175:J175&gt;0,D175:J175))</f>
        <v>40</v>
      </c>
    </row>
    <row r="176" spans="1:11">
      <c r="A176" s="123" t="s">
        <v>367</v>
      </c>
      <c r="B176" s="123" t="s">
        <v>368</v>
      </c>
      <c r="C176" s="227" t="s">
        <v>5565</v>
      </c>
      <c r="D176" s="227" t="s">
        <v>5565</v>
      </c>
      <c r="E176" s="228" t="s">
        <v>5563</v>
      </c>
      <c r="F176" s="228">
        <v>100</v>
      </c>
      <c r="G176" s="229" t="s">
        <v>5059</v>
      </c>
      <c r="H176" s="229">
        <v>11200</v>
      </c>
      <c r="I176" s="123" t="s">
        <v>5565</v>
      </c>
      <c r="J176" s="123" t="s">
        <v>5565</v>
      </c>
      <c r="K176" s="163" cm="1">
        <f t="array" ref="K176">MIN(IF(D176:J176&gt;0,D176:J176))</f>
        <v>100</v>
      </c>
    </row>
    <row r="177" spans="1:11">
      <c r="A177" s="123" t="s">
        <v>369</v>
      </c>
      <c r="B177" s="123" t="s">
        <v>4992</v>
      </c>
      <c r="C177" s="227" t="s">
        <v>5565</v>
      </c>
      <c r="D177" s="227" t="s">
        <v>5565</v>
      </c>
      <c r="E177" s="228" t="s">
        <v>5563</v>
      </c>
      <c r="F177" s="228">
        <v>100</v>
      </c>
      <c r="G177" s="229" t="s">
        <v>5059</v>
      </c>
      <c r="H177" s="229">
        <v>11200</v>
      </c>
      <c r="I177" s="123" t="s">
        <v>5565</v>
      </c>
      <c r="J177" s="123" t="s">
        <v>5565</v>
      </c>
      <c r="K177" s="163" cm="1">
        <f t="array" ref="K177">MIN(IF(D177:J177&gt;0,D177:J177))</f>
        <v>100</v>
      </c>
    </row>
    <row r="178" spans="1:11">
      <c r="A178" s="123" t="s">
        <v>371</v>
      </c>
      <c r="B178" s="123" t="s">
        <v>372</v>
      </c>
      <c r="C178" s="227" t="s">
        <v>5565</v>
      </c>
      <c r="D178" s="227" t="s">
        <v>5565</v>
      </c>
      <c r="E178" s="228" t="s">
        <v>5563</v>
      </c>
      <c r="F178" s="228">
        <v>100</v>
      </c>
      <c r="G178" s="229" t="s">
        <v>5059</v>
      </c>
      <c r="H178" s="229">
        <v>2400</v>
      </c>
      <c r="I178" s="123" t="s">
        <v>5565</v>
      </c>
      <c r="J178" s="123" t="s">
        <v>5565</v>
      </c>
      <c r="K178" s="163" cm="1">
        <f t="array" ref="K178">MIN(IF(D178:J178&gt;0,D178:J178))</f>
        <v>100</v>
      </c>
    </row>
    <row r="179" spans="1:11">
      <c r="A179" s="123" t="s">
        <v>373</v>
      </c>
      <c r="B179" s="123" t="s">
        <v>374</v>
      </c>
      <c r="C179" s="227" t="s">
        <v>5565</v>
      </c>
      <c r="D179" s="227" t="s">
        <v>5565</v>
      </c>
      <c r="E179" s="228" t="s">
        <v>5563</v>
      </c>
      <c r="F179" s="228">
        <v>100</v>
      </c>
      <c r="G179" s="229" t="s">
        <v>5059</v>
      </c>
      <c r="H179" s="229">
        <v>2400</v>
      </c>
      <c r="I179" s="123" t="s">
        <v>5565</v>
      </c>
      <c r="J179" s="123" t="s">
        <v>5565</v>
      </c>
      <c r="K179" s="163" cm="1">
        <f t="array" ref="K179">MIN(IF(D179:J179&gt;0,D179:J179))</f>
        <v>100</v>
      </c>
    </row>
    <row r="180" spans="1:11">
      <c r="A180" s="123" t="s">
        <v>375</v>
      </c>
      <c r="B180" s="123" t="s">
        <v>376</v>
      </c>
      <c r="C180" s="227" t="s">
        <v>5565</v>
      </c>
      <c r="D180" s="227" t="s">
        <v>5565</v>
      </c>
      <c r="E180" s="228" t="s">
        <v>5563</v>
      </c>
      <c r="F180" s="228">
        <v>50</v>
      </c>
      <c r="G180" s="229" t="s">
        <v>5059</v>
      </c>
      <c r="H180" s="229">
        <v>6400</v>
      </c>
      <c r="I180" s="123" t="s">
        <v>5565</v>
      </c>
      <c r="J180" s="123" t="s">
        <v>5565</v>
      </c>
      <c r="K180" s="163" cm="1">
        <f t="array" ref="K180">MIN(IF(D180:J180&gt;0,D180:J180))</f>
        <v>50</v>
      </c>
    </row>
    <row r="181" spans="1:11">
      <c r="A181" s="123" t="s">
        <v>378</v>
      </c>
      <c r="B181" s="123" t="s">
        <v>379</v>
      </c>
      <c r="C181" s="227" t="s">
        <v>5565</v>
      </c>
      <c r="D181" s="227" t="s">
        <v>5565</v>
      </c>
      <c r="E181" s="228" t="s">
        <v>5563</v>
      </c>
      <c r="F181" s="228">
        <v>100</v>
      </c>
      <c r="G181" s="229" t="s">
        <v>5059</v>
      </c>
      <c r="H181" s="229">
        <v>6400</v>
      </c>
      <c r="I181" s="123" t="s">
        <v>5565</v>
      </c>
      <c r="J181" s="123" t="s">
        <v>5565</v>
      </c>
      <c r="K181" s="163" cm="1">
        <f t="array" ref="K181">MIN(IF(D181:J181&gt;0,D181:J181))</f>
        <v>100</v>
      </c>
    </row>
    <row r="182" spans="1:11">
      <c r="A182" s="123" t="s">
        <v>380</v>
      </c>
      <c r="B182" s="123" t="s">
        <v>381</v>
      </c>
      <c r="C182" s="227" t="s">
        <v>5565</v>
      </c>
      <c r="D182" s="227" t="s">
        <v>5565</v>
      </c>
      <c r="E182" s="228" t="s">
        <v>5563</v>
      </c>
      <c r="F182" s="228">
        <v>50</v>
      </c>
      <c r="G182" s="229" t="s">
        <v>5059</v>
      </c>
      <c r="H182" s="229">
        <v>6400</v>
      </c>
      <c r="I182" s="123" t="s">
        <v>5565</v>
      </c>
      <c r="J182" s="123" t="s">
        <v>5565</v>
      </c>
      <c r="K182" s="163" cm="1">
        <f t="array" ref="K182">MIN(IF(D182:J182&gt;0,D182:J182))</f>
        <v>50</v>
      </c>
    </row>
    <row r="183" spans="1:11">
      <c r="A183" s="123" t="s">
        <v>382</v>
      </c>
      <c r="B183" s="123" t="s">
        <v>383</v>
      </c>
      <c r="C183" s="227" t="s">
        <v>5565</v>
      </c>
      <c r="D183" s="227" t="s">
        <v>5565</v>
      </c>
      <c r="E183" s="228" t="s">
        <v>5563</v>
      </c>
      <c r="F183" s="228">
        <v>100</v>
      </c>
      <c r="G183" s="229" t="s">
        <v>5059</v>
      </c>
      <c r="H183" s="229">
        <v>6400</v>
      </c>
      <c r="I183" s="123" t="s">
        <v>5565</v>
      </c>
      <c r="J183" s="123" t="s">
        <v>5565</v>
      </c>
      <c r="K183" s="163" cm="1">
        <f t="array" ref="K183">MIN(IF(D183:J183&gt;0,D183:J183))</f>
        <v>100</v>
      </c>
    </row>
    <row r="184" spans="1:11">
      <c r="A184" s="123" t="s">
        <v>384</v>
      </c>
      <c r="B184" s="123" t="s">
        <v>385</v>
      </c>
      <c r="C184" s="227" t="s">
        <v>5565</v>
      </c>
      <c r="D184" s="227" t="s">
        <v>5565</v>
      </c>
      <c r="E184" s="228" t="s">
        <v>5563</v>
      </c>
      <c r="F184" s="228">
        <v>50</v>
      </c>
      <c r="G184" s="229" t="s">
        <v>5059</v>
      </c>
      <c r="H184" s="229">
        <v>5600</v>
      </c>
      <c r="I184" s="123" t="s">
        <v>5565</v>
      </c>
      <c r="J184" s="123" t="s">
        <v>5565</v>
      </c>
      <c r="K184" s="163" cm="1">
        <f t="array" ref="K184">MIN(IF(D184:J184&gt;0,D184:J184))</f>
        <v>50</v>
      </c>
    </row>
    <row r="185" spans="1:11">
      <c r="A185" s="123" t="s">
        <v>387</v>
      </c>
      <c r="B185" s="123" t="s">
        <v>388</v>
      </c>
      <c r="C185" s="227" t="s">
        <v>5565</v>
      </c>
      <c r="D185" s="227" t="s">
        <v>5565</v>
      </c>
      <c r="E185" s="228" t="s">
        <v>5563</v>
      </c>
      <c r="F185" s="228">
        <v>100</v>
      </c>
      <c r="G185" s="229" t="s">
        <v>5059</v>
      </c>
      <c r="H185" s="229">
        <v>4800</v>
      </c>
      <c r="I185" s="123" t="s">
        <v>5565</v>
      </c>
      <c r="J185" s="123" t="s">
        <v>5565</v>
      </c>
      <c r="K185" s="163" cm="1">
        <f t="array" ref="K185">MIN(IF(D185:J185&gt;0,D185:J185))</f>
        <v>100</v>
      </c>
    </row>
    <row r="186" spans="1:11">
      <c r="A186" s="123" t="s">
        <v>389</v>
      </c>
      <c r="B186" s="123" t="s">
        <v>390</v>
      </c>
      <c r="C186" s="227" t="s">
        <v>5565</v>
      </c>
      <c r="D186" s="227" t="s">
        <v>5565</v>
      </c>
      <c r="E186" s="228" t="s">
        <v>5563</v>
      </c>
      <c r="F186" s="228">
        <v>50</v>
      </c>
      <c r="G186" s="229" t="s">
        <v>5059</v>
      </c>
      <c r="H186" s="229">
        <v>5600</v>
      </c>
      <c r="I186" s="123" t="s">
        <v>5565</v>
      </c>
      <c r="J186" s="123" t="s">
        <v>5565</v>
      </c>
      <c r="K186" s="163" cm="1">
        <f t="array" ref="K186">MIN(IF(D186:J186&gt;0,D186:J186))</f>
        <v>50</v>
      </c>
    </row>
    <row r="187" spans="1:11">
      <c r="A187" s="123" t="s">
        <v>391</v>
      </c>
      <c r="B187" s="123" t="s">
        <v>392</v>
      </c>
      <c r="C187" s="227" t="s">
        <v>5565</v>
      </c>
      <c r="D187" s="227" t="s">
        <v>5565</v>
      </c>
      <c r="E187" s="228" t="s">
        <v>5563</v>
      </c>
      <c r="F187" s="228">
        <v>100</v>
      </c>
      <c r="G187" s="229" t="s">
        <v>5059</v>
      </c>
      <c r="H187" s="229">
        <v>4800</v>
      </c>
      <c r="I187" s="123" t="s">
        <v>5565</v>
      </c>
      <c r="J187" s="123" t="s">
        <v>5565</v>
      </c>
      <c r="K187" s="163" cm="1">
        <f t="array" ref="K187">MIN(IF(D187:J187&gt;0,D187:J187))</f>
        <v>100</v>
      </c>
    </row>
    <row r="188" spans="1:11">
      <c r="A188" s="123" t="s">
        <v>393</v>
      </c>
      <c r="B188" s="123" t="s">
        <v>4993</v>
      </c>
      <c r="C188" s="227" t="s">
        <v>5565</v>
      </c>
      <c r="D188" s="227" t="s">
        <v>5565</v>
      </c>
      <c r="E188" s="228" t="s">
        <v>5563</v>
      </c>
      <c r="F188" s="228">
        <v>50</v>
      </c>
      <c r="G188" s="229" t="s">
        <v>5059</v>
      </c>
      <c r="H188" s="229">
        <v>6400</v>
      </c>
      <c r="I188" s="123" t="s">
        <v>5565</v>
      </c>
      <c r="J188" s="123" t="s">
        <v>5565</v>
      </c>
      <c r="K188" s="163" cm="1">
        <f t="array" ref="K188">MIN(IF(D188:J188&gt;0,D188:J188))</f>
        <v>50</v>
      </c>
    </row>
    <row r="189" spans="1:11">
      <c r="A189" s="123" t="s">
        <v>395</v>
      </c>
      <c r="B189" s="123" t="s">
        <v>396</v>
      </c>
      <c r="C189" s="227" t="s">
        <v>5565</v>
      </c>
      <c r="D189" s="227" t="s">
        <v>5565</v>
      </c>
      <c r="E189" s="228" t="s">
        <v>5563</v>
      </c>
      <c r="F189" s="228">
        <v>50</v>
      </c>
      <c r="G189" s="229" t="s">
        <v>5059</v>
      </c>
      <c r="H189" s="229">
        <v>6400</v>
      </c>
      <c r="I189" s="123" t="s">
        <v>5565</v>
      </c>
      <c r="J189" s="123" t="s">
        <v>5565</v>
      </c>
      <c r="K189" s="163" cm="1">
        <f t="array" ref="K189">MIN(IF(D189:J189&gt;0,D189:J189))</f>
        <v>50</v>
      </c>
    </row>
    <row r="190" spans="1:11">
      <c r="A190" s="123" t="s">
        <v>397</v>
      </c>
      <c r="B190" s="123" t="s">
        <v>398</v>
      </c>
      <c r="C190" s="227" t="s">
        <v>5565</v>
      </c>
      <c r="D190" s="227" t="s">
        <v>5565</v>
      </c>
      <c r="E190" s="228" t="s">
        <v>5563</v>
      </c>
      <c r="F190" s="228">
        <v>50</v>
      </c>
      <c r="G190" s="229" t="s">
        <v>5059</v>
      </c>
      <c r="H190" s="229">
        <v>6400</v>
      </c>
      <c r="I190" s="123" t="s">
        <v>5565</v>
      </c>
      <c r="J190" s="123" t="s">
        <v>5565</v>
      </c>
      <c r="K190" s="163" cm="1">
        <f t="array" ref="K190">MIN(IF(D190:J190&gt;0,D190:J190))</f>
        <v>50</v>
      </c>
    </row>
    <row r="191" spans="1:11">
      <c r="A191" s="123" t="s">
        <v>399</v>
      </c>
      <c r="B191" s="123" t="s">
        <v>4994</v>
      </c>
      <c r="C191" s="227" t="s">
        <v>5565</v>
      </c>
      <c r="D191" s="227" t="s">
        <v>5565</v>
      </c>
      <c r="E191" s="228" t="s">
        <v>5563</v>
      </c>
      <c r="F191" s="228">
        <v>50</v>
      </c>
      <c r="G191" s="229" t="s">
        <v>5059</v>
      </c>
      <c r="H191" s="229">
        <v>2400</v>
      </c>
      <c r="I191" s="123" t="s">
        <v>5565</v>
      </c>
      <c r="J191" s="123" t="s">
        <v>5565</v>
      </c>
      <c r="K191" s="163" cm="1">
        <f t="array" ref="K191">MIN(IF(D191:J191&gt;0,D191:J191))</f>
        <v>50</v>
      </c>
    </row>
    <row r="192" spans="1:11">
      <c r="A192" s="123" t="s">
        <v>401</v>
      </c>
      <c r="B192" s="123" t="s">
        <v>4995</v>
      </c>
      <c r="C192" s="227" t="s">
        <v>5565</v>
      </c>
      <c r="D192" s="227" t="s">
        <v>5565</v>
      </c>
      <c r="E192" s="228" t="s">
        <v>5563</v>
      </c>
      <c r="F192" s="228">
        <v>50</v>
      </c>
      <c r="G192" s="229" t="s">
        <v>5059</v>
      </c>
      <c r="H192" s="229">
        <v>6400</v>
      </c>
      <c r="I192" s="123" t="s">
        <v>5565</v>
      </c>
      <c r="J192" s="123" t="s">
        <v>5565</v>
      </c>
      <c r="K192" s="163" cm="1">
        <f t="array" ref="K192">MIN(IF(D192:J192&gt;0,D192:J192))</f>
        <v>50</v>
      </c>
    </row>
    <row r="193" spans="1:11">
      <c r="A193" s="123" t="s">
        <v>403</v>
      </c>
      <c r="B193" s="123" t="s">
        <v>404</v>
      </c>
      <c r="C193" s="227" t="s">
        <v>5565</v>
      </c>
      <c r="D193" s="227" t="s">
        <v>5565</v>
      </c>
      <c r="E193" s="228" t="s">
        <v>5563</v>
      </c>
      <c r="F193" s="228">
        <v>50</v>
      </c>
      <c r="G193" s="229" t="s">
        <v>5059</v>
      </c>
      <c r="H193" s="229">
        <v>6400</v>
      </c>
      <c r="I193" s="123" t="s">
        <v>5565</v>
      </c>
      <c r="J193" s="123" t="s">
        <v>5565</v>
      </c>
      <c r="K193" s="163" cm="1">
        <f t="array" ref="K193">MIN(IF(D193:J193&gt;0,D193:J193))</f>
        <v>50</v>
      </c>
    </row>
    <row r="194" spans="1:11">
      <c r="A194" s="123" t="s">
        <v>405</v>
      </c>
      <c r="B194" s="123" t="s">
        <v>406</v>
      </c>
      <c r="C194" s="227" t="s">
        <v>5565</v>
      </c>
      <c r="D194" s="227" t="s">
        <v>5565</v>
      </c>
      <c r="E194" s="228" t="s">
        <v>5563</v>
      </c>
      <c r="F194" s="228">
        <v>50</v>
      </c>
      <c r="G194" s="229" t="s">
        <v>5059</v>
      </c>
      <c r="H194" s="229">
        <v>6400</v>
      </c>
      <c r="I194" s="123" t="s">
        <v>5565</v>
      </c>
      <c r="J194" s="123" t="s">
        <v>5565</v>
      </c>
      <c r="K194" s="163" cm="1">
        <f t="array" ref="K194">MIN(IF(D194:J194&gt;0,D194:J194))</f>
        <v>50</v>
      </c>
    </row>
    <row r="195" spans="1:11">
      <c r="A195" s="123" t="s">
        <v>407</v>
      </c>
      <c r="B195" s="123" t="s">
        <v>408</v>
      </c>
      <c r="C195" s="227" t="s">
        <v>5565</v>
      </c>
      <c r="D195" s="227" t="s">
        <v>5565</v>
      </c>
      <c r="E195" s="228" t="s">
        <v>5563</v>
      </c>
      <c r="F195" s="228">
        <v>100</v>
      </c>
      <c r="G195" s="229" t="s">
        <v>5059</v>
      </c>
      <c r="H195" s="229">
        <v>6400</v>
      </c>
      <c r="I195" s="123" t="s">
        <v>5565</v>
      </c>
      <c r="J195" s="123" t="s">
        <v>5565</v>
      </c>
      <c r="K195" s="163" cm="1">
        <f t="array" ref="K195">MIN(IF(D195:J195&gt;0,D195:J195))</f>
        <v>100</v>
      </c>
    </row>
    <row r="196" spans="1:11">
      <c r="A196" s="123" t="s">
        <v>409</v>
      </c>
      <c r="B196" s="123" t="s">
        <v>410</v>
      </c>
      <c r="C196" s="227" t="s">
        <v>5565</v>
      </c>
      <c r="D196" s="227" t="s">
        <v>5565</v>
      </c>
      <c r="E196" s="228" t="s">
        <v>5563</v>
      </c>
      <c r="F196" s="228">
        <v>100</v>
      </c>
      <c r="G196" s="229" t="s">
        <v>5059</v>
      </c>
      <c r="H196" s="229">
        <v>6400</v>
      </c>
      <c r="I196" s="123" t="s">
        <v>5565</v>
      </c>
      <c r="J196" s="123" t="s">
        <v>5565</v>
      </c>
      <c r="K196" s="163" cm="1">
        <f t="array" ref="K196">MIN(IF(D196:J196&gt;0,D196:J196))</f>
        <v>100</v>
      </c>
    </row>
    <row r="197" spans="1:11">
      <c r="A197" s="123" t="s">
        <v>411</v>
      </c>
      <c r="B197" s="123" t="s">
        <v>412</v>
      </c>
      <c r="C197" s="227" t="s">
        <v>5565</v>
      </c>
      <c r="D197" s="227" t="s">
        <v>5565</v>
      </c>
      <c r="E197" s="228" t="s">
        <v>5563</v>
      </c>
      <c r="F197" s="228">
        <v>100</v>
      </c>
      <c r="G197" s="229" t="s">
        <v>5059</v>
      </c>
      <c r="H197" s="229">
        <v>2400</v>
      </c>
      <c r="I197" s="123" t="s">
        <v>5565</v>
      </c>
      <c r="J197" s="123" t="s">
        <v>5565</v>
      </c>
      <c r="K197" s="163" cm="1">
        <f t="array" ref="K197">MIN(IF(D197:J197&gt;0,D197:J197))</f>
        <v>100</v>
      </c>
    </row>
    <row r="198" spans="1:11">
      <c r="A198" s="123" t="s">
        <v>413</v>
      </c>
      <c r="B198" s="123" t="s">
        <v>414</v>
      </c>
      <c r="C198" s="227" t="s">
        <v>5565</v>
      </c>
      <c r="D198" s="227" t="s">
        <v>5565</v>
      </c>
      <c r="E198" s="228" t="s">
        <v>5563</v>
      </c>
      <c r="F198" s="228">
        <v>100</v>
      </c>
      <c r="G198" s="229" t="s">
        <v>5059</v>
      </c>
      <c r="H198" s="229">
        <v>6400</v>
      </c>
      <c r="I198" s="123" t="s">
        <v>5565</v>
      </c>
      <c r="J198" s="123" t="s">
        <v>5565</v>
      </c>
      <c r="K198" s="163" cm="1">
        <f t="array" ref="K198">MIN(IF(D198:J198&gt;0,D198:J198))</f>
        <v>100</v>
      </c>
    </row>
    <row r="199" spans="1:11">
      <c r="A199" s="123" t="s">
        <v>415</v>
      </c>
      <c r="B199" s="123" t="s">
        <v>416</v>
      </c>
      <c r="C199" s="227" t="s">
        <v>5565</v>
      </c>
      <c r="D199" s="227" t="s">
        <v>5565</v>
      </c>
      <c r="E199" s="228" t="s">
        <v>5563</v>
      </c>
      <c r="F199" s="228">
        <v>100</v>
      </c>
      <c r="G199" s="229" t="s">
        <v>5059</v>
      </c>
      <c r="H199" s="229">
        <v>6400</v>
      </c>
      <c r="I199" s="123" t="s">
        <v>5565</v>
      </c>
      <c r="J199" s="123" t="s">
        <v>5565</v>
      </c>
      <c r="K199" s="163" cm="1">
        <f t="array" ref="K199">MIN(IF(D199:J199&gt;0,D199:J199))</f>
        <v>100</v>
      </c>
    </row>
    <row r="200" spans="1:11">
      <c r="A200" s="123" t="s">
        <v>417</v>
      </c>
      <c r="B200" s="123" t="s">
        <v>418</v>
      </c>
      <c r="C200" s="227" t="s">
        <v>5565</v>
      </c>
      <c r="D200" s="227" t="s">
        <v>5565</v>
      </c>
      <c r="E200" s="228" t="s">
        <v>5563</v>
      </c>
      <c r="F200" s="228">
        <v>100</v>
      </c>
      <c r="G200" s="229" t="s">
        <v>5059</v>
      </c>
      <c r="H200" s="229">
        <v>2400</v>
      </c>
      <c r="I200" s="123" t="s">
        <v>5565</v>
      </c>
      <c r="J200" s="123" t="s">
        <v>5565</v>
      </c>
      <c r="K200" s="163" cm="1">
        <f t="array" ref="K200">MIN(IF(D200:J200&gt;0,D200:J200))</f>
        <v>100</v>
      </c>
    </row>
    <row r="201" spans="1:11">
      <c r="A201" s="123" t="s">
        <v>419</v>
      </c>
      <c r="B201" s="123" t="s">
        <v>4996</v>
      </c>
      <c r="C201" s="227" t="s">
        <v>5565</v>
      </c>
      <c r="D201" s="227" t="s">
        <v>5565</v>
      </c>
      <c r="E201" s="228" t="s">
        <v>5563</v>
      </c>
      <c r="F201" s="228">
        <v>100</v>
      </c>
      <c r="G201" s="229" t="s">
        <v>5059</v>
      </c>
      <c r="H201" s="229">
        <v>2400</v>
      </c>
      <c r="I201" s="123" t="s">
        <v>5565</v>
      </c>
      <c r="J201" s="123" t="s">
        <v>5565</v>
      </c>
      <c r="K201" s="163" cm="1">
        <f t="array" ref="K201">MIN(IF(D201:J201&gt;0,D201:J201))</f>
        <v>100</v>
      </c>
    </row>
    <row r="202" spans="1:11">
      <c r="A202" s="123" t="s">
        <v>421</v>
      </c>
      <c r="B202" s="123" t="s">
        <v>422</v>
      </c>
      <c r="C202" s="227" t="s">
        <v>5565</v>
      </c>
      <c r="D202" s="227" t="s">
        <v>5565</v>
      </c>
      <c r="E202" s="228" t="s">
        <v>5563</v>
      </c>
      <c r="F202" s="228">
        <v>100</v>
      </c>
      <c r="G202" s="229" t="s">
        <v>5059</v>
      </c>
      <c r="H202" s="229">
        <v>2400</v>
      </c>
      <c r="I202" s="123" t="s">
        <v>5565</v>
      </c>
      <c r="J202" s="123" t="s">
        <v>5565</v>
      </c>
      <c r="K202" s="163" cm="1">
        <f t="array" ref="K202">MIN(IF(D202:J202&gt;0,D202:J202))</f>
        <v>100</v>
      </c>
    </row>
    <row r="203" spans="1:11">
      <c r="A203" s="123" t="s">
        <v>423</v>
      </c>
      <c r="B203" s="123" t="s">
        <v>4997</v>
      </c>
      <c r="C203" s="227" t="s">
        <v>5565</v>
      </c>
      <c r="D203" s="227" t="s">
        <v>5565</v>
      </c>
      <c r="E203" s="228" t="s">
        <v>5563</v>
      </c>
      <c r="F203" s="228">
        <v>100</v>
      </c>
      <c r="G203" s="229" t="s">
        <v>5059</v>
      </c>
      <c r="H203" s="229">
        <v>2400</v>
      </c>
      <c r="I203" s="123" t="s">
        <v>5565</v>
      </c>
      <c r="J203" s="123" t="s">
        <v>5565</v>
      </c>
      <c r="K203" s="163" cm="1">
        <f t="array" ref="K203">MIN(IF(D203:J203&gt;0,D203:J203))</f>
        <v>100</v>
      </c>
    </row>
    <row r="204" spans="1:11">
      <c r="A204" s="123" t="s">
        <v>425</v>
      </c>
      <c r="B204" s="123" t="s">
        <v>426</v>
      </c>
      <c r="C204" s="227" t="s">
        <v>5565</v>
      </c>
      <c r="D204" s="227" t="s">
        <v>5565</v>
      </c>
      <c r="E204" s="228" t="s">
        <v>5563</v>
      </c>
      <c r="F204" s="228">
        <v>100</v>
      </c>
      <c r="G204" s="229" t="s">
        <v>5059</v>
      </c>
      <c r="H204" s="229">
        <v>2400</v>
      </c>
      <c r="I204" s="123" t="s">
        <v>5565</v>
      </c>
      <c r="J204" s="123" t="s">
        <v>5565</v>
      </c>
      <c r="K204" s="163" cm="1">
        <f t="array" ref="K204">MIN(IF(D204:J204&gt;0,D204:J204))</f>
        <v>100</v>
      </c>
    </row>
    <row r="205" spans="1:11">
      <c r="A205" s="123" t="s">
        <v>427</v>
      </c>
      <c r="B205" s="123" t="s">
        <v>4998</v>
      </c>
      <c r="C205" s="227" t="s">
        <v>5565</v>
      </c>
      <c r="D205" s="227" t="s">
        <v>5565</v>
      </c>
      <c r="E205" s="228" t="s">
        <v>5563</v>
      </c>
      <c r="F205" s="228">
        <v>100</v>
      </c>
      <c r="G205" s="229" t="s">
        <v>5059</v>
      </c>
      <c r="H205" s="229">
        <v>2400</v>
      </c>
      <c r="I205" s="123" t="s">
        <v>5565</v>
      </c>
      <c r="J205" s="123" t="s">
        <v>5565</v>
      </c>
      <c r="K205" s="163" cm="1">
        <f t="array" ref="K205">MIN(IF(D205:J205&gt;0,D205:J205))</f>
        <v>100</v>
      </c>
    </row>
    <row r="206" spans="1:11">
      <c r="A206" s="123" t="s">
        <v>429</v>
      </c>
      <c r="B206" s="123" t="s">
        <v>430</v>
      </c>
      <c r="C206" s="227" t="s">
        <v>5565</v>
      </c>
      <c r="D206" s="227" t="s">
        <v>5565</v>
      </c>
      <c r="E206" s="228" t="s">
        <v>5563</v>
      </c>
      <c r="F206" s="228">
        <v>100</v>
      </c>
      <c r="G206" s="229" t="s">
        <v>5059</v>
      </c>
      <c r="H206" s="229">
        <v>2400</v>
      </c>
      <c r="I206" s="123" t="s">
        <v>5565</v>
      </c>
      <c r="J206" s="123" t="s">
        <v>5565</v>
      </c>
      <c r="K206" s="163" cm="1">
        <f t="array" ref="K206">MIN(IF(D206:J206&gt;0,D206:J206))</f>
        <v>100</v>
      </c>
    </row>
    <row r="207" spans="1:11">
      <c r="A207" s="123" t="s">
        <v>431</v>
      </c>
      <c r="B207" s="123" t="s">
        <v>4999</v>
      </c>
      <c r="C207" s="227" t="s">
        <v>5565</v>
      </c>
      <c r="D207" s="227" t="s">
        <v>5565</v>
      </c>
      <c r="E207" s="228" t="s">
        <v>5563</v>
      </c>
      <c r="F207" s="228">
        <v>100</v>
      </c>
      <c r="G207" s="229" t="s">
        <v>5059</v>
      </c>
      <c r="H207" s="229">
        <v>2400</v>
      </c>
      <c r="I207" s="123" t="s">
        <v>5565</v>
      </c>
      <c r="J207" s="123" t="s">
        <v>5565</v>
      </c>
      <c r="K207" s="163" cm="1">
        <f t="array" ref="K207">MIN(IF(D207:J207&gt;0,D207:J207))</f>
        <v>100</v>
      </c>
    </row>
    <row r="208" spans="1:11">
      <c r="A208" s="123" t="s">
        <v>433</v>
      </c>
      <c r="B208" s="123" t="s">
        <v>434</v>
      </c>
      <c r="C208" s="227" t="s">
        <v>5565</v>
      </c>
      <c r="D208" s="227" t="s">
        <v>5565</v>
      </c>
      <c r="E208" s="228" t="s">
        <v>5563</v>
      </c>
      <c r="F208" s="228">
        <v>100</v>
      </c>
      <c r="G208" s="229" t="s">
        <v>5059</v>
      </c>
      <c r="H208" s="229">
        <v>4800</v>
      </c>
      <c r="I208" s="123" t="s">
        <v>5565</v>
      </c>
      <c r="J208" s="123" t="s">
        <v>5565</v>
      </c>
      <c r="K208" s="163" cm="1">
        <f t="array" ref="K208">MIN(IF(D208:J208&gt;0,D208:J208))</f>
        <v>100</v>
      </c>
    </row>
    <row r="209" spans="1:11">
      <c r="A209" s="123" t="s">
        <v>435</v>
      </c>
      <c r="B209" s="123" t="s">
        <v>436</v>
      </c>
      <c r="C209" s="227" t="s">
        <v>5565</v>
      </c>
      <c r="D209" s="227" t="s">
        <v>5565</v>
      </c>
      <c r="E209" s="228" t="s">
        <v>5563</v>
      </c>
      <c r="F209" s="228">
        <v>100</v>
      </c>
      <c r="G209" s="229" t="s">
        <v>5059</v>
      </c>
      <c r="H209" s="229">
        <v>4800</v>
      </c>
      <c r="I209" s="123" t="s">
        <v>5565</v>
      </c>
      <c r="J209" s="123" t="s">
        <v>5565</v>
      </c>
      <c r="K209" s="163" cm="1">
        <f t="array" ref="K209">MIN(IF(D209:J209&gt;0,D209:J209))</f>
        <v>100</v>
      </c>
    </row>
    <row r="210" spans="1:11">
      <c r="A210" s="123" t="s">
        <v>437</v>
      </c>
      <c r="B210" s="123" t="s">
        <v>438</v>
      </c>
      <c r="C210" s="227" t="s">
        <v>5565</v>
      </c>
      <c r="D210" s="227" t="s">
        <v>5565</v>
      </c>
      <c r="E210" s="228" t="s">
        <v>5563</v>
      </c>
      <c r="F210" s="228">
        <v>100</v>
      </c>
      <c r="G210" s="229" t="s">
        <v>5059</v>
      </c>
      <c r="H210" s="229">
        <v>2400</v>
      </c>
      <c r="I210" s="123" t="s">
        <v>5565</v>
      </c>
      <c r="J210" s="123" t="s">
        <v>5565</v>
      </c>
      <c r="K210" s="163" cm="1">
        <f t="array" ref="K210">MIN(IF(D210:J210&gt;0,D210:J210))</f>
        <v>100</v>
      </c>
    </row>
    <row r="211" spans="1:11">
      <c r="A211" s="123" t="s">
        <v>439</v>
      </c>
      <c r="B211" s="123" t="s">
        <v>440</v>
      </c>
      <c r="C211" s="227" t="s">
        <v>5565</v>
      </c>
      <c r="D211" s="227" t="s">
        <v>5565</v>
      </c>
      <c r="E211" s="228" t="s">
        <v>5563</v>
      </c>
      <c r="F211" s="228">
        <v>100</v>
      </c>
      <c r="G211" s="229" t="s">
        <v>5059</v>
      </c>
      <c r="H211" s="229">
        <v>2400</v>
      </c>
      <c r="I211" s="123" t="s">
        <v>5565</v>
      </c>
      <c r="J211" s="123" t="s">
        <v>5565</v>
      </c>
      <c r="K211" s="163" cm="1">
        <f t="array" ref="K211">MIN(IF(D211:J211&gt;0,D211:J211))</f>
        <v>100</v>
      </c>
    </row>
    <row r="212" spans="1:11">
      <c r="A212" s="123" t="s">
        <v>441</v>
      </c>
      <c r="B212" s="123" t="s">
        <v>442</v>
      </c>
      <c r="C212" s="227" t="s">
        <v>5060</v>
      </c>
      <c r="D212" s="227">
        <v>20</v>
      </c>
      <c r="E212" s="228" t="s">
        <v>5563</v>
      </c>
      <c r="F212" s="228">
        <v>200</v>
      </c>
      <c r="G212" s="229" t="s">
        <v>5059</v>
      </c>
      <c r="H212" s="229">
        <v>9600</v>
      </c>
      <c r="I212" s="123" t="s">
        <v>5565</v>
      </c>
      <c r="J212" s="123" t="s">
        <v>5565</v>
      </c>
      <c r="K212" s="163" cm="1">
        <f t="array" ref="K212">MIN(IF(D212:J212&gt;0,D212:J212))</f>
        <v>20</v>
      </c>
    </row>
    <row r="213" spans="1:11">
      <c r="A213" s="123" t="s">
        <v>443</v>
      </c>
      <c r="B213" s="123" t="s">
        <v>5000</v>
      </c>
      <c r="C213" s="227" t="s">
        <v>5060</v>
      </c>
      <c r="D213" s="227">
        <v>20</v>
      </c>
      <c r="E213" s="228" t="s">
        <v>5563</v>
      </c>
      <c r="F213" s="228">
        <v>200</v>
      </c>
      <c r="G213" s="229" t="s">
        <v>5059</v>
      </c>
      <c r="H213" s="229">
        <v>9600</v>
      </c>
      <c r="I213" s="123" t="s">
        <v>5565</v>
      </c>
      <c r="J213" s="123" t="s">
        <v>5565</v>
      </c>
      <c r="K213" s="163" cm="1">
        <f t="array" ref="K213">MIN(IF(D213:J213&gt;0,D213:J213))</f>
        <v>20</v>
      </c>
    </row>
    <row r="214" spans="1:11">
      <c r="A214" s="123" t="s">
        <v>445</v>
      </c>
      <c r="B214" s="123" t="s">
        <v>5001</v>
      </c>
      <c r="C214" s="227" t="s">
        <v>5060</v>
      </c>
      <c r="D214" s="227">
        <v>20</v>
      </c>
      <c r="E214" s="228" t="s">
        <v>5563</v>
      </c>
      <c r="F214" s="228">
        <v>200</v>
      </c>
      <c r="G214" s="229" t="s">
        <v>5059</v>
      </c>
      <c r="H214" s="229">
        <v>9600</v>
      </c>
      <c r="I214" s="123" t="s">
        <v>5565</v>
      </c>
      <c r="J214" s="123" t="s">
        <v>5565</v>
      </c>
      <c r="K214" s="163" cm="1">
        <f t="array" ref="K214">MIN(IF(D214:J214&gt;0,D214:J214))</f>
        <v>20</v>
      </c>
    </row>
    <row r="215" spans="1:11">
      <c r="A215" s="123" t="s">
        <v>447</v>
      </c>
      <c r="B215" s="123" t="s">
        <v>448</v>
      </c>
      <c r="C215" s="227" t="s">
        <v>5060</v>
      </c>
      <c r="D215" s="227">
        <v>100</v>
      </c>
      <c r="E215" s="228" t="s">
        <v>5563</v>
      </c>
      <c r="F215" s="228">
        <v>1000</v>
      </c>
      <c r="G215" s="229" t="s">
        <v>5059</v>
      </c>
      <c r="H215" s="229">
        <v>48000</v>
      </c>
      <c r="I215" s="123" t="s">
        <v>5565</v>
      </c>
      <c r="J215" s="123" t="s">
        <v>5565</v>
      </c>
      <c r="K215" s="163" cm="1">
        <f t="array" ref="K215">MIN(IF(D215:J215&gt;0,D215:J215))</f>
        <v>100</v>
      </c>
    </row>
    <row r="216" spans="1:11">
      <c r="A216" s="123" t="s">
        <v>5070</v>
      </c>
      <c r="B216" s="123" t="s">
        <v>5071</v>
      </c>
      <c r="C216" s="227" t="s">
        <v>5565</v>
      </c>
      <c r="D216" s="227" t="s">
        <v>5565</v>
      </c>
      <c r="E216" s="228" t="s">
        <v>5563</v>
      </c>
      <c r="F216" s="228">
        <v>1</v>
      </c>
      <c r="G216" s="229" t="s">
        <v>5059</v>
      </c>
      <c r="H216" s="229">
        <v>6400</v>
      </c>
      <c r="I216" s="123" t="s">
        <v>5565</v>
      </c>
      <c r="J216" s="123" t="s">
        <v>5565</v>
      </c>
      <c r="K216" s="163" cm="1">
        <f t="array" ref="K216">MIN(IF(D216:J216&gt;0,D216:J216))</f>
        <v>1</v>
      </c>
    </row>
    <row r="217" spans="1:11">
      <c r="A217" s="123" t="s">
        <v>5072</v>
      </c>
      <c r="B217" s="123" t="s">
        <v>5073</v>
      </c>
      <c r="C217" s="227" t="s">
        <v>5565</v>
      </c>
      <c r="D217" s="227" t="s">
        <v>5565</v>
      </c>
      <c r="E217" s="228" t="s">
        <v>5563</v>
      </c>
      <c r="F217" s="228">
        <v>50</v>
      </c>
      <c r="G217" s="229" t="s">
        <v>5059</v>
      </c>
      <c r="H217" s="229">
        <v>6400</v>
      </c>
      <c r="I217" s="123" t="s">
        <v>5565</v>
      </c>
      <c r="J217" s="123" t="s">
        <v>5565</v>
      </c>
      <c r="K217" s="163" cm="1">
        <f t="array" ref="K217">MIN(IF(D217:J217&gt;0,D217:J217))</f>
        <v>50</v>
      </c>
    </row>
    <row r="218" spans="1:11">
      <c r="A218" s="123" t="s">
        <v>5074</v>
      </c>
      <c r="B218" s="123" t="s">
        <v>5075</v>
      </c>
      <c r="C218" s="227" t="s">
        <v>5565</v>
      </c>
      <c r="D218" s="227" t="s">
        <v>5565</v>
      </c>
      <c r="E218" s="228" t="s">
        <v>5563</v>
      </c>
      <c r="F218" s="228">
        <v>50</v>
      </c>
      <c r="G218" s="229" t="s">
        <v>5059</v>
      </c>
      <c r="H218" s="229">
        <v>6400</v>
      </c>
      <c r="I218" s="123" t="s">
        <v>5565</v>
      </c>
      <c r="J218" s="123" t="s">
        <v>5565</v>
      </c>
      <c r="K218" s="163" cm="1">
        <f t="array" ref="K218">MIN(IF(D218:J218&gt;0,D218:J218))</f>
        <v>50</v>
      </c>
    </row>
    <row r="219" spans="1:11">
      <c r="A219" s="123" t="s">
        <v>5076</v>
      </c>
      <c r="B219" s="123" t="s">
        <v>5077</v>
      </c>
      <c r="C219" s="227" t="s">
        <v>5565</v>
      </c>
      <c r="D219" s="227" t="s">
        <v>5565</v>
      </c>
      <c r="E219" s="228" t="s">
        <v>5563</v>
      </c>
      <c r="F219" s="228">
        <v>100</v>
      </c>
      <c r="G219" s="229" t="s">
        <v>5059</v>
      </c>
      <c r="H219" s="229">
        <v>6400</v>
      </c>
      <c r="I219" s="123" t="s">
        <v>5565</v>
      </c>
      <c r="J219" s="123" t="s">
        <v>5565</v>
      </c>
      <c r="K219" s="163" cm="1">
        <f t="array" ref="K219">MIN(IF(D219:J219&gt;0,D219:J219))</f>
        <v>100</v>
      </c>
    </row>
    <row r="220" spans="1:11">
      <c r="A220" s="123" t="s">
        <v>5078</v>
      </c>
      <c r="B220" s="123" t="s">
        <v>5079</v>
      </c>
      <c r="C220" s="227" t="s">
        <v>5565</v>
      </c>
      <c r="D220" s="227" t="s">
        <v>5565</v>
      </c>
      <c r="E220" s="228" t="s">
        <v>5563</v>
      </c>
      <c r="F220" s="228">
        <v>50</v>
      </c>
      <c r="G220" s="229" t="s">
        <v>5059</v>
      </c>
      <c r="H220" s="229">
        <v>6400</v>
      </c>
      <c r="I220" s="123" t="s">
        <v>5565</v>
      </c>
      <c r="J220" s="123" t="s">
        <v>5565</v>
      </c>
      <c r="K220" s="163" cm="1">
        <f t="array" ref="K220">MIN(IF(D220:J220&gt;0,D220:J220))</f>
        <v>50</v>
      </c>
    </row>
    <row r="221" spans="1:11">
      <c r="A221" s="123" t="s">
        <v>5080</v>
      </c>
      <c r="B221" s="123" t="s">
        <v>5081</v>
      </c>
      <c r="C221" s="227" t="s">
        <v>5565</v>
      </c>
      <c r="D221" s="227" t="s">
        <v>5565</v>
      </c>
      <c r="E221" s="228" t="s">
        <v>5563</v>
      </c>
      <c r="F221" s="228">
        <v>50</v>
      </c>
      <c r="G221" s="229" t="s">
        <v>5059</v>
      </c>
      <c r="H221" s="229">
        <v>6400</v>
      </c>
      <c r="I221" s="123" t="s">
        <v>5565</v>
      </c>
      <c r="J221" s="123" t="s">
        <v>5565</v>
      </c>
      <c r="K221" s="163" cm="1">
        <f t="array" ref="K221">MIN(IF(D221:J221&gt;0,D221:J221))</f>
        <v>50</v>
      </c>
    </row>
    <row r="222" spans="1:11">
      <c r="A222" s="123" t="s">
        <v>449</v>
      </c>
      <c r="B222" s="123" t="s">
        <v>2904</v>
      </c>
      <c r="C222" s="227" t="s">
        <v>5060</v>
      </c>
      <c r="D222" s="227">
        <v>100</v>
      </c>
      <c r="E222" s="228" t="s">
        <v>5563</v>
      </c>
      <c r="F222" s="228">
        <v>1000</v>
      </c>
      <c r="G222" s="229" t="s">
        <v>5059</v>
      </c>
      <c r="H222" s="229">
        <v>48000</v>
      </c>
      <c r="I222" s="123" t="s">
        <v>5565</v>
      </c>
      <c r="J222" s="123" t="s">
        <v>5565</v>
      </c>
      <c r="K222" s="163" cm="1">
        <f t="array" ref="K222">MIN(IF(D222:J222&gt;0,D222:J222))</f>
        <v>100</v>
      </c>
    </row>
    <row r="223" spans="1:11">
      <c r="A223" s="123" t="s">
        <v>451</v>
      </c>
      <c r="B223" s="123" t="s">
        <v>5002</v>
      </c>
      <c r="C223" s="227" t="s">
        <v>5565</v>
      </c>
      <c r="D223" s="227" t="s">
        <v>5565</v>
      </c>
      <c r="E223" s="228" t="s">
        <v>5563</v>
      </c>
      <c r="F223" s="228">
        <v>200</v>
      </c>
      <c r="G223" s="229" t="s">
        <v>5059</v>
      </c>
      <c r="H223" s="229">
        <v>22400</v>
      </c>
      <c r="I223" s="123" t="s">
        <v>5565</v>
      </c>
      <c r="J223" s="123" t="s">
        <v>5565</v>
      </c>
      <c r="K223" s="163" cm="1">
        <f t="array" ref="K223">MIN(IF(D223:J223&gt;0,D223:J223))</f>
        <v>200</v>
      </c>
    </row>
    <row r="224" spans="1:11">
      <c r="A224" s="123" t="s">
        <v>453</v>
      </c>
      <c r="B224" s="123" t="s">
        <v>454</v>
      </c>
      <c r="C224" s="227" t="s">
        <v>5565</v>
      </c>
      <c r="D224" s="227" t="s">
        <v>5565</v>
      </c>
      <c r="E224" s="228" t="s">
        <v>5563</v>
      </c>
      <c r="F224" s="228">
        <v>100</v>
      </c>
      <c r="G224" s="229" t="s">
        <v>5059</v>
      </c>
      <c r="H224" s="229">
        <v>800</v>
      </c>
      <c r="I224" s="123" t="s">
        <v>5565</v>
      </c>
      <c r="J224" s="123" t="s">
        <v>5565</v>
      </c>
      <c r="K224" s="163" cm="1">
        <f t="array" ref="K224">MIN(IF(D224:J224&gt;0,D224:J224))</f>
        <v>100</v>
      </c>
    </row>
    <row r="225" spans="1:11">
      <c r="A225" s="123" t="s">
        <v>455</v>
      </c>
      <c r="B225" s="123" t="s">
        <v>5003</v>
      </c>
      <c r="C225" s="227" t="s">
        <v>5060</v>
      </c>
      <c r="D225" s="227">
        <v>100</v>
      </c>
      <c r="E225" s="228" t="s">
        <v>5563</v>
      </c>
      <c r="F225" s="228">
        <v>1000</v>
      </c>
      <c r="G225" s="229" t="s">
        <v>5059</v>
      </c>
      <c r="H225" s="229">
        <v>24000</v>
      </c>
      <c r="I225" s="123" t="s">
        <v>5565</v>
      </c>
      <c r="J225" s="123" t="s">
        <v>5565</v>
      </c>
      <c r="K225" s="163" cm="1">
        <f t="array" ref="K225">MIN(IF(D225:J225&gt;0,D225:J225))</f>
        <v>100</v>
      </c>
    </row>
    <row r="226" spans="1:11">
      <c r="A226" s="123" t="s">
        <v>457</v>
      </c>
      <c r="B226" s="123" t="s">
        <v>5004</v>
      </c>
      <c r="C226" s="227" t="s">
        <v>5060</v>
      </c>
      <c r="D226" s="227">
        <v>100</v>
      </c>
      <c r="E226" s="228" t="s">
        <v>5563</v>
      </c>
      <c r="F226" s="228">
        <v>1000</v>
      </c>
      <c r="G226" s="229" t="s">
        <v>5059</v>
      </c>
      <c r="H226" s="229">
        <v>24000</v>
      </c>
      <c r="I226" s="123" t="s">
        <v>5565</v>
      </c>
      <c r="J226" s="123" t="s">
        <v>5565</v>
      </c>
      <c r="K226" s="163" cm="1">
        <f t="array" ref="K226">MIN(IF(D226:J226&gt;0,D226:J226))</f>
        <v>100</v>
      </c>
    </row>
    <row r="227" spans="1:11">
      <c r="A227" s="123" t="s">
        <v>459</v>
      </c>
      <c r="B227" s="123" t="s">
        <v>460</v>
      </c>
      <c r="C227" s="227" t="s">
        <v>5565</v>
      </c>
      <c r="D227" s="227" t="s">
        <v>5565</v>
      </c>
      <c r="E227" s="228" t="s">
        <v>5565</v>
      </c>
      <c r="F227" s="228" t="s">
        <v>5565</v>
      </c>
      <c r="G227" s="229" t="s">
        <v>5059</v>
      </c>
      <c r="H227" s="229">
        <v>100</v>
      </c>
      <c r="I227" s="123" t="s">
        <v>5565</v>
      </c>
      <c r="J227" s="123" t="s">
        <v>5565</v>
      </c>
      <c r="K227" s="163" cm="1">
        <f t="array" ref="K227">MIN(IF(D227:J227&gt;0,D227:J227))</f>
        <v>100</v>
      </c>
    </row>
    <row r="228" spans="1:11">
      <c r="A228" s="123" t="s">
        <v>462</v>
      </c>
      <c r="B228" s="123" t="s">
        <v>463</v>
      </c>
      <c r="C228" s="227" t="s">
        <v>5565</v>
      </c>
      <c r="D228" s="227" t="s">
        <v>5565</v>
      </c>
      <c r="E228" s="228" t="s">
        <v>5565</v>
      </c>
      <c r="F228" s="228" t="s">
        <v>5565</v>
      </c>
      <c r="G228" s="229" t="s">
        <v>5059</v>
      </c>
      <c r="H228" s="229">
        <v>100</v>
      </c>
      <c r="I228" s="123" t="s">
        <v>5565</v>
      </c>
      <c r="J228" s="123" t="s">
        <v>5565</v>
      </c>
      <c r="K228" s="163" cm="1">
        <f t="array" ref="K228">MIN(IF(D228:J228&gt;0,D228:J228))</f>
        <v>100</v>
      </c>
    </row>
    <row r="229" spans="1:11">
      <c r="A229" s="123" t="s">
        <v>464</v>
      </c>
      <c r="B229" s="123" t="s">
        <v>465</v>
      </c>
      <c r="C229" s="227" t="s">
        <v>5565</v>
      </c>
      <c r="D229" s="227" t="s">
        <v>5565</v>
      </c>
      <c r="E229" s="228" t="s">
        <v>5565</v>
      </c>
      <c r="F229" s="228" t="s">
        <v>5565</v>
      </c>
      <c r="G229" s="229" t="s">
        <v>5059</v>
      </c>
      <c r="H229" s="229">
        <v>50</v>
      </c>
      <c r="I229" s="123" t="s">
        <v>5565</v>
      </c>
      <c r="J229" s="123" t="s">
        <v>5565</v>
      </c>
      <c r="K229" s="163" cm="1">
        <f t="array" ref="K229">MIN(IF(D229:J229&gt;0,D229:J229))</f>
        <v>50</v>
      </c>
    </row>
    <row r="230" spans="1:11">
      <c r="A230" s="123" t="s">
        <v>466</v>
      </c>
      <c r="B230" s="123" t="s">
        <v>467</v>
      </c>
      <c r="C230" s="227" t="s">
        <v>5565</v>
      </c>
      <c r="D230" s="227" t="s">
        <v>5565</v>
      </c>
      <c r="E230" s="228" t="s">
        <v>5565</v>
      </c>
      <c r="F230" s="228" t="s">
        <v>5565</v>
      </c>
      <c r="G230" s="229" t="s">
        <v>5059</v>
      </c>
      <c r="H230" s="229">
        <v>100</v>
      </c>
      <c r="I230" s="123" t="s">
        <v>5565</v>
      </c>
      <c r="J230" s="123" t="s">
        <v>5565</v>
      </c>
      <c r="K230" s="163" cm="1">
        <f t="array" ref="K230">MIN(IF(D230:J230&gt;0,D230:J230))</f>
        <v>100</v>
      </c>
    </row>
    <row r="231" spans="1:11">
      <c r="A231" s="123" t="s">
        <v>468</v>
      </c>
      <c r="B231" s="123" t="s">
        <v>469</v>
      </c>
      <c r="C231" s="227" t="s">
        <v>5565</v>
      </c>
      <c r="D231" s="227" t="s">
        <v>5565</v>
      </c>
      <c r="E231" s="228" t="s">
        <v>5565</v>
      </c>
      <c r="F231" s="228" t="s">
        <v>5565</v>
      </c>
      <c r="G231" s="229" t="s">
        <v>5059</v>
      </c>
      <c r="H231" s="229">
        <v>100</v>
      </c>
      <c r="I231" s="123" t="s">
        <v>5565</v>
      </c>
      <c r="J231" s="123" t="s">
        <v>5565</v>
      </c>
      <c r="K231" s="163" cm="1">
        <f t="array" ref="K231">MIN(IF(D231:J231&gt;0,D231:J231))</f>
        <v>100</v>
      </c>
    </row>
    <row r="232" spans="1:11">
      <c r="A232" s="123" t="s">
        <v>470</v>
      </c>
      <c r="B232" s="123" t="s">
        <v>471</v>
      </c>
      <c r="C232" s="227" t="s">
        <v>5565</v>
      </c>
      <c r="D232" s="227" t="s">
        <v>5565</v>
      </c>
      <c r="E232" s="228" t="s">
        <v>5565</v>
      </c>
      <c r="F232" s="228" t="s">
        <v>5565</v>
      </c>
      <c r="G232" s="229" t="s">
        <v>5059</v>
      </c>
      <c r="H232" s="229">
        <v>100</v>
      </c>
      <c r="I232" s="123" t="s">
        <v>5565</v>
      </c>
      <c r="J232" s="123" t="s">
        <v>5565</v>
      </c>
      <c r="K232" s="163" cm="1">
        <f t="array" ref="K232">MIN(IF(D232:J232&gt;0,D232:J232))</f>
        <v>100</v>
      </c>
    </row>
    <row r="233" spans="1:11">
      <c r="A233" s="123" t="s">
        <v>472</v>
      </c>
      <c r="B233" s="123" t="s">
        <v>473</v>
      </c>
      <c r="C233" s="227" t="s">
        <v>5565</v>
      </c>
      <c r="D233" s="227" t="s">
        <v>5565</v>
      </c>
      <c r="E233" s="228" t="s">
        <v>5563</v>
      </c>
      <c r="F233" s="228">
        <v>50</v>
      </c>
      <c r="G233" s="229" t="s">
        <v>5059</v>
      </c>
      <c r="H233" s="229">
        <v>1200</v>
      </c>
      <c r="I233" s="123" t="s">
        <v>5565</v>
      </c>
      <c r="J233" s="123" t="s">
        <v>5565</v>
      </c>
      <c r="K233" s="163" cm="1">
        <f t="array" ref="K233">MIN(IF(D233:J233&gt;0,D233:J233))</f>
        <v>50</v>
      </c>
    </row>
    <row r="234" spans="1:11">
      <c r="A234" s="123" t="s">
        <v>474</v>
      </c>
      <c r="B234" s="123" t="s">
        <v>475</v>
      </c>
      <c r="C234" s="227" t="s">
        <v>5565</v>
      </c>
      <c r="D234" s="227" t="s">
        <v>5565</v>
      </c>
      <c r="E234" s="228" t="s">
        <v>5563</v>
      </c>
      <c r="F234" s="228">
        <v>100</v>
      </c>
      <c r="G234" s="229" t="s">
        <v>5059</v>
      </c>
      <c r="H234" s="229">
        <v>800</v>
      </c>
      <c r="I234" s="123" t="s">
        <v>5565</v>
      </c>
      <c r="J234" s="123" t="s">
        <v>5565</v>
      </c>
      <c r="K234" s="163" cm="1">
        <f t="array" ref="K234">MIN(IF(D234:J234&gt;0,D234:J234))</f>
        <v>100</v>
      </c>
    </row>
    <row r="235" spans="1:11">
      <c r="A235" s="123" t="s">
        <v>476</v>
      </c>
      <c r="B235" s="123" t="s">
        <v>477</v>
      </c>
      <c r="C235" s="227" t="s">
        <v>5565</v>
      </c>
      <c r="D235" s="227" t="s">
        <v>5565</v>
      </c>
      <c r="E235" s="228" t="s">
        <v>5563</v>
      </c>
      <c r="F235" s="228">
        <v>100</v>
      </c>
      <c r="G235" s="229" t="s">
        <v>5059</v>
      </c>
      <c r="H235" s="229">
        <v>800</v>
      </c>
      <c r="I235" s="123" t="s">
        <v>5565</v>
      </c>
      <c r="J235" s="123" t="s">
        <v>5565</v>
      </c>
      <c r="K235" s="163" cm="1">
        <f t="array" ref="K235">MIN(IF(D235:J235&gt;0,D235:J235))</f>
        <v>100</v>
      </c>
    </row>
    <row r="236" spans="1:11">
      <c r="A236" s="123" t="s">
        <v>478</v>
      </c>
      <c r="B236" s="123" t="s">
        <v>479</v>
      </c>
      <c r="C236" s="227" t="s">
        <v>5565</v>
      </c>
      <c r="D236" s="227" t="s">
        <v>5565</v>
      </c>
      <c r="E236" s="228" t="s">
        <v>5563</v>
      </c>
      <c r="F236" s="228">
        <v>150</v>
      </c>
      <c r="G236" s="229" t="s">
        <v>5059</v>
      </c>
      <c r="H236" s="229">
        <v>600</v>
      </c>
      <c r="I236" s="123" t="s">
        <v>5565</v>
      </c>
      <c r="J236" s="123" t="s">
        <v>5565</v>
      </c>
      <c r="K236" s="163" cm="1">
        <f t="array" ref="K236">MIN(IF(D236:J236&gt;0,D236:J236))</f>
        <v>150</v>
      </c>
    </row>
    <row r="237" spans="1:11">
      <c r="A237" s="123" t="s">
        <v>480</v>
      </c>
      <c r="B237" s="123" t="s">
        <v>481</v>
      </c>
      <c r="C237" s="227" t="s">
        <v>5565</v>
      </c>
      <c r="D237" s="227" t="s">
        <v>5565</v>
      </c>
      <c r="E237" s="228" t="s">
        <v>5563</v>
      </c>
      <c r="F237" s="228">
        <v>150</v>
      </c>
      <c r="G237" s="229" t="s">
        <v>5059</v>
      </c>
      <c r="H237" s="229">
        <v>600</v>
      </c>
      <c r="I237" s="123" t="s">
        <v>5565</v>
      </c>
      <c r="J237" s="123" t="s">
        <v>5565</v>
      </c>
      <c r="K237" s="163" cm="1">
        <f t="array" ref="K237">MIN(IF(D237:J237&gt;0,D237:J237))</f>
        <v>150</v>
      </c>
    </row>
    <row r="238" spans="1:11">
      <c r="A238" s="123" t="s">
        <v>482</v>
      </c>
      <c r="B238" s="123" t="s">
        <v>483</v>
      </c>
      <c r="C238" s="227" t="s">
        <v>5565</v>
      </c>
      <c r="D238" s="227" t="s">
        <v>5565</v>
      </c>
      <c r="E238" s="228" t="s">
        <v>5565</v>
      </c>
      <c r="F238" s="228" t="s">
        <v>5565</v>
      </c>
      <c r="G238" s="229" t="s">
        <v>5059</v>
      </c>
      <c r="H238" s="229">
        <v>500</v>
      </c>
      <c r="I238" s="123" t="s">
        <v>5565</v>
      </c>
      <c r="J238" s="123" t="s">
        <v>5565</v>
      </c>
      <c r="K238" s="163" cm="1">
        <f t="array" ref="K238">MIN(IF(D238:J238&gt;0,D238:J238))</f>
        <v>500</v>
      </c>
    </row>
    <row r="239" spans="1:11">
      <c r="A239" s="123" t="s">
        <v>484</v>
      </c>
      <c r="B239" s="123" t="s">
        <v>485</v>
      </c>
      <c r="C239" s="227" t="s">
        <v>5565</v>
      </c>
      <c r="D239" s="227" t="s">
        <v>5565</v>
      </c>
      <c r="E239" s="228" t="s">
        <v>5565</v>
      </c>
      <c r="F239" s="228" t="s">
        <v>5565</v>
      </c>
      <c r="G239" s="229" t="s">
        <v>5059</v>
      </c>
      <c r="H239" s="229">
        <v>400</v>
      </c>
      <c r="I239" s="123" t="s">
        <v>5565</v>
      </c>
      <c r="J239" s="123" t="s">
        <v>5565</v>
      </c>
      <c r="K239" s="163" cm="1">
        <f t="array" ref="K239">MIN(IF(D239:J239&gt;0,D239:J239))</f>
        <v>400</v>
      </c>
    </row>
    <row r="240" spans="1:11">
      <c r="A240" s="123" t="s">
        <v>486</v>
      </c>
      <c r="B240" s="123" t="s">
        <v>487</v>
      </c>
      <c r="C240" s="227" t="s">
        <v>5565</v>
      </c>
      <c r="D240" s="227" t="s">
        <v>5565</v>
      </c>
      <c r="E240" s="228" t="s">
        <v>5565</v>
      </c>
      <c r="F240" s="228" t="s">
        <v>5565</v>
      </c>
      <c r="G240" s="229" t="s">
        <v>5059</v>
      </c>
      <c r="H240" s="229">
        <v>400</v>
      </c>
      <c r="I240" s="123" t="s">
        <v>5565</v>
      </c>
      <c r="J240" s="123" t="s">
        <v>5565</v>
      </c>
      <c r="K240" s="163" cm="1">
        <f t="array" ref="K240">MIN(IF(D240:J240&gt;0,D240:J240))</f>
        <v>400</v>
      </c>
    </row>
    <row r="241" spans="1:11">
      <c r="A241" s="123" t="s">
        <v>488</v>
      </c>
      <c r="B241" s="123" t="s">
        <v>4171</v>
      </c>
      <c r="C241" s="227" t="s">
        <v>5565</v>
      </c>
      <c r="D241" s="227" t="s">
        <v>5565</v>
      </c>
      <c r="E241" s="228" t="s">
        <v>5565</v>
      </c>
      <c r="F241" s="228" t="s">
        <v>5565</v>
      </c>
      <c r="G241" s="229" t="s">
        <v>5565</v>
      </c>
      <c r="H241" s="229" t="s">
        <v>5565</v>
      </c>
      <c r="I241" s="123" t="s">
        <v>5564</v>
      </c>
      <c r="J241" s="123">
        <v>30</v>
      </c>
      <c r="K241" s="163" cm="1">
        <f t="array" ref="K241">MIN(IF(D241:J241&gt;0,D241:J241))</f>
        <v>30</v>
      </c>
    </row>
    <row r="242" spans="1:11">
      <c r="A242" s="123" t="s">
        <v>490</v>
      </c>
      <c r="B242" s="123" t="s">
        <v>5005</v>
      </c>
      <c r="C242" s="227" t="s">
        <v>5565</v>
      </c>
      <c r="D242" s="227" t="s">
        <v>5565</v>
      </c>
      <c r="E242" s="228" t="s">
        <v>5563</v>
      </c>
      <c r="F242" s="228">
        <v>25</v>
      </c>
      <c r="G242" s="229" t="s">
        <v>5059</v>
      </c>
      <c r="H242" s="229">
        <v>600</v>
      </c>
      <c r="I242" s="123" t="s">
        <v>5565</v>
      </c>
      <c r="J242" s="123" t="s">
        <v>5565</v>
      </c>
      <c r="K242" s="163" cm="1">
        <f t="array" ref="K242">MIN(IF(D242:J242&gt;0,D242:J242))</f>
        <v>25</v>
      </c>
    </row>
    <row r="243" spans="1:11">
      <c r="A243" s="123" t="s">
        <v>492</v>
      </c>
      <c r="B243" s="123" t="s">
        <v>5006</v>
      </c>
      <c r="C243" s="227" t="s">
        <v>5565</v>
      </c>
      <c r="D243" s="227" t="s">
        <v>5565</v>
      </c>
      <c r="E243" s="228" t="s">
        <v>5563</v>
      </c>
      <c r="F243" s="228">
        <v>25</v>
      </c>
      <c r="G243" s="229" t="s">
        <v>5059</v>
      </c>
      <c r="H243" s="229">
        <v>1200</v>
      </c>
      <c r="I243" s="123" t="s">
        <v>5565</v>
      </c>
      <c r="J243" s="123" t="s">
        <v>5565</v>
      </c>
      <c r="K243" s="163" cm="1">
        <f t="array" ref="K243">MIN(IF(D243:J243&gt;0,D243:J243))</f>
        <v>25</v>
      </c>
    </row>
    <row r="244" spans="1:11">
      <c r="A244" s="123" t="s">
        <v>494</v>
      </c>
      <c r="B244" s="123" t="s">
        <v>5007</v>
      </c>
      <c r="C244" s="227" t="s">
        <v>5565</v>
      </c>
      <c r="D244" s="227" t="s">
        <v>5565</v>
      </c>
      <c r="E244" s="228" t="s">
        <v>5563</v>
      </c>
      <c r="F244" s="228">
        <v>25</v>
      </c>
      <c r="G244" s="229" t="s">
        <v>5059</v>
      </c>
      <c r="H244" s="229">
        <v>200</v>
      </c>
      <c r="I244" s="123" t="s">
        <v>5565</v>
      </c>
      <c r="J244" s="123" t="s">
        <v>5565</v>
      </c>
      <c r="K244" s="163" cm="1">
        <f t="array" ref="K244">MIN(IF(D244:J244&gt;0,D244:J244))</f>
        <v>25</v>
      </c>
    </row>
    <row r="245" spans="1:11">
      <c r="A245" s="123" t="s">
        <v>496</v>
      </c>
      <c r="B245" s="123" t="s">
        <v>5008</v>
      </c>
      <c r="C245" s="227" t="s">
        <v>5565</v>
      </c>
      <c r="D245" s="227" t="s">
        <v>5565</v>
      </c>
      <c r="E245" s="228" t="s">
        <v>5563</v>
      </c>
      <c r="F245" s="228">
        <v>25</v>
      </c>
      <c r="G245" s="229" t="s">
        <v>5059</v>
      </c>
      <c r="H245" s="229">
        <v>1200</v>
      </c>
      <c r="I245" s="123" t="s">
        <v>5565</v>
      </c>
      <c r="J245" s="123" t="s">
        <v>5565</v>
      </c>
      <c r="K245" s="163" cm="1">
        <f t="array" ref="K245">MIN(IF(D245:J245&gt;0,D245:J245))</f>
        <v>25</v>
      </c>
    </row>
    <row r="246" spans="1:11">
      <c r="A246" s="123" t="s">
        <v>498</v>
      </c>
      <c r="B246" s="123" t="s">
        <v>5009</v>
      </c>
      <c r="C246" s="227" t="s">
        <v>5565</v>
      </c>
      <c r="D246" s="227" t="s">
        <v>5565</v>
      </c>
      <c r="E246" s="228" t="s">
        <v>5563</v>
      </c>
      <c r="F246" s="228">
        <v>25</v>
      </c>
      <c r="G246" s="229" t="s">
        <v>5059</v>
      </c>
      <c r="H246" s="229">
        <v>1200</v>
      </c>
      <c r="I246" s="123" t="s">
        <v>5565</v>
      </c>
      <c r="J246" s="123" t="s">
        <v>5565</v>
      </c>
      <c r="K246" s="163" cm="1">
        <f t="array" ref="K246">MIN(IF(D246:J246&gt;0,D246:J246))</f>
        <v>25</v>
      </c>
    </row>
    <row r="247" spans="1:11">
      <c r="A247" s="123" t="s">
        <v>500</v>
      </c>
      <c r="B247" s="123" t="s">
        <v>5010</v>
      </c>
      <c r="C247" s="227" t="s">
        <v>5565</v>
      </c>
      <c r="D247" s="227" t="s">
        <v>5565</v>
      </c>
      <c r="E247" s="228" t="s">
        <v>5563</v>
      </c>
      <c r="F247" s="228">
        <v>25</v>
      </c>
      <c r="G247" s="229" t="s">
        <v>5059</v>
      </c>
      <c r="H247" s="229">
        <v>600</v>
      </c>
      <c r="I247" s="123" t="s">
        <v>5565</v>
      </c>
      <c r="J247" s="123" t="s">
        <v>5565</v>
      </c>
      <c r="K247" s="163" cm="1">
        <f t="array" ref="K247">MIN(IF(D247:J247&gt;0,D247:J247))</f>
        <v>25</v>
      </c>
    </row>
    <row r="248" spans="1:11">
      <c r="A248" s="123" t="s">
        <v>502</v>
      </c>
      <c r="B248" s="123" t="s">
        <v>5011</v>
      </c>
      <c r="C248" s="227" t="s">
        <v>5565</v>
      </c>
      <c r="D248" s="227" t="s">
        <v>5565</v>
      </c>
      <c r="E248" s="228" t="s">
        <v>5563</v>
      </c>
      <c r="F248" s="228">
        <v>25</v>
      </c>
      <c r="G248" s="229" t="s">
        <v>5059</v>
      </c>
      <c r="H248" s="229">
        <v>1200</v>
      </c>
      <c r="I248" s="123" t="s">
        <v>5565</v>
      </c>
      <c r="J248" s="123" t="s">
        <v>5565</v>
      </c>
      <c r="K248" s="163" cm="1">
        <f t="array" ref="K248">MIN(IF(D248:J248&gt;0,D248:J248))</f>
        <v>25</v>
      </c>
    </row>
    <row r="249" spans="1:11">
      <c r="A249" s="123" t="s">
        <v>504</v>
      </c>
      <c r="B249" s="123" t="s">
        <v>5012</v>
      </c>
      <c r="C249" s="227" t="s">
        <v>5565</v>
      </c>
      <c r="D249" s="227" t="s">
        <v>5565</v>
      </c>
      <c r="E249" s="228" t="s">
        <v>5563</v>
      </c>
      <c r="F249" s="228">
        <v>25</v>
      </c>
      <c r="G249" s="229" t="s">
        <v>5059</v>
      </c>
      <c r="H249" s="229">
        <v>200</v>
      </c>
      <c r="I249" s="123" t="s">
        <v>5565</v>
      </c>
      <c r="J249" s="123" t="s">
        <v>5565</v>
      </c>
      <c r="K249" s="163" cm="1">
        <f t="array" ref="K249">MIN(IF(D249:J249&gt;0,D249:J249))</f>
        <v>25</v>
      </c>
    </row>
    <row r="250" spans="1:11">
      <c r="A250" s="123" t="s">
        <v>506</v>
      </c>
      <c r="B250" s="123" t="s">
        <v>507</v>
      </c>
      <c r="C250" s="227" t="s">
        <v>5565</v>
      </c>
      <c r="D250" s="227" t="s">
        <v>5565</v>
      </c>
      <c r="E250" s="228" t="s">
        <v>5565</v>
      </c>
      <c r="F250" s="228" t="s">
        <v>5565</v>
      </c>
      <c r="G250" s="229" t="s">
        <v>5565</v>
      </c>
      <c r="H250" s="229" t="s">
        <v>5565</v>
      </c>
      <c r="I250" s="123" t="s">
        <v>5564</v>
      </c>
      <c r="J250" s="123">
        <v>200</v>
      </c>
      <c r="K250" s="163" cm="1">
        <f t="array" ref="K250">MIN(IF(D250:J250&gt;0,D250:J250))</f>
        <v>200</v>
      </c>
    </row>
    <row r="251" spans="1:11">
      <c r="A251" s="123" t="s">
        <v>508</v>
      </c>
      <c r="B251" s="123" t="s">
        <v>509</v>
      </c>
      <c r="C251" s="227" t="s">
        <v>5565</v>
      </c>
      <c r="D251" s="227" t="s">
        <v>5565</v>
      </c>
      <c r="E251" s="228" t="s">
        <v>5565</v>
      </c>
      <c r="F251" s="228" t="s">
        <v>5565</v>
      </c>
      <c r="G251" s="229" t="s">
        <v>5565</v>
      </c>
      <c r="H251" s="229" t="s">
        <v>5565</v>
      </c>
      <c r="I251" s="123" t="s">
        <v>5564</v>
      </c>
      <c r="J251" s="123">
        <v>200</v>
      </c>
      <c r="K251" s="163" cm="1">
        <f t="array" ref="K251">MIN(IF(D251:J251&gt;0,D251:J251))</f>
        <v>200</v>
      </c>
    </row>
    <row r="252" spans="1:11">
      <c r="A252" s="123" t="s">
        <v>510</v>
      </c>
      <c r="B252" s="123" t="s">
        <v>511</v>
      </c>
      <c r="C252" s="227" t="s">
        <v>5565</v>
      </c>
      <c r="D252" s="227" t="s">
        <v>5565</v>
      </c>
      <c r="E252" s="228" t="s">
        <v>5563</v>
      </c>
      <c r="F252" s="228">
        <v>25</v>
      </c>
      <c r="G252" s="229" t="s">
        <v>5059</v>
      </c>
      <c r="H252" s="229">
        <v>800</v>
      </c>
      <c r="I252" s="123" t="s">
        <v>5565</v>
      </c>
      <c r="J252" s="123" t="s">
        <v>5565</v>
      </c>
      <c r="K252" s="163" cm="1">
        <f t="array" ref="K252">MIN(IF(D252:J252&gt;0,D252:J252))</f>
        <v>25</v>
      </c>
    </row>
    <row r="253" spans="1:11">
      <c r="A253" s="123" t="s">
        <v>512</v>
      </c>
      <c r="B253" s="123" t="s">
        <v>513</v>
      </c>
      <c r="C253" s="227" t="s">
        <v>5565</v>
      </c>
      <c r="D253" s="227" t="s">
        <v>5565</v>
      </c>
      <c r="E253" s="228" t="s">
        <v>5565</v>
      </c>
      <c r="F253" s="228" t="s">
        <v>5565</v>
      </c>
      <c r="G253" s="229" t="s">
        <v>5565</v>
      </c>
      <c r="H253" s="229" t="s">
        <v>5565</v>
      </c>
      <c r="I253" s="123" t="s">
        <v>5564</v>
      </c>
      <c r="J253" s="123">
        <v>100</v>
      </c>
      <c r="K253" s="163" cm="1">
        <f t="array" ref="K253">MIN(IF(D253:J253&gt;0,D253:J253))</f>
        <v>100</v>
      </c>
    </row>
    <row r="254" spans="1:11">
      <c r="A254" s="123" t="s">
        <v>514</v>
      </c>
      <c r="B254" s="123" t="s">
        <v>515</v>
      </c>
      <c r="C254" s="227" t="s">
        <v>5565</v>
      </c>
      <c r="D254" s="227" t="s">
        <v>5565</v>
      </c>
      <c r="E254" s="228" t="s">
        <v>5565</v>
      </c>
      <c r="F254" s="228" t="s">
        <v>5565</v>
      </c>
      <c r="G254" s="229" t="s">
        <v>5565</v>
      </c>
      <c r="H254" s="229" t="s">
        <v>5565</v>
      </c>
      <c r="I254" s="123" t="s">
        <v>5564</v>
      </c>
      <c r="J254" s="123">
        <v>100</v>
      </c>
      <c r="K254" s="163" cm="1">
        <f t="array" ref="K254">MIN(IF(D254:J254&gt;0,D254:J254))</f>
        <v>100</v>
      </c>
    </row>
    <row r="255" spans="1:11">
      <c r="A255" s="123" t="s">
        <v>516</v>
      </c>
      <c r="B255" s="123" t="s">
        <v>517</v>
      </c>
      <c r="C255" s="227" t="s">
        <v>5565</v>
      </c>
      <c r="D255" s="227" t="s">
        <v>5565</v>
      </c>
      <c r="E255" s="228" t="s">
        <v>5565</v>
      </c>
      <c r="F255" s="228" t="s">
        <v>5565</v>
      </c>
      <c r="G255" s="229" t="s">
        <v>5565</v>
      </c>
      <c r="H255" s="229" t="s">
        <v>5565</v>
      </c>
      <c r="I255" s="123" t="s">
        <v>5564</v>
      </c>
      <c r="J255" s="123">
        <v>100</v>
      </c>
      <c r="K255" s="163" cm="1">
        <f t="array" ref="K255">MIN(IF(D255:J255&gt;0,D255:J255))</f>
        <v>100</v>
      </c>
    </row>
    <row r="256" spans="1:11">
      <c r="A256" s="123" t="s">
        <v>518</v>
      </c>
      <c r="B256" s="123" t="s">
        <v>519</v>
      </c>
      <c r="C256" s="227" t="s">
        <v>5565</v>
      </c>
      <c r="D256" s="227" t="s">
        <v>5565</v>
      </c>
      <c r="E256" s="228" t="s">
        <v>5565</v>
      </c>
      <c r="F256" s="228" t="s">
        <v>5565</v>
      </c>
      <c r="G256" s="229" t="s">
        <v>5565</v>
      </c>
      <c r="H256" s="229" t="s">
        <v>5565</v>
      </c>
      <c r="I256" s="123" t="s">
        <v>5564</v>
      </c>
      <c r="J256" s="123">
        <v>100</v>
      </c>
      <c r="K256" s="163" cm="1">
        <f t="array" ref="K256">MIN(IF(D256:J256&gt;0,D256:J256))</f>
        <v>100</v>
      </c>
    </row>
    <row r="257" spans="1:11">
      <c r="A257" s="123" t="s">
        <v>520</v>
      </c>
      <c r="B257" s="123" t="s">
        <v>521</v>
      </c>
      <c r="C257" s="227" t="s">
        <v>5565</v>
      </c>
      <c r="D257" s="227" t="s">
        <v>5565</v>
      </c>
      <c r="E257" s="228" t="s">
        <v>5565</v>
      </c>
      <c r="F257" s="228" t="s">
        <v>5565</v>
      </c>
      <c r="G257" s="229" t="s">
        <v>5565</v>
      </c>
      <c r="H257" s="229" t="s">
        <v>5565</v>
      </c>
      <c r="I257" s="123" t="s">
        <v>5564</v>
      </c>
      <c r="J257" s="123">
        <v>100</v>
      </c>
      <c r="K257" s="163" cm="1">
        <f t="array" ref="K257">MIN(IF(D257:J257&gt;0,D257:J257))</f>
        <v>100</v>
      </c>
    </row>
    <row r="258" spans="1:11">
      <c r="A258" s="123" t="s">
        <v>522</v>
      </c>
      <c r="B258" s="123" t="s">
        <v>523</v>
      </c>
      <c r="C258" s="227" t="s">
        <v>5565</v>
      </c>
      <c r="D258" s="227" t="s">
        <v>5565</v>
      </c>
      <c r="E258" s="228" t="s">
        <v>5565</v>
      </c>
      <c r="F258" s="228" t="s">
        <v>5565</v>
      </c>
      <c r="G258" s="229" t="s">
        <v>5565</v>
      </c>
      <c r="H258" s="229" t="s">
        <v>5565</v>
      </c>
      <c r="I258" s="123" t="s">
        <v>5564</v>
      </c>
      <c r="J258" s="123">
        <v>133</v>
      </c>
      <c r="K258" s="163" cm="1">
        <f t="array" ref="K258">MIN(IF(D258:J258&gt;0,D258:J258))</f>
        <v>133</v>
      </c>
    </row>
    <row r="259" spans="1:11">
      <c r="A259" s="123" t="s">
        <v>524</v>
      </c>
      <c r="B259" s="123" t="s">
        <v>525</v>
      </c>
      <c r="C259" s="227" t="s">
        <v>5565</v>
      </c>
      <c r="D259" s="227" t="s">
        <v>5565</v>
      </c>
      <c r="E259" s="228" t="s">
        <v>5565</v>
      </c>
      <c r="F259" s="228" t="s">
        <v>5565</v>
      </c>
      <c r="G259" s="229" t="s">
        <v>5565</v>
      </c>
      <c r="H259" s="229" t="s">
        <v>5565</v>
      </c>
      <c r="I259" s="123" t="s">
        <v>5564</v>
      </c>
      <c r="J259" s="123">
        <v>133</v>
      </c>
      <c r="K259" s="163" cm="1">
        <f t="array" ref="K259">MIN(IF(D259:J259&gt;0,D259:J259))</f>
        <v>133</v>
      </c>
    </row>
    <row r="260" spans="1:11">
      <c r="A260" s="123" t="s">
        <v>526</v>
      </c>
      <c r="B260" s="123" t="s">
        <v>527</v>
      </c>
      <c r="C260" s="227" t="s">
        <v>5565</v>
      </c>
      <c r="D260" s="227" t="s">
        <v>5565</v>
      </c>
      <c r="E260" s="228" t="s">
        <v>5565</v>
      </c>
      <c r="F260" s="228" t="s">
        <v>5565</v>
      </c>
      <c r="G260" s="229" t="s">
        <v>5565</v>
      </c>
      <c r="H260" s="229" t="s">
        <v>5565</v>
      </c>
      <c r="I260" s="123" t="s">
        <v>5564</v>
      </c>
      <c r="J260" s="123">
        <v>133</v>
      </c>
      <c r="K260" s="163" cm="1">
        <f t="array" ref="K260">MIN(IF(D260:J260&gt;0,D260:J260))</f>
        <v>133</v>
      </c>
    </row>
    <row r="261" spans="1:11">
      <c r="A261" s="123" t="s">
        <v>528</v>
      </c>
      <c r="B261" s="123" t="s">
        <v>529</v>
      </c>
      <c r="C261" s="227" t="s">
        <v>5565</v>
      </c>
      <c r="D261" s="227" t="s">
        <v>5565</v>
      </c>
      <c r="E261" s="228" t="s">
        <v>5565</v>
      </c>
      <c r="F261" s="228" t="s">
        <v>5565</v>
      </c>
      <c r="G261" s="229" t="s">
        <v>5565</v>
      </c>
      <c r="H261" s="229" t="s">
        <v>5565</v>
      </c>
      <c r="I261" s="123" t="s">
        <v>5564</v>
      </c>
      <c r="J261" s="123">
        <v>133</v>
      </c>
      <c r="K261" s="163" cm="1">
        <f t="array" ref="K261">MIN(IF(D261:J261&gt;0,D261:J261))</f>
        <v>133</v>
      </c>
    </row>
    <row r="262" spans="1:11">
      <c r="A262" s="123" t="s">
        <v>530</v>
      </c>
      <c r="B262" s="123" t="s">
        <v>531</v>
      </c>
      <c r="C262" s="227" t="s">
        <v>5565</v>
      </c>
      <c r="D262" s="227" t="s">
        <v>5565</v>
      </c>
      <c r="E262" s="228" t="s">
        <v>5565</v>
      </c>
      <c r="F262" s="228" t="s">
        <v>5565</v>
      </c>
      <c r="G262" s="229" t="s">
        <v>5565</v>
      </c>
      <c r="H262" s="229" t="s">
        <v>5565</v>
      </c>
      <c r="I262" s="123" t="s">
        <v>5564</v>
      </c>
      <c r="J262" s="123">
        <v>133</v>
      </c>
      <c r="K262" s="163" cm="1">
        <f t="array" ref="K262">MIN(IF(D262:J262&gt;0,D262:J262))</f>
        <v>133</v>
      </c>
    </row>
    <row r="263" spans="1:11">
      <c r="A263" s="123" t="s">
        <v>532</v>
      </c>
      <c r="B263" s="123" t="s">
        <v>533</v>
      </c>
      <c r="C263" s="227" t="s">
        <v>5565</v>
      </c>
      <c r="D263" s="227" t="s">
        <v>5565</v>
      </c>
      <c r="E263" s="228" t="s">
        <v>5563</v>
      </c>
      <c r="F263" s="228">
        <v>25</v>
      </c>
      <c r="G263" s="229" t="s">
        <v>5059</v>
      </c>
      <c r="H263" s="229">
        <v>2800</v>
      </c>
      <c r="I263" s="123" t="s">
        <v>5565</v>
      </c>
      <c r="J263" s="123" t="s">
        <v>5565</v>
      </c>
      <c r="K263" s="163" cm="1">
        <f t="array" ref="K263">MIN(IF(D263:J263&gt;0,D263:J263))</f>
        <v>25</v>
      </c>
    </row>
    <row r="264" spans="1:11">
      <c r="A264" s="123" t="s">
        <v>5496</v>
      </c>
      <c r="B264" s="123" t="s">
        <v>5497</v>
      </c>
      <c r="C264" s="227" t="s">
        <v>5565</v>
      </c>
      <c r="D264" s="227" t="s">
        <v>5565</v>
      </c>
      <c r="E264" s="228" t="s">
        <v>5563</v>
      </c>
      <c r="F264" s="228">
        <v>20</v>
      </c>
      <c r="G264" s="229" t="s">
        <v>5059</v>
      </c>
      <c r="H264" s="229">
        <v>2240</v>
      </c>
      <c r="I264" s="123" t="s">
        <v>5565</v>
      </c>
      <c r="J264" s="123" t="s">
        <v>5565</v>
      </c>
      <c r="K264" s="163" cm="1">
        <f t="array" ref="K264">MIN(IF(D264:J264&gt;0,D264:J264))</f>
        <v>20</v>
      </c>
    </row>
    <row r="265" spans="1:11">
      <c r="A265" s="123" t="s">
        <v>534</v>
      </c>
      <c r="B265" s="123" t="s">
        <v>535</v>
      </c>
      <c r="C265" s="227" t="s">
        <v>5565</v>
      </c>
      <c r="D265" s="227" t="s">
        <v>5565</v>
      </c>
      <c r="E265" s="228" t="s">
        <v>5563</v>
      </c>
      <c r="F265" s="228">
        <v>25</v>
      </c>
      <c r="G265" s="229" t="s">
        <v>5059</v>
      </c>
      <c r="H265" s="229">
        <v>2800</v>
      </c>
      <c r="I265" s="123" t="s">
        <v>5565</v>
      </c>
      <c r="J265" s="123" t="s">
        <v>5565</v>
      </c>
      <c r="K265" s="163" cm="1">
        <f t="array" ref="K265">MIN(IF(D265:J265&gt;0,D265:J265))</f>
        <v>25</v>
      </c>
    </row>
    <row r="266" spans="1:11">
      <c r="A266" s="123" t="s">
        <v>5490</v>
      </c>
      <c r="B266" s="123" t="s">
        <v>5492</v>
      </c>
      <c r="C266" s="227" t="s">
        <v>5565</v>
      </c>
      <c r="D266" s="227" t="s">
        <v>5565</v>
      </c>
      <c r="E266" s="228" t="s">
        <v>5563</v>
      </c>
      <c r="F266" s="228">
        <v>45</v>
      </c>
      <c r="G266" s="229" t="s">
        <v>5059</v>
      </c>
      <c r="H266" s="229">
        <v>2160</v>
      </c>
      <c r="I266" s="123" t="s">
        <v>5565</v>
      </c>
      <c r="J266" s="123" t="s">
        <v>5565</v>
      </c>
      <c r="K266" s="163" cm="1">
        <f t="array" ref="K266">MIN(IF(D266:J266&gt;0,D266:J266))</f>
        <v>45</v>
      </c>
    </row>
    <row r="267" spans="1:11">
      <c r="A267" s="123" t="s">
        <v>5491</v>
      </c>
      <c r="B267" s="123" t="s">
        <v>5493</v>
      </c>
      <c r="C267" s="227" t="s">
        <v>5565</v>
      </c>
      <c r="D267" s="227" t="s">
        <v>5565</v>
      </c>
      <c r="E267" s="228" t="s">
        <v>5563</v>
      </c>
      <c r="F267" s="228">
        <v>30</v>
      </c>
      <c r="G267" s="229" t="s">
        <v>5059</v>
      </c>
      <c r="H267" s="229">
        <v>1440</v>
      </c>
      <c r="I267" s="123" t="s">
        <v>5565</v>
      </c>
      <c r="J267" s="123" t="s">
        <v>5565</v>
      </c>
      <c r="K267" s="163" cm="1">
        <f t="array" ref="K267">MIN(IF(D267:J267&gt;0,D267:J267))</f>
        <v>30</v>
      </c>
    </row>
    <row r="268" spans="1:11">
      <c r="A268" s="123" t="s">
        <v>536</v>
      </c>
      <c r="B268" s="123" t="s">
        <v>3311</v>
      </c>
      <c r="C268" s="227" t="s">
        <v>5565</v>
      </c>
      <c r="D268" s="227" t="s">
        <v>5565</v>
      </c>
      <c r="E268" s="228" t="s">
        <v>5563</v>
      </c>
      <c r="F268" s="228">
        <v>100</v>
      </c>
      <c r="G268" s="229" t="s">
        <v>5059</v>
      </c>
      <c r="H268" s="229">
        <v>2400</v>
      </c>
      <c r="I268" s="123" t="s">
        <v>5565</v>
      </c>
      <c r="J268" s="123" t="s">
        <v>5565</v>
      </c>
      <c r="K268" s="163" cm="1">
        <f t="array" ref="K268">MIN(IF(D268:J268&gt;0,D268:J268))</f>
        <v>100</v>
      </c>
    </row>
    <row r="269" spans="1:11">
      <c r="A269" s="123" t="s">
        <v>3326</v>
      </c>
      <c r="B269" s="123" t="s">
        <v>3327</v>
      </c>
      <c r="C269" s="227" t="s">
        <v>5565</v>
      </c>
      <c r="D269" s="227" t="s">
        <v>5565</v>
      </c>
      <c r="E269" s="228" t="s">
        <v>5563</v>
      </c>
      <c r="F269" s="228">
        <v>70</v>
      </c>
      <c r="G269" s="229" t="s">
        <v>5059</v>
      </c>
      <c r="H269" s="229">
        <v>1680</v>
      </c>
      <c r="I269" s="123" t="s">
        <v>5565</v>
      </c>
      <c r="J269" s="123" t="s">
        <v>5565</v>
      </c>
      <c r="K269" s="163" cm="1">
        <f t="array" ref="K269">MIN(IF(D269:J269&gt;0,D269:J269))</f>
        <v>70</v>
      </c>
    </row>
    <row r="270" spans="1:11">
      <c r="A270" s="123" t="s">
        <v>538</v>
      </c>
      <c r="B270" s="123" t="s">
        <v>3353</v>
      </c>
      <c r="C270" s="227" t="s">
        <v>5565</v>
      </c>
      <c r="D270" s="227" t="s">
        <v>5565</v>
      </c>
      <c r="E270" s="228" t="s">
        <v>5563</v>
      </c>
      <c r="F270" s="228">
        <v>25</v>
      </c>
      <c r="G270" s="229" t="s">
        <v>5059</v>
      </c>
      <c r="H270" s="229">
        <v>1200</v>
      </c>
      <c r="I270" s="123" t="s">
        <v>5565</v>
      </c>
      <c r="J270" s="123" t="s">
        <v>5565</v>
      </c>
      <c r="K270" s="163" cm="1">
        <f t="array" ref="K270">MIN(IF(D270:J270&gt;0,D270:J270))</f>
        <v>25</v>
      </c>
    </row>
    <row r="271" spans="1:11">
      <c r="A271" s="123" t="s">
        <v>540</v>
      </c>
      <c r="B271" s="123" t="s">
        <v>541</v>
      </c>
      <c r="C271" s="227" t="s">
        <v>5565</v>
      </c>
      <c r="D271" s="227" t="s">
        <v>5565</v>
      </c>
      <c r="E271" s="228" t="s">
        <v>5563</v>
      </c>
      <c r="F271" s="228">
        <v>25</v>
      </c>
      <c r="G271" s="229" t="s">
        <v>5059</v>
      </c>
      <c r="H271" s="229">
        <v>2800</v>
      </c>
      <c r="I271" s="123" t="s">
        <v>5565</v>
      </c>
      <c r="J271" s="123" t="s">
        <v>5565</v>
      </c>
      <c r="K271" s="163" cm="1">
        <f t="array" ref="K271">MIN(IF(D271:J271&gt;0,D271:J271))</f>
        <v>25</v>
      </c>
    </row>
    <row r="272" spans="1:11">
      <c r="A272" s="123" t="s">
        <v>542</v>
      </c>
      <c r="B272" s="123" t="s">
        <v>543</v>
      </c>
      <c r="C272" s="227" t="s">
        <v>5565</v>
      </c>
      <c r="D272" s="227" t="s">
        <v>5565</v>
      </c>
      <c r="E272" s="228" t="s">
        <v>5563</v>
      </c>
      <c r="F272" s="228">
        <v>25</v>
      </c>
      <c r="G272" s="229" t="s">
        <v>5059</v>
      </c>
      <c r="H272" s="229">
        <v>2800</v>
      </c>
      <c r="I272" s="123" t="s">
        <v>5565</v>
      </c>
      <c r="J272" s="123" t="s">
        <v>5565</v>
      </c>
      <c r="K272" s="163" cm="1">
        <f t="array" ref="K272">MIN(IF(D272:J272&gt;0,D272:J272))</f>
        <v>25</v>
      </c>
    </row>
    <row r="273" spans="1:11">
      <c r="A273" s="123" t="s">
        <v>5494</v>
      </c>
      <c r="B273" s="123" t="s">
        <v>5495</v>
      </c>
      <c r="C273" s="227" t="s">
        <v>5565</v>
      </c>
      <c r="D273" s="227" t="s">
        <v>5565</v>
      </c>
      <c r="E273" s="228" t="s">
        <v>5563</v>
      </c>
      <c r="F273" s="228">
        <v>20</v>
      </c>
      <c r="G273" s="229" t="s">
        <v>5059</v>
      </c>
      <c r="H273" s="229">
        <v>2240</v>
      </c>
      <c r="I273" s="123" t="s">
        <v>5565</v>
      </c>
      <c r="J273" s="123" t="s">
        <v>5565</v>
      </c>
      <c r="K273" s="163" cm="1">
        <f t="array" ref="K273">MIN(IF(D273:J273&gt;0,D273:J273))</f>
        <v>20</v>
      </c>
    </row>
    <row r="274" spans="1:11">
      <c r="A274" s="123" t="s">
        <v>544</v>
      </c>
      <c r="B274" s="123" t="s">
        <v>5014</v>
      </c>
      <c r="C274" s="227" t="s">
        <v>5565</v>
      </c>
      <c r="D274" s="227" t="s">
        <v>5565</v>
      </c>
      <c r="E274" s="228" t="s">
        <v>5565</v>
      </c>
      <c r="F274" s="228" t="s">
        <v>5565</v>
      </c>
      <c r="G274" s="229" t="s">
        <v>5059</v>
      </c>
      <c r="H274" s="229">
        <v>900</v>
      </c>
      <c r="I274" s="123" t="s">
        <v>5564</v>
      </c>
      <c r="J274" s="123">
        <v>25</v>
      </c>
      <c r="K274" s="163" cm="1">
        <f t="array" ref="K274">MIN(IF(D274:J274&gt;0,D274:J274))</f>
        <v>25</v>
      </c>
    </row>
    <row r="275" spans="1:11">
      <c r="A275" s="123" t="s">
        <v>546</v>
      </c>
      <c r="B275" s="123" t="s">
        <v>547</v>
      </c>
      <c r="C275" s="227" t="s">
        <v>5565</v>
      </c>
      <c r="D275" s="227" t="s">
        <v>5565</v>
      </c>
      <c r="E275" s="228" t="s">
        <v>5565</v>
      </c>
      <c r="F275" s="228" t="s">
        <v>5565</v>
      </c>
      <c r="G275" s="229" t="s">
        <v>5059</v>
      </c>
      <c r="H275" s="229">
        <v>900</v>
      </c>
      <c r="I275" s="123" t="s">
        <v>5564</v>
      </c>
      <c r="J275" s="123">
        <v>25</v>
      </c>
      <c r="K275" s="163" cm="1">
        <f t="array" ref="K275">MIN(IF(D275:J275&gt;0,D275:J275))</f>
        <v>25</v>
      </c>
    </row>
    <row r="276" spans="1:11">
      <c r="A276" s="123" t="s">
        <v>548</v>
      </c>
      <c r="B276" s="123" t="s">
        <v>549</v>
      </c>
      <c r="C276" s="227" t="s">
        <v>5565</v>
      </c>
      <c r="D276" s="227" t="s">
        <v>5565</v>
      </c>
      <c r="E276" s="228" t="s">
        <v>5565</v>
      </c>
      <c r="F276" s="228" t="s">
        <v>5565</v>
      </c>
      <c r="G276" s="229" t="s">
        <v>5059</v>
      </c>
      <c r="H276" s="229">
        <v>3000</v>
      </c>
      <c r="I276" s="123" t="s">
        <v>5564</v>
      </c>
      <c r="J276" s="123">
        <v>100</v>
      </c>
      <c r="K276" s="163" cm="1">
        <f t="array" ref="K276">MIN(IF(D276:J276&gt;0,D276:J276))</f>
        <v>100</v>
      </c>
    </row>
    <row r="277" spans="1:11">
      <c r="A277" s="123" t="s">
        <v>550</v>
      </c>
      <c r="B277" s="123" t="s">
        <v>551</v>
      </c>
      <c r="C277" s="227" t="s">
        <v>5565</v>
      </c>
      <c r="D277" s="227" t="s">
        <v>5565</v>
      </c>
      <c r="E277" s="228" t="s">
        <v>5563</v>
      </c>
      <c r="F277" s="228">
        <v>2</v>
      </c>
      <c r="G277" s="229" t="s">
        <v>5059</v>
      </c>
      <c r="H277" s="229">
        <v>224</v>
      </c>
      <c r="I277" s="123" t="s">
        <v>5565</v>
      </c>
      <c r="J277" s="123" t="s">
        <v>5565</v>
      </c>
      <c r="K277" s="163" cm="1">
        <f t="array" ref="K277">MIN(IF(D277:J277&gt;0,D277:J277))</f>
        <v>2</v>
      </c>
    </row>
    <row r="278" spans="1:11">
      <c r="A278" s="123" t="s">
        <v>552</v>
      </c>
      <c r="B278" s="123" t="s">
        <v>5016</v>
      </c>
      <c r="C278" s="227" t="s">
        <v>5565</v>
      </c>
      <c r="D278" s="227" t="s">
        <v>5565</v>
      </c>
      <c r="E278" s="228" t="s">
        <v>5563</v>
      </c>
      <c r="F278" s="228">
        <v>50</v>
      </c>
      <c r="G278" s="229" t="s">
        <v>5059</v>
      </c>
      <c r="H278" s="229">
        <v>400</v>
      </c>
      <c r="I278" s="123" t="s">
        <v>5565</v>
      </c>
      <c r="J278" s="123" t="s">
        <v>5565</v>
      </c>
      <c r="K278" s="163" cm="1">
        <f t="array" ref="K278">MIN(IF(D278:J278&gt;0,D278:J278))</f>
        <v>50</v>
      </c>
    </row>
    <row r="279" spans="1:11">
      <c r="A279" s="123" t="s">
        <v>554</v>
      </c>
      <c r="B279" s="123" t="s">
        <v>555</v>
      </c>
      <c r="C279" s="227" t="s">
        <v>5565</v>
      </c>
      <c r="D279" s="227" t="s">
        <v>5565</v>
      </c>
      <c r="E279" s="228" t="s">
        <v>5565</v>
      </c>
      <c r="F279" s="228" t="s">
        <v>5565</v>
      </c>
      <c r="G279" s="229" t="s">
        <v>5565</v>
      </c>
      <c r="H279" s="229" t="s">
        <v>5565</v>
      </c>
      <c r="I279" s="123" t="s">
        <v>5564</v>
      </c>
      <c r="J279" s="123">
        <v>50</v>
      </c>
      <c r="K279" s="163" cm="1">
        <f t="array" ref="K279">MIN(IF(D279:J279&gt;0,D279:J279))</f>
        <v>50</v>
      </c>
    </row>
    <row r="280" spans="1:11">
      <c r="A280" s="123" t="s">
        <v>556</v>
      </c>
      <c r="B280" s="123" t="s">
        <v>557</v>
      </c>
      <c r="C280" s="227" t="s">
        <v>5565</v>
      </c>
      <c r="D280" s="227" t="s">
        <v>5565</v>
      </c>
      <c r="E280" s="228" t="s">
        <v>5565</v>
      </c>
      <c r="F280" s="228" t="s">
        <v>5565</v>
      </c>
      <c r="G280" s="229" t="s">
        <v>5565</v>
      </c>
      <c r="H280" s="229" t="s">
        <v>5565</v>
      </c>
      <c r="I280" s="123" t="s">
        <v>5564</v>
      </c>
      <c r="J280" s="123">
        <v>50</v>
      </c>
      <c r="K280" s="163" cm="1">
        <f t="array" ref="K280">MIN(IF(D280:J280&gt;0,D280:J280))</f>
        <v>50</v>
      </c>
    </row>
    <row r="281" spans="1:11">
      <c r="A281" s="123" t="s">
        <v>558</v>
      </c>
      <c r="B281" s="123" t="s">
        <v>559</v>
      </c>
      <c r="C281" s="227" t="s">
        <v>5565</v>
      </c>
      <c r="D281" s="227" t="s">
        <v>5565</v>
      </c>
      <c r="E281" s="228" t="s">
        <v>5565</v>
      </c>
      <c r="F281" s="228" t="s">
        <v>5565</v>
      </c>
      <c r="G281" s="229" t="s">
        <v>5565</v>
      </c>
      <c r="H281" s="229" t="s">
        <v>5565</v>
      </c>
      <c r="I281" s="123" t="s">
        <v>5564</v>
      </c>
      <c r="J281" s="123">
        <v>50</v>
      </c>
      <c r="K281" s="163" cm="1">
        <f t="array" ref="K281">MIN(IF(D281:J281&gt;0,D281:J281))</f>
        <v>50</v>
      </c>
    </row>
    <row r="282" spans="1:11">
      <c r="A282" s="123" t="s">
        <v>560</v>
      </c>
      <c r="B282" s="123" t="s">
        <v>561</v>
      </c>
      <c r="C282" s="227" t="s">
        <v>5565</v>
      </c>
      <c r="D282" s="227" t="s">
        <v>5565</v>
      </c>
      <c r="E282" s="228" t="s">
        <v>5565</v>
      </c>
      <c r="F282" s="228" t="s">
        <v>5565</v>
      </c>
      <c r="G282" s="229" t="s">
        <v>5565</v>
      </c>
      <c r="H282" s="229" t="s">
        <v>5565</v>
      </c>
      <c r="I282" s="123" t="s">
        <v>5564</v>
      </c>
      <c r="J282" s="123">
        <v>50</v>
      </c>
      <c r="K282" s="163" cm="1">
        <f t="array" ref="K282">MIN(IF(D282:J282&gt;0,D282:J282))</f>
        <v>50</v>
      </c>
    </row>
    <row r="283" spans="1:11">
      <c r="A283" s="123" t="s">
        <v>562</v>
      </c>
      <c r="B283" s="123" t="s">
        <v>563</v>
      </c>
      <c r="C283" s="227" t="s">
        <v>5565</v>
      </c>
      <c r="D283" s="227" t="s">
        <v>5565</v>
      </c>
      <c r="E283" s="228" t="s">
        <v>5565</v>
      </c>
      <c r="F283" s="228" t="s">
        <v>5565</v>
      </c>
      <c r="G283" s="229" t="s">
        <v>5565</v>
      </c>
      <c r="H283" s="229" t="s">
        <v>5565</v>
      </c>
      <c r="I283" s="123" t="s">
        <v>5564</v>
      </c>
      <c r="J283" s="123">
        <v>50</v>
      </c>
      <c r="K283" s="163" cm="1">
        <f t="array" ref="K283">MIN(IF(D283:J283&gt;0,D283:J283))</f>
        <v>50</v>
      </c>
    </row>
    <row r="284" spans="1:11">
      <c r="A284" s="123" t="s">
        <v>564</v>
      </c>
      <c r="B284" s="123" t="s">
        <v>565</v>
      </c>
      <c r="C284" s="227" t="s">
        <v>5565</v>
      </c>
      <c r="D284" s="227" t="s">
        <v>5565</v>
      </c>
      <c r="E284" s="228" t="s">
        <v>5565</v>
      </c>
      <c r="F284" s="228" t="s">
        <v>5565</v>
      </c>
      <c r="G284" s="229" t="s">
        <v>5565</v>
      </c>
      <c r="H284" s="229" t="s">
        <v>5565</v>
      </c>
      <c r="I284" s="123" t="s">
        <v>5564</v>
      </c>
      <c r="J284" s="123">
        <v>50</v>
      </c>
      <c r="K284" s="163" cm="1">
        <f t="array" ref="K284">MIN(IF(D284:J284&gt;0,D284:J284))</f>
        <v>50</v>
      </c>
    </row>
    <row r="285" spans="1:11">
      <c r="A285" s="123" t="s">
        <v>566</v>
      </c>
      <c r="B285" s="123" t="s">
        <v>567</v>
      </c>
      <c r="C285" s="227" t="s">
        <v>5565</v>
      </c>
      <c r="D285" s="227" t="s">
        <v>5565</v>
      </c>
      <c r="E285" s="228" t="s">
        <v>5565</v>
      </c>
      <c r="F285" s="228" t="s">
        <v>5565</v>
      </c>
      <c r="G285" s="229" t="s">
        <v>5565</v>
      </c>
      <c r="H285" s="229" t="s">
        <v>5565</v>
      </c>
      <c r="I285" s="123" t="s">
        <v>5564</v>
      </c>
      <c r="J285" s="123">
        <v>50</v>
      </c>
      <c r="K285" s="163" cm="1">
        <f t="array" ref="K285">MIN(IF(D285:J285&gt;0,D285:J285))</f>
        <v>50</v>
      </c>
    </row>
    <row r="286" spans="1:11">
      <c r="A286" s="123" t="s">
        <v>568</v>
      </c>
      <c r="B286" s="123" t="s">
        <v>569</v>
      </c>
      <c r="C286" s="227" t="s">
        <v>5565</v>
      </c>
      <c r="D286" s="227" t="s">
        <v>5565</v>
      </c>
      <c r="E286" s="228" t="s">
        <v>5565</v>
      </c>
      <c r="F286" s="228" t="s">
        <v>5565</v>
      </c>
      <c r="G286" s="229" t="s">
        <v>5565</v>
      </c>
      <c r="H286" s="229" t="s">
        <v>5565</v>
      </c>
      <c r="I286" s="123" t="s">
        <v>5564</v>
      </c>
      <c r="J286" s="123">
        <v>50</v>
      </c>
      <c r="K286" s="163" cm="1">
        <f t="array" ref="K286">MIN(IF(D286:J286&gt;0,D286:J286))</f>
        <v>50</v>
      </c>
    </row>
    <row r="287" spans="1:11">
      <c r="A287" s="123" t="s">
        <v>570</v>
      </c>
      <c r="B287" s="123" t="s">
        <v>571</v>
      </c>
      <c r="C287" s="227" t="s">
        <v>5565</v>
      </c>
      <c r="D287" s="227" t="s">
        <v>5565</v>
      </c>
      <c r="E287" s="228" t="s">
        <v>5563</v>
      </c>
      <c r="F287" s="228">
        <v>100</v>
      </c>
      <c r="G287" s="229" t="s">
        <v>5059</v>
      </c>
      <c r="H287" s="229">
        <v>11200</v>
      </c>
      <c r="I287" s="123" t="s">
        <v>5564</v>
      </c>
      <c r="J287" s="123">
        <v>20</v>
      </c>
      <c r="K287" s="163" cm="1">
        <f t="array" ref="K287">MIN(IF(D287:J287&gt;0,D287:J287))</f>
        <v>20</v>
      </c>
    </row>
    <row r="288" spans="1:11">
      <c r="A288" s="123" t="s">
        <v>572</v>
      </c>
      <c r="B288" s="123" t="s">
        <v>573</v>
      </c>
      <c r="C288" s="227" t="s">
        <v>5565</v>
      </c>
      <c r="D288" s="227" t="s">
        <v>5565</v>
      </c>
      <c r="E288" s="228" t="s">
        <v>5563</v>
      </c>
      <c r="F288" s="228">
        <v>100</v>
      </c>
      <c r="G288" s="229" t="s">
        <v>5059</v>
      </c>
      <c r="H288" s="229">
        <v>6400</v>
      </c>
      <c r="I288" s="123" t="s">
        <v>5564</v>
      </c>
      <c r="J288" s="123">
        <v>20</v>
      </c>
      <c r="K288" s="163" cm="1">
        <f t="array" ref="K288">MIN(IF(D288:J288&gt;0,D288:J288))</f>
        <v>20</v>
      </c>
    </row>
    <row r="289" spans="1:11">
      <c r="A289" s="123" t="s">
        <v>574</v>
      </c>
      <c r="B289" s="123" t="s">
        <v>575</v>
      </c>
      <c r="C289" s="227" t="s">
        <v>5565</v>
      </c>
      <c r="D289" s="227" t="s">
        <v>5565</v>
      </c>
      <c r="E289" s="228" t="s">
        <v>5565</v>
      </c>
      <c r="F289" s="228" t="s">
        <v>5565</v>
      </c>
      <c r="G289" s="229" t="s">
        <v>5059</v>
      </c>
      <c r="H289" s="229">
        <v>150</v>
      </c>
      <c r="I289" s="123" t="s">
        <v>5565</v>
      </c>
      <c r="J289" s="123" t="s">
        <v>5565</v>
      </c>
      <c r="K289" s="163" cm="1">
        <f t="array" ref="K289">MIN(IF(D289:J289&gt;0,D289:J289))</f>
        <v>150</v>
      </c>
    </row>
    <row r="290" spans="1:11">
      <c r="A290" s="123" t="s">
        <v>576</v>
      </c>
      <c r="B290" s="123" t="s">
        <v>5017</v>
      </c>
      <c r="C290" s="227" t="s">
        <v>5565</v>
      </c>
      <c r="D290" s="227" t="s">
        <v>5565</v>
      </c>
      <c r="E290" s="228" t="s">
        <v>5565</v>
      </c>
      <c r="F290" s="228" t="s">
        <v>5565</v>
      </c>
      <c r="G290" s="229" t="s">
        <v>5565</v>
      </c>
      <c r="H290" s="229" t="s">
        <v>5565</v>
      </c>
      <c r="I290" s="123" t="s">
        <v>5564</v>
      </c>
      <c r="J290" s="123">
        <v>50</v>
      </c>
      <c r="K290" s="163" cm="1">
        <f t="array" ref="K290">MIN(IF(D290:J290&gt;0,D290:J290))</f>
        <v>50</v>
      </c>
    </row>
    <row r="291" spans="1:11">
      <c r="A291" s="123" t="s">
        <v>578</v>
      </c>
      <c r="B291" s="123" t="s">
        <v>5018</v>
      </c>
      <c r="C291" s="227" t="s">
        <v>5565</v>
      </c>
      <c r="D291" s="227" t="s">
        <v>5565</v>
      </c>
      <c r="E291" s="228" t="s">
        <v>5565</v>
      </c>
      <c r="F291" s="228" t="s">
        <v>5565</v>
      </c>
      <c r="G291" s="229" t="s">
        <v>5565</v>
      </c>
      <c r="H291" s="229" t="s">
        <v>5565</v>
      </c>
      <c r="I291" s="123" t="s">
        <v>5564</v>
      </c>
      <c r="J291" s="123">
        <v>50</v>
      </c>
      <c r="K291" s="163" cm="1">
        <f t="array" ref="K291">MIN(IF(D291:J291&gt;0,D291:J291))</f>
        <v>50</v>
      </c>
    </row>
    <row r="292" spans="1:11">
      <c r="A292" s="123" t="s">
        <v>580</v>
      </c>
      <c r="B292" s="123" t="s">
        <v>5019</v>
      </c>
      <c r="C292" s="227" t="s">
        <v>5565</v>
      </c>
      <c r="D292" s="227" t="s">
        <v>5565</v>
      </c>
      <c r="E292" s="228" t="s">
        <v>5565</v>
      </c>
      <c r="F292" s="228" t="s">
        <v>5565</v>
      </c>
      <c r="G292" s="229" t="s">
        <v>5565</v>
      </c>
      <c r="H292" s="229" t="s">
        <v>5565</v>
      </c>
      <c r="I292" s="123" t="s">
        <v>5564</v>
      </c>
      <c r="J292" s="123">
        <v>50</v>
      </c>
      <c r="K292" s="163" cm="1">
        <f t="array" ref="K292">MIN(IF(D292:J292&gt;0,D292:J292))</f>
        <v>50</v>
      </c>
    </row>
    <row r="293" spans="1:11">
      <c r="A293" s="123" t="s">
        <v>582</v>
      </c>
      <c r="B293" s="123" t="s">
        <v>583</v>
      </c>
      <c r="C293" s="227" t="s">
        <v>5565</v>
      </c>
      <c r="D293" s="227" t="s">
        <v>5565</v>
      </c>
      <c r="E293" s="228" t="s">
        <v>5565</v>
      </c>
      <c r="F293" s="228" t="s">
        <v>5565</v>
      </c>
      <c r="G293" s="229" t="s">
        <v>5565</v>
      </c>
      <c r="H293" s="229" t="s">
        <v>5565</v>
      </c>
      <c r="I293" s="123" t="s">
        <v>5564</v>
      </c>
      <c r="J293" s="123">
        <v>150</v>
      </c>
      <c r="K293" s="163" cm="1">
        <f t="array" ref="K293">MIN(IF(D293:J293&gt;0,D293:J293))</f>
        <v>150</v>
      </c>
    </row>
    <row r="294" spans="1:11">
      <c r="A294" s="123" t="s">
        <v>584</v>
      </c>
      <c r="B294" s="123" t="s">
        <v>585</v>
      </c>
      <c r="C294" s="227" t="s">
        <v>5565</v>
      </c>
      <c r="D294" s="227" t="s">
        <v>5565</v>
      </c>
      <c r="E294" s="228" t="s">
        <v>5565</v>
      </c>
      <c r="F294" s="228" t="s">
        <v>5565</v>
      </c>
      <c r="G294" s="229" t="s">
        <v>5565</v>
      </c>
      <c r="H294" s="229" t="s">
        <v>5565</v>
      </c>
      <c r="I294" s="123" t="s">
        <v>5564</v>
      </c>
      <c r="J294" s="123">
        <v>150</v>
      </c>
      <c r="K294" s="163" cm="1">
        <f t="array" ref="K294">MIN(IF(D294:J294&gt;0,D294:J294))</f>
        <v>150</v>
      </c>
    </row>
    <row r="295" spans="1:11">
      <c r="A295" s="123" t="s">
        <v>586</v>
      </c>
      <c r="B295" s="123" t="s">
        <v>587</v>
      </c>
      <c r="C295" s="227" t="s">
        <v>5565</v>
      </c>
      <c r="D295" s="227" t="s">
        <v>5565</v>
      </c>
      <c r="E295" s="228" t="s">
        <v>5565</v>
      </c>
      <c r="F295" s="228" t="s">
        <v>5565</v>
      </c>
      <c r="G295" s="229" t="s">
        <v>5565</v>
      </c>
      <c r="H295" s="229" t="s">
        <v>5565</v>
      </c>
      <c r="I295" s="123" t="s">
        <v>5564</v>
      </c>
      <c r="J295" s="123">
        <v>150</v>
      </c>
      <c r="K295" s="163" cm="1">
        <f t="array" ref="K295">MIN(IF(D295:J295&gt;0,D295:J295))</f>
        <v>150</v>
      </c>
    </row>
    <row r="296" spans="1:11">
      <c r="A296" s="123" t="s">
        <v>588</v>
      </c>
      <c r="B296" s="123" t="s">
        <v>589</v>
      </c>
      <c r="C296" s="227" t="s">
        <v>5565</v>
      </c>
      <c r="D296" s="227" t="s">
        <v>5565</v>
      </c>
      <c r="E296" s="228" t="s">
        <v>5565</v>
      </c>
      <c r="F296" s="228" t="s">
        <v>5565</v>
      </c>
      <c r="G296" s="229" t="s">
        <v>5565</v>
      </c>
      <c r="H296" s="229" t="s">
        <v>5565</v>
      </c>
      <c r="I296" s="123" t="s">
        <v>5564</v>
      </c>
      <c r="J296" s="123">
        <v>300</v>
      </c>
      <c r="K296" s="163" cm="1">
        <f t="array" ref="K296">MIN(IF(D296:J296&gt;0,D296:J296))</f>
        <v>300</v>
      </c>
    </row>
    <row r="297" spans="1:11">
      <c r="A297" s="123" t="s">
        <v>590</v>
      </c>
      <c r="B297" s="123" t="s">
        <v>591</v>
      </c>
      <c r="C297" s="227" t="s">
        <v>5565</v>
      </c>
      <c r="D297" s="227" t="s">
        <v>5565</v>
      </c>
      <c r="E297" s="228" t="s">
        <v>5565</v>
      </c>
      <c r="F297" s="228" t="s">
        <v>5565</v>
      </c>
      <c r="G297" s="229" t="s">
        <v>5565</v>
      </c>
      <c r="H297" s="229" t="s">
        <v>5565</v>
      </c>
      <c r="I297" s="123" t="s">
        <v>5564</v>
      </c>
      <c r="J297" s="123">
        <v>300</v>
      </c>
      <c r="K297" s="163" cm="1">
        <f t="array" ref="K297">MIN(IF(D297:J297&gt;0,D297:J297))</f>
        <v>300</v>
      </c>
    </row>
    <row r="298" spans="1:11">
      <c r="A298" s="123" t="s">
        <v>592</v>
      </c>
      <c r="B298" s="123" t="s">
        <v>593</v>
      </c>
      <c r="C298" s="227" t="s">
        <v>5565</v>
      </c>
      <c r="D298" s="227" t="s">
        <v>5565</v>
      </c>
      <c r="E298" s="228" t="s">
        <v>5565</v>
      </c>
      <c r="F298" s="228" t="s">
        <v>5565</v>
      </c>
      <c r="G298" s="229" t="s">
        <v>5565</v>
      </c>
      <c r="H298" s="229" t="s">
        <v>5565</v>
      </c>
      <c r="I298" s="123" t="s">
        <v>5564</v>
      </c>
      <c r="J298" s="123">
        <v>300</v>
      </c>
      <c r="K298" s="163" cm="1">
        <f t="array" ref="K298">MIN(IF(D298:J298&gt;0,D298:J298))</f>
        <v>300</v>
      </c>
    </row>
    <row r="299" spans="1:11">
      <c r="A299" s="123" t="s">
        <v>594</v>
      </c>
      <c r="B299" s="123" t="s">
        <v>595</v>
      </c>
      <c r="C299" s="227" t="s">
        <v>5565</v>
      </c>
      <c r="D299" s="227" t="s">
        <v>5565</v>
      </c>
      <c r="E299" s="228" t="s">
        <v>5565</v>
      </c>
      <c r="F299" s="228" t="s">
        <v>5565</v>
      </c>
      <c r="G299" s="229" t="s">
        <v>5565</v>
      </c>
      <c r="H299" s="229" t="s">
        <v>5565</v>
      </c>
      <c r="I299" s="123" t="s">
        <v>5564</v>
      </c>
      <c r="J299" s="123">
        <v>150</v>
      </c>
      <c r="K299" s="163" cm="1">
        <f t="array" ref="K299">MIN(IF(D299:J299&gt;0,D299:J299))</f>
        <v>150</v>
      </c>
    </row>
    <row r="300" spans="1:11">
      <c r="A300" s="123" t="s">
        <v>596</v>
      </c>
      <c r="B300" s="123" t="s">
        <v>597</v>
      </c>
      <c r="C300" s="227" t="s">
        <v>5565</v>
      </c>
      <c r="D300" s="227" t="s">
        <v>5565</v>
      </c>
      <c r="E300" s="228" t="s">
        <v>5565</v>
      </c>
      <c r="F300" s="228" t="s">
        <v>5565</v>
      </c>
      <c r="G300" s="229" t="s">
        <v>5565</v>
      </c>
      <c r="H300" s="229" t="s">
        <v>5565</v>
      </c>
      <c r="I300" s="123" t="s">
        <v>5564</v>
      </c>
      <c r="J300" s="123">
        <v>150</v>
      </c>
      <c r="K300" s="163" cm="1">
        <f t="array" ref="K300">MIN(IF(D300:J300&gt;0,D300:J300))</f>
        <v>150</v>
      </c>
    </row>
    <row r="301" spans="1:11">
      <c r="A301" s="123" t="s">
        <v>598</v>
      </c>
      <c r="B301" s="123" t="s">
        <v>599</v>
      </c>
      <c r="C301" s="227" t="s">
        <v>5565</v>
      </c>
      <c r="D301" s="227" t="s">
        <v>5565</v>
      </c>
      <c r="E301" s="228" t="s">
        <v>5565</v>
      </c>
      <c r="F301" s="228" t="s">
        <v>5565</v>
      </c>
      <c r="G301" s="229" t="s">
        <v>5565</v>
      </c>
      <c r="H301" s="229" t="s">
        <v>5565</v>
      </c>
      <c r="I301" s="123" t="s">
        <v>5564</v>
      </c>
      <c r="J301" s="123">
        <v>150</v>
      </c>
      <c r="K301" s="163" cm="1">
        <f t="array" ref="K301">MIN(IF(D301:J301&gt;0,D301:J301))</f>
        <v>150</v>
      </c>
    </row>
    <row r="302" spans="1:11">
      <c r="A302" s="123" t="s">
        <v>600</v>
      </c>
      <c r="B302" s="123" t="s">
        <v>601</v>
      </c>
      <c r="C302" s="227" t="s">
        <v>5060</v>
      </c>
      <c r="D302" s="227">
        <v>10</v>
      </c>
      <c r="E302" s="228" t="s">
        <v>5563</v>
      </c>
      <c r="F302" s="228">
        <v>100</v>
      </c>
      <c r="G302" s="229" t="s">
        <v>5059</v>
      </c>
      <c r="H302" s="229">
        <v>11200</v>
      </c>
      <c r="I302" s="123" t="s">
        <v>5565</v>
      </c>
      <c r="J302" s="123" t="s">
        <v>5565</v>
      </c>
      <c r="K302" s="163" cm="1">
        <f t="array" ref="K302">MIN(IF(D302:J302&gt;0,D302:J302))</f>
        <v>10</v>
      </c>
    </row>
    <row r="303" spans="1:11">
      <c r="A303" s="123" t="s">
        <v>602</v>
      </c>
      <c r="B303" s="123" t="s">
        <v>5023</v>
      </c>
      <c r="C303" s="227" t="s">
        <v>5565</v>
      </c>
      <c r="D303" s="227" t="s">
        <v>5565</v>
      </c>
      <c r="E303" s="228" t="s">
        <v>5565</v>
      </c>
      <c r="F303" s="228" t="s">
        <v>5565</v>
      </c>
      <c r="G303" s="229" t="s">
        <v>5565</v>
      </c>
      <c r="H303" s="229" t="s">
        <v>5565</v>
      </c>
      <c r="I303" s="123" t="s">
        <v>5564</v>
      </c>
      <c r="J303" s="123">
        <v>50</v>
      </c>
      <c r="K303" s="163" cm="1">
        <f t="array" ref="K303">MIN(IF(D303:J303&gt;0,D303:J303))</f>
        <v>50</v>
      </c>
    </row>
    <row r="304" spans="1:11">
      <c r="A304" s="123" t="s">
        <v>604</v>
      </c>
      <c r="B304" s="123" t="s">
        <v>5024</v>
      </c>
      <c r="C304" s="227" t="s">
        <v>5565</v>
      </c>
      <c r="D304" s="227" t="s">
        <v>5565</v>
      </c>
      <c r="E304" s="228" t="s">
        <v>5565</v>
      </c>
      <c r="F304" s="228" t="s">
        <v>5565</v>
      </c>
      <c r="G304" s="229" t="s">
        <v>5565</v>
      </c>
      <c r="H304" s="229" t="s">
        <v>5565</v>
      </c>
      <c r="I304" s="123" t="s">
        <v>5564</v>
      </c>
      <c r="J304" s="123">
        <v>50</v>
      </c>
      <c r="K304" s="163" cm="1">
        <f t="array" ref="K304">MIN(IF(D304:J304&gt;0,D304:J304))</f>
        <v>50</v>
      </c>
    </row>
    <row r="305" spans="1:11">
      <c r="A305" s="123" t="s">
        <v>606</v>
      </c>
      <c r="B305" s="123" t="s">
        <v>5025</v>
      </c>
      <c r="C305" s="227" t="s">
        <v>5565</v>
      </c>
      <c r="D305" s="227" t="s">
        <v>5565</v>
      </c>
      <c r="E305" s="228" t="s">
        <v>5565</v>
      </c>
      <c r="F305" s="228" t="s">
        <v>5565</v>
      </c>
      <c r="G305" s="229" t="s">
        <v>5565</v>
      </c>
      <c r="H305" s="229" t="s">
        <v>5565</v>
      </c>
      <c r="I305" s="123" t="s">
        <v>5564</v>
      </c>
      <c r="J305" s="123">
        <v>50</v>
      </c>
      <c r="K305" s="163" cm="1">
        <f t="array" ref="K305">MIN(IF(D305:J305&gt;0,D305:J305))</f>
        <v>50</v>
      </c>
    </row>
    <row r="306" spans="1:11">
      <c r="A306" s="123" t="s">
        <v>608</v>
      </c>
      <c r="B306" s="123" t="s">
        <v>5026</v>
      </c>
      <c r="C306" s="227" t="s">
        <v>5565</v>
      </c>
      <c r="D306" s="227" t="s">
        <v>5565</v>
      </c>
      <c r="E306" s="228" t="s">
        <v>5565</v>
      </c>
      <c r="F306" s="228" t="s">
        <v>5565</v>
      </c>
      <c r="G306" s="229" t="s">
        <v>5565</v>
      </c>
      <c r="H306" s="229" t="s">
        <v>5565</v>
      </c>
      <c r="I306" s="123" t="s">
        <v>5564</v>
      </c>
      <c r="J306" s="123">
        <v>50</v>
      </c>
      <c r="K306" s="163" cm="1">
        <f t="array" ref="K306">MIN(IF(D306:J306&gt;0,D306:J306))</f>
        <v>50</v>
      </c>
    </row>
    <row r="307" spans="1:11">
      <c r="A307" s="123" t="s">
        <v>610</v>
      </c>
      <c r="B307" s="123" t="s">
        <v>5027</v>
      </c>
      <c r="C307" s="227" t="s">
        <v>5565</v>
      </c>
      <c r="D307" s="227" t="s">
        <v>5565</v>
      </c>
      <c r="E307" s="228" t="s">
        <v>5565</v>
      </c>
      <c r="F307" s="228" t="s">
        <v>5565</v>
      </c>
      <c r="G307" s="229" t="s">
        <v>5565</v>
      </c>
      <c r="H307" s="229" t="s">
        <v>5565</v>
      </c>
      <c r="I307" s="123" t="s">
        <v>5564</v>
      </c>
      <c r="J307" s="123">
        <v>50</v>
      </c>
      <c r="K307" s="163" cm="1">
        <f t="array" ref="K307">MIN(IF(D307:J307&gt;0,D307:J307))</f>
        <v>50</v>
      </c>
    </row>
    <row r="308" spans="1:11">
      <c r="A308" s="123" t="s">
        <v>612</v>
      </c>
      <c r="B308" s="123" t="s">
        <v>5028</v>
      </c>
      <c r="C308" s="227" t="s">
        <v>5565</v>
      </c>
      <c r="D308" s="227" t="s">
        <v>5565</v>
      </c>
      <c r="E308" s="228" t="s">
        <v>5565</v>
      </c>
      <c r="F308" s="228" t="s">
        <v>5565</v>
      </c>
      <c r="G308" s="229" t="s">
        <v>5565</v>
      </c>
      <c r="H308" s="229" t="s">
        <v>5565</v>
      </c>
      <c r="I308" s="123" t="s">
        <v>5564</v>
      </c>
      <c r="J308" s="123">
        <v>50</v>
      </c>
      <c r="K308" s="163" cm="1">
        <f t="array" ref="K308">MIN(IF(D308:J308&gt;0,D308:J308))</f>
        <v>50</v>
      </c>
    </row>
    <row r="309" spans="1:11">
      <c r="A309" s="123" t="s">
        <v>614</v>
      </c>
      <c r="B309" s="123" t="s">
        <v>5029</v>
      </c>
      <c r="C309" s="227" t="s">
        <v>5565</v>
      </c>
      <c r="D309" s="227" t="s">
        <v>5565</v>
      </c>
      <c r="E309" s="228" t="s">
        <v>5565</v>
      </c>
      <c r="F309" s="228" t="s">
        <v>5565</v>
      </c>
      <c r="G309" s="229" t="s">
        <v>5565</v>
      </c>
      <c r="H309" s="229" t="s">
        <v>5565</v>
      </c>
      <c r="I309" s="123" t="s">
        <v>5564</v>
      </c>
      <c r="J309" s="123">
        <v>50</v>
      </c>
      <c r="K309" s="163" cm="1">
        <f t="array" ref="K309">MIN(IF(D309:J309&gt;0,D309:J309))</f>
        <v>50</v>
      </c>
    </row>
    <row r="310" spans="1:11">
      <c r="A310" s="123" t="s">
        <v>616</v>
      </c>
      <c r="B310" s="123" t="s">
        <v>5030</v>
      </c>
      <c r="C310" s="227" t="s">
        <v>5565</v>
      </c>
      <c r="D310" s="227" t="s">
        <v>5565</v>
      </c>
      <c r="E310" s="228" t="s">
        <v>5565</v>
      </c>
      <c r="F310" s="228" t="s">
        <v>5565</v>
      </c>
      <c r="G310" s="229" t="s">
        <v>5565</v>
      </c>
      <c r="H310" s="229" t="s">
        <v>5565</v>
      </c>
      <c r="I310" s="123" t="s">
        <v>5564</v>
      </c>
      <c r="J310" s="123">
        <v>50</v>
      </c>
      <c r="K310" s="163" cm="1">
        <f t="array" ref="K310">MIN(IF(D310:J310&gt;0,D310:J310))</f>
        <v>50</v>
      </c>
    </row>
    <row r="311" spans="1:11">
      <c r="A311" s="123" t="s">
        <v>618</v>
      </c>
      <c r="B311" s="123" t="s">
        <v>5031</v>
      </c>
      <c r="C311" s="227" t="s">
        <v>5565</v>
      </c>
      <c r="D311" s="227" t="s">
        <v>5565</v>
      </c>
      <c r="E311" s="228" t="s">
        <v>5565</v>
      </c>
      <c r="F311" s="228" t="s">
        <v>5565</v>
      </c>
      <c r="G311" s="229" t="s">
        <v>5565</v>
      </c>
      <c r="H311" s="229" t="s">
        <v>5565</v>
      </c>
      <c r="I311" s="123" t="s">
        <v>5564</v>
      </c>
      <c r="J311" s="123">
        <v>50</v>
      </c>
      <c r="K311" s="163" cm="1">
        <f t="array" ref="K311">MIN(IF(D311:J311&gt;0,D311:J311))</f>
        <v>50</v>
      </c>
    </row>
    <row r="312" spans="1:11">
      <c r="A312" s="123" t="s">
        <v>620</v>
      </c>
      <c r="B312" s="123" t="s">
        <v>5032</v>
      </c>
      <c r="C312" s="227" t="s">
        <v>5565</v>
      </c>
      <c r="D312" s="227" t="s">
        <v>5565</v>
      </c>
      <c r="E312" s="228" t="s">
        <v>5565</v>
      </c>
      <c r="F312" s="228" t="s">
        <v>5565</v>
      </c>
      <c r="G312" s="229" t="s">
        <v>5565</v>
      </c>
      <c r="H312" s="229" t="s">
        <v>5565</v>
      </c>
      <c r="I312" s="123" t="s">
        <v>5564</v>
      </c>
      <c r="J312" s="123">
        <v>50</v>
      </c>
      <c r="K312" s="163" cm="1">
        <f t="array" ref="K312">MIN(IF(D312:J312&gt;0,D312:J312))</f>
        <v>50</v>
      </c>
    </row>
    <row r="313" spans="1:11">
      <c r="A313" s="123" t="s">
        <v>622</v>
      </c>
      <c r="B313" s="123" t="s">
        <v>5033</v>
      </c>
      <c r="C313" s="227" t="s">
        <v>5565</v>
      </c>
      <c r="D313" s="227" t="s">
        <v>5565</v>
      </c>
      <c r="E313" s="228" t="s">
        <v>5565</v>
      </c>
      <c r="F313" s="228" t="s">
        <v>5565</v>
      </c>
      <c r="G313" s="229" t="s">
        <v>5565</v>
      </c>
      <c r="H313" s="229" t="s">
        <v>5565</v>
      </c>
      <c r="I313" s="123" t="s">
        <v>5564</v>
      </c>
      <c r="J313" s="123">
        <v>50</v>
      </c>
      <c r="K313" s="163" cm="1">
        <f t="array" ref="K313">MIN(IF(D313:J313&gt;0,D313:J313))</f>
        <v>50</v>
      </c>
    </row>
    <row r="314" spans="1:11">
      <c r="A314" s="123" t="s">
        <v>624</v>
      </c>
      <c r="B314" s="123" t="s">
        <v>5034</v>
      </c>
      <c r="C314" s="227" t="s">
        <v>5565</v>
      </c>
      <c r="D314" s="227" t="s">
        <v>5565</v>
      </c>
      <c r="E314" s="228" t="s">
        <v>5565</v>
      </c>
      <c r="F314" s="228" t="s">
        <v>5565</v>
      </c>
      <c r="G314" s="229" t="s">
        <v>5565</v>
      </c>
      <c r="H314" s="229" t="s">
        <v>5565</v>
      </c>
      <c r="I314" s="123" t="s">
        <v>5564</v>
      </c>
      <c r="J314" s="123">
        <v>50</v>
      </c>
      <c r="K314" s="163" cm="1">
        <f t="array" ref="K314">MIN(IF(D314:J314&gt;0,D314:J314))</f>
        <v>50</v>
      </c>
    </row>
    <row r="315" spans="1:11">
      <c r="A315" s="123" t="s">
        <v>626</v>
      </c>
      <c r="B315" s="123" t="e">
        <v>#N/A</v>
      </c>
      <c r="C315" s="227" t="s">
        <v>5565</v>
      </c>
      <c r="D315" s="227" t="s">
        <v>5565</v>
      </c>
      <c r="E315" s="228" t="s">
        <v>5565</v>
      </c>
      <c r="F315" s="228" t="s">
        <v>5565</v>
      </c>
      <c r="G315" s="229" t="s">
        <v>5565</v>
      </c>
      <c r="H315" s="229" t="s">
        <v>5565</v>
      </c>
      <c r="I315" s="123" t="s">
        <v>5565</v>
      </c>
      <c r="J315" s="123" t="s">
        <v>5565</v>
      </c>
      <c r="K315" s="163" cm="1">
        <f t="array" ref="K315">MIN(IF(D315:J315&gt;0,D315:J315))</f>
        <v>0</v>
      </c>
    </row>
    <row r="316" spans="1:11">
      <c r="A316" s="123" t="s">
        <v>628</v>
      </c>
      <c r="B316" s="123" t="s">
        <v>629</v>
      </c>
      <c r="C316" s="227" t="s">
        <v>5565</v>
      </c>
      <c r="D316" s="227" t="s">
        <v>5565</v>
      </c>
      <c r="E316" s="228" t="s">
        <v>5563</v>
      </c>
      <c r="F316" s="228">
        <v>15</v>
      </c>
      <c r="G316" s="229" t="s">
        <v>5059</v>
      </c>
      <c r="H316" s="229">
        <v>600</v>
      </c>
      <c r="I316" s="123" t="s">
        <v>5565</v>
      </c>
      <c r="J316" s="123" t="s">
        <v>5565</v>
      </c>
      <c r="K316" s="163" cm="1">
        <f t="array" ref="K316">MIN(IF(D316:J316&gt;0,D316:J316))</f>
        <v>15</v>
      </c>
    </row>
    <row r="317" spans="1:11">
      <c r="A317" s="123" t="s">
        <v>630</v>
      </c>
      <c r="B317" s="123" t="s">
        <v>631</v>
      </c>
      <c r="C317" s="227" t="s">
        <v>5060</v>
      </c>
      <c r="D317" s="227">
        <v>100</v>
      </c>
      <c r="E317" s="228" t="s">
        <v>5563</v>
      </c>
      <c r="F317" s="228">
        <v>2000</v>
      </c>
      <c r="G317" s="229" t="s">
        <v>5059</v>
      </c>
      <c r="H317" s="229">
        <v>9600</v>
      </c>
      <c r="I317" s="123" t="s">
        <v>5565</v>
      </c>
      <c r="J317" s="123" t="s">
        <v>5565</v>
      </c>
      <c r="K317" s="163" cm="1">
        <f t="array" ref="K317">MIN(IF(D317:J317&gt;0,D317:J317))</f>
        <v>100</v>
      </c>
    </row>
    <row r="318" spans="1:11">
      <c r="A318" s="123" t="s">
        <v>632</v>
      </c>
      <c r="B318" s="123" t="s">
        <v>5038</v>
      </c>
      <c r="C318" s="227" t="s">
        <v>5565</v>
      </c>
      <c r="D318" s="227" t="s">
        <v>5565</v>
      </c>
      <c r="E318" s="228" t="s">
        <v>5563</v>
      </c>
      <c r="F318" s="228">
        <v>50</v>
      </c>
      <c r="G318" s="229" t="s">
        <v>5565</v>
      </c>
      <c r="H318" s="229" t="s">
        <v>5565</v>
      </c>
      <c r="I318" s="123" t="s">
        <v>5565</v>
      </c>
      <c r="J318" s="123" t="s">
        <v>5565</v>
      </c>
      <c r="K318" s="163" cm="1">
        <f t="array" ref="K318">MIN(IF(D318:J318&gt;0,D318:J318))</f>
        <v>50</v>
      </c>
    </row>
    <row r="319" spans="1:11">
      <c r="A319" s="123" t="s">
        <v>634</v>
      </c>
      <c r="B319" s="123" t="s">
        <v>5039</v>
      </c>
      <c r="C319" s="227" t="s">
        <v>5565</v>
      </c>
      <c r="D319" s="227" t="s">
        <v>5565</v>
      </c>
      <c r="E319" s="228" t="s">
        <v>5563</v>
      </c>
      <c r="F319" s="228">
        <v>50</v>
      </c>
      <c r="G319" s="229" t="s">
        <v>5565</v>
      </c>
      <c r="H319" s="229" t="s">
        <v>5565</v>
      </c>
      <c r="I319" s="123" t="s">
        <v>5565</v>
      </c>
      <c r="J319" s="123" t="s">
        <v>5565</v>
      </c>
      <c r="K319" s="163" cm="1">
        <f t="array" ref="K319">MIN(IF(D319:J319&gt;0,D319:J319))</f>
        <v>50</v>
      </c>
    </row>
    <row r="320" spans="1:11">
      <c r="A320" s="123" t="s">
        <v>636</v>
      </c>
      <c r="B320" s="123" t="s">
        <v>5040</v>
      </c>
      <c r="C320" s="227" t="s">
        <v>5565</v>
      </c>
      <c r="D320" s="227" t="s">
        <v>5565</v>
      </c>
      <c r="E320" s="228" t="s">
        <v>5563</v>
      </c>
      <c r="F320" s="228">
        <v>50</v>
      </c>
      <c r="G320" s="229" t="s">
        <v>5565</v>
      </c>
      <c r="H320" s="229" t="s">
        <v>5565</v>
      </c>
      <c r="I320" s="123" t="s">
        <v>5565</v>
      </c>
      <c r="J320" s="123" t="s">
        <v>5565</v>
      </c>
      <c r="K320" s="163" cm="1">
        <f t="array" ref="K320">MIN(IF(D320:J320&gt;0,D320:J320))</f>
        <v>50</v>
      </c>
    </row>
    <row r="321" spans="1:11">
      <c r="A321" s="123" t="s">
        <v>638</v>
      </c>
      <c r="B321" s="123" t="s">
        <v>639</v>
      </c>
      <c r="C321" s="227" t="s">
        <v>5565</v>
      </c>
      <c r="D321" s="227" t="s">
        <v>5565</v>
      </c>
      <c r="E321" s="228" t="s">
        <v>5563</v>
      </c>
      <c r="F321" s="228">
        <v>100</v>
      </c>
      <c r="G321" s="229" t="s">
        <v>5565</v>
      </c>
      <c r="H321" s="229" t="s">
        <v>5565</v>
      </c>
      <c r="I321" s="123" t="s">
        <v>5565</v>
      </c>
      <c r="J321" s="123" t="s">
        <v>5565</v>
      </c>
      <c r="K321" s="163" cm="1">
        <f t="array" ref="K321">MIN(IF(D321:J321&gt;0,D321:J321))</f>
        <v>100</v>
      </c>
    </row>
    <row r="322" spans="1:11">
      <c r="A322" s="123" t="s">
        <v>640</v>
      </c>
      <c r="B322" s="123" t="s">
        <v>641</v>
      </c>
      <c r="C322" s="227" t="s">
        <v>5565</v>
      </c>
      <c r="D322" s="227" t="s">
        <v>5565</v>
      </c>
      <c r="E322" s="228" t="s">
        <v>5563</v>
      </c>
      <c r="F322" s="228">
        <v>100</v>
      </c>
      <c r="G322" s="229" t="s">
        <v>5565</v>
      </c>
      <c r="H322" s="229" t="s">
        <v>5565</v>
      </c>
      <c r="I322" s="123" t="s">
        <v>5565</v>
      </c>
      <c r="J322" s="123" t="s">
        <v>5565</v>
      </c>
      <c r="K322" s="163" cm="1">
        <f t="array" ref="K322">MIN(IF(D322:J322&gt;0,D322:J322))</f>
        <v>100</v>
      </c>
    </row>
    <row r="323" spans="1:11">
      <c r="A323" s="123" t="s">
        <v>642</v>
      </c>
      <c r="B323" s="123" t="s">
        <v>643</v>
      </c>
      <c r="C323" s="227" t="s">
        <v>5565</v>
      </c>
      <c r="D323" s="227" t="s">
        <v>5565</v>
      </c>
      <c r="E323" s="228" t="s">
        <v>5563</v>
      </c>
      <c r="F323" s="228">
        <v>100</v>
      </c>
      <c r="G323" s="229" t="s">
        <v>5565</v>
      </c>
      <c r="H323" s="229" t="s">
        <v>5565</v>
      </c>
      <c r="I323" s="123" t="s">
        <v>5565</v>
      </c>
      <c r="J323" s="123" t="s">
        <v>5565</v>
      </c>
      <c r="K323" s="163" cm="1">
        <f t="array" ref="K323">MIN(IF(D323:J323&gt;0,D323:J323))</f>
        <v>100</v>
      </c>
    </row>
    <row r="324" spans="1:11">
      <c r="A324" s="123" t="s">
        <v>644</v>
      </c>
      <c r="B324" s="123" t="s">
        <v>645</v>
      </c>
      <c r="C324" s="227" t="s">
        <v>5565</v>
      </c>
      <c r="D324" s="227" t="s">
        <v>5565</v>
      </c>
      <c r="E324" s="228" t="s">
        <v>5563</v>
      </c>
      <c r="F324" s="228">
        <v>100</v>
      </c>
      <c r="G324" s="229" t="s">
        <v>5565</v>
      </c>
      <c r="H324" s="229" t="s">
        <v>5565</v>
      </c>
      <c r="I324" s="123" t="s">
        <v>5565</v>
      </c>
      <c r="J324" s="123" t="s">
        <v>5565</v>
      </c>
      <c r="K324" s="163" cm="1">
        <f t="array" ref="K324">MIN(IF(D324:J324&gt;0,D324:J324))</f>
        <v>100</v>
      </c>
    </row>
    <row r="325" spans="1:11">
      <c r="A325" s="123" t="s">
        <v>646</v>
      </c>
      <c r="B325" s="123" t="s">
        <v>647</v>
      </c>
      <c r="C325" s="227" t="s">
        <v>5565</v>
      </c>
      <c r="D325" s="227" t="s">
        <v>5565</v>
      </c>
      <c r="E325" s="228" t="s">
        <v>5563</v>
      </c>
      <c r="F325" s="228">
        <v>100</v>
      </c>
      <c r="G325" s="229" t="s">
        <v>5565</v>
      </c>
      <c r="H325" s="229" t="s">
        <v>5565</v>
      </c>
      <c r="I325" s="123" t="s">
        <v>5565</v>
      </c>
      <c r="J325" s="123" t="s">
        <v>5565</v>
      </c>
      <c r="K325" s="163" cm="1">
        <f t="array" ref="K325">MIN(IF(D325:J325&gt;0,D325:J325))</f>
        <v>100</v>
      </c>
    </row>
    <row r="326" spans="1:11">
      <c r="A326" s="123" t="s">
        <v>648</v>
      </c>
      <c r="B326" s="123" t="s">
        <v>649</v>
      </c>
      <c r="C326" s="227" t="s">
        <v>5565</v>
      </c>
      <c r="D326" s="227" t="s">
        <v>5565</v>
      </c>
      <c r="E326" s="228" t="s">
        <v>5563</v>
      </c>
      <c r="F326" s="228">
        <v>100</v>
      </c>
      <c r="G326" s="229" t="s">
        <v>5565</v>
      </c>
      <c r="H326" s="229" t="s">
        <v>5565</v>
      </c>
      <c r="I326" s="123" t="s">
        <v>5565</v>
      </c>
      <c r="J326" s="123" t="s">
        <v>5565</v>
      </c>
      <c r="K326" s="163" cm="1">
        <f t="array" ref="K326">MIN(IF(D326:J326&gt;0,D326:J326))</f>
        <v>100</v>
      </c>
    </row>
    <row r="327" spans="1:11">
      <c r="A327" s="123" t="s">
        <v>650</v>
      </c>
      <c r="B327" s="123" t="s">
        <v>5505</v>
      </c>
      <c r="C327" s="227" t="s">
        <v>5565</v>
      </c>
      <c r="D327" s="227" t="s">
        <v>5565</v>
      </c>
      <c r="E327" s="228" t="s">
        <v>5563</v>
      </c>
      <c r="F327" s="228">
        <v>100</v>
      </c>
      <c r="G327" s="229" t="s">
        <v>5565</v>
      </c>
      <c r="H327" s="229" t="s">
        <v>5565</v>
      </c>
      <c r="I327" s="123" t="s">
        <v>5565</v>
      </c>
      <c r="J327" s="123" t="s">
        <v>5565</v>
      </c>
      <c r="K327" s="163" cm="1">
        <f t="array" ref="K327">MIN(IF(D327:J327&gt;0,D327:J327))</f>
        <v>100</v>
      </c>
    </row>
    <row r="328" spans="1:11">
      <c r="A328" s="123" t="s">
        <v>652</v>
      </c>
      <c r="B328" s="123" t="s">
        <v>5504</v>
      </c>
      <c r="C328" s="227" t="s">
        <v>5565</v>
      </c>
      <c r="D328" s="227" t="s">
        <v>5565</v>
      </c>
      <c r="E328" s="228" t="s">
        <v>5563</v>
      </c>
      <c r="F328" s="228">
        <v>100</v>
      </c>
      <c r="G328" s="229" t="s">
        <v>5565</v>
      </c>
      <c r="H328" s="229" t="s">
        <v>5565</v>
      </c>
      <c r="I328" s="123" t="s">
        <v>5565</v>
      </c>
      <c r="J328" s="123" t="s">
        <v>5565</v>
      </c>
      <c r="K328" s="163" cm="1">
        <f t="array" ref="K328">MIN(IF(D328:J328&gt;0,D328:J328))</f>
        <v>100</v>
      </c>
    </row>
    <row r="329" spans="1:11">
      <c r="A329" s="123" t="s">
        <v>654</v>
      </c>
      <c r="B329" s="123" t="s">
        <v>655</v>
      </c>
      <c r="C329" s="227" t="s">
        <v>5565</v>
      </c>
      <c r="D329" s="227" t="s">
        <v>5565</v>
      </c>
      <c r="E329" s="228" t="s">
        <v>5563</v>
      </c>
      <c r="F329" s="228">
        <v>100</v>
      </c>
      <c r="G329" s="229" t="s">
        <v>5565</v>
      </c>
      <c r="H329" s="229" t="s">
        <v>5565</v>
      </c>
      <c r="I329" s="123" t="s">
        <v>5565</v>
      </c>
      <c r="J329" s="123" t="s">
        <v>5565</v>
      </c>
      <c r="K329" s="163" cm="1">
        <f t="array" ref="K329">MIN(IF(D329:J329&gt;0,D329:J329))</f>
        <v>100</v>
      </c>
    </row>
    <row r="330" spans="1:11">
      <c r="A330" s="123" t="s">
        <v>656</v>
      </c>
      <c r="B330" s="123" t="s">
        <v>5046</v>
      </c>
      <c r="C330" s="227" t="s">
        <v>5565</v>
      </c>
      <c r="D330" s="227" t="s">
        <v>5565</v>
      </c>
      <c r="E330" s="228" t="s">
        <v>5563</v>
      </c>
      <c r="F330" s="228">
        <v>100</v>
      </c>
      <c r="G330" s="229" t="s">
        <v>5565</v>
      </c>
      <c r="H330" s="229" t="s">
        <v>5565</v>
      </c>
      <c r="I330" s="123" t="s">
        <v>5565</v>
      </c>
      <c r="J330" s="123" t="s">
        <v>5565</v>
      </c>
      <c r="K330" s="163" cm="1">
        <f t="array" ref="K330">MIN(IF(D330:J330&gt;0,D330:J330))</f>
        <v>100</v>
      </c>
    </row>
    <row r="331" spans="1:11">
      <c r="A331" s="123" t="s">
        <v>658</v>
      </c>
      <c r="B331" s="123" t="s">
        <v>659</v>
      </c>
      <c r="C331" s="227" t="s">
        <v>5565</v>
      </c>
      <c r="D331" s="227" t="s">
        <v>5565</v>
      </c>
      <c r="E331" s="228" t="s">
        <v>5563</v>
      </c>
      <c r="F331" s="228">
        <v>100</v>
      </c>
      <c r="G331" s="229" t="s">
        <v>5565</v>
      </c>
      <c r="H331" s="229" t="s">
        <v>5565</v>
      </c>
      <c r="I331" s="123" t="s">
        <v>5565</v>
      </c>
      <c r="J331" s="123" t="s">
        <v>5565</v>
      </c>
      <c r="K331" s="163" cm="1">
        <f t="array" ref="K331">MIN(IF(D331:J331&gt;0,D331:J331))</f>
        <v>100</v>
      </c>
    </row>
    <row r="332" spans="1:11">
      <c r="A332" s="123" t="s">
        <v>660</v>
      </c>
      <c r="B332" s="123" t="s">
        <v>661</v>
      </c>
      <c r="C332" s="227" t="s">
        <v>5565</v>
      </c>
      <c r="D332" s="227" t="s">
        <v>5565</v>
      </c>
      <c r="E332" s="228" t="s">
        <v>5563</v>
      </c>
      <c r="F332" s="228">
        <v>100</v>
      </c>
      <c r="G332" s="229" t="s">
        <v>5565</v>
      </c>
      <c r="H332" s="229" t="s">
        <v>5565</v>
      </c>
      <c r="I332" s="123" t="s">
        <v>5565</v>
      </c>
      <c r="J332" s="123" t="s">
        <v>5565</v>
      </c>
      <c r="K332" s="163" cm="1">
        <f t="array" ref="K332">MIN(IF(D332:J332&gt;0,D332:J332))</f>
        <v>100</v>
      </c>
    </row>
    <row r="333" spans="1:11">
      <c r="A333" s="123" t="s">
        <v>662</v>
      </c>
      <c r="B333" s="123" t="s">
        <v>663</v>
      </c>
      <c r="C333" s="227" t="s">
        <v>5565</v>
      </c>
      <c r="D333" s="227" t="s">
        <v>5565</v>
      </c>
      <c r="E333" s="228" t="s">
        <v>5563</v>
      </c>
      <c r="F333" s="228">
        <v>100</v>
      </c>
      <c r="G333" s="229" t="s">
        <v>5565</v>
      </c>
      <c r="H333" s="229" t="s">
        <v>5565</v>
      </c>
      <c r="I333" s="123" t="s">
        <v>5565</v>
      </c>
      <c r="J333" s="123" t="s">
        <v>5565</v>
      </c>
      <c r="K333" s="163" cm="1">
        <f t="array" ref="K333">MIN(IF(D333:J333&gt;0,D333:J333))</f>
        <v>100</v>
      </c>
    </row>
    <row r="334" spans="1:11">
      <c r="A334" s="123" t="s">
        <v>664</v>
      </c>
      <c r="B334" s="123" t="s">
        <v>665</v>
      </c>
      <c r="C334" s="227" t="s">
        <v>5565</v>
      </c>
      <c r="D334" s="227" t="s">
        <v>5565</v>
      </c>
      <c r="E334" s="228" t="s">
        <v>5563</v>
      </c>
      <c r="F334" s="228">
        <v>500</v>
      </c>
      <c r="G334" s="229" t="s">
        <v>5565</v>
      </c>
      <c r="H334" s="229" t="s">
        <v>5565</v>
      </c>
      <c r="I334" s="123" t="s">
        <v>5565</v>
      </c>
      <c r="J334" s="123" t="s">
        <v>5565</v>
      </c>
      <c r="K334" s="163" cm="1">
        <f t="array" ref="K334">MIN(IF(D334:J334&gt;0,D334:J334))</f>
        <v>500</v>
      </c>
    </row>
    <row r="335" spans="1:11">
      <c r="A335" s="123" t="s">
        <v>666</v>
      </c>
      <c r="B335" s="123" t="s">
        <v>667</v>
      </c>
      <c r="C335" s="227" t="s">
        <v>5565</v>
      </c>
      <c r="D335" s="227" t="s">
        <v>5565</v>
      </c>
      <c r="E335" s="228" t="s">
        <v>5563</v>
      </c>
      <c r="F335" s="228">
        <v>100</v>
      </c>
      <c r="G335" s="229" t="s">
        <v>5565</v>
      </c>
      <c r="H335" s="229" t="s">
        <v>5565</v>
      </c>
      <c r="I335" s="123" t="s">
        <v>5565</v>
      </c>
      <c r="J335" s="123" t="s">
        <v>5565</v>
      </c>
      <c r="K335" s="163" cm="1">
        <f t="array" ref="K335">MIN(IF(D335:J335&gt;0,D335:J335))</f>
        <v>100</v>
      </c>
    </row>
    <row r="336" spans="1:11">
      <c r="A336" s="123" t="s">
        <v>668</v>
      </c>
      <c r="B336" s="123" t="s">
        <v>669</v>
      </c>
      <c r="C336" s="227" t="s">
        <v>5565</v>
      </c>
      <c r="D336" s="227" t="s">
        <v>5565</v>
      </c>
      <c r="E336" s="228" t="s">
        <v>5563</v>
      </c>
      <c r="F336" s="228">
        <v>100</v>
      </c>
      <c r="G336" s="229" t="s">
        <v>5565</v>
      </c>
      <c r="H336" s="229" t="s">
        <v>5565</v>
      </c>
      <c r="I336" s="123" t="s">
        <v>5565</v>
      </c>
      <c r="J336" s="123" t="s">
        <v>5565</v>
      </c>
      <c r="K336" s="163" cm="1">
        <f t="array" ref="K336">MIN(IF(D336:J336&gt;0,D336:J336))</f>
        <v>100</v>
      </c>
    </row>
    <row r="337" spans="1:11">
      <c r="A337" s="123" t="s">
        <v>670</v>
      </c>
      <c r="B337" s="123" t="s">
        <v>671</v>
      </c>
      <c r="C337" s="227" t="s">
        <v>5565</v>
      </c>
      <c r="D337" s="227" t="s">
        <v>5565</v>
      </c>
      <c r="E337" s="228" t="s">
        <v>5563</v>
      </c>
      <c r="F337" s="228">
        <v>100</v>
      </c>
      <c r="G337" s="229" t="s">
        <v>5565</v>
      </c>
      <c r="H337" s="229" t="s">
        <v>5565</v>
      </c>
      <c r="I337" s="123" t="s">
        <v>5565</v>
      </c>
      <c r="J337" s="123" t="s">
        <v>5565</v>
      </c>
      <c r="K337" s="163" cm="1">
        <f t="array" ref="K337">MIN(IF(D337:J337&gt;0,D337:J337))</f>
        <v>100</v>
      </c>
    </row>
    <row r="338" spans="1:11">
      <c r="A338" s="123" t="s">
        <v>672</v>
      </c>
      <c r="B338" s="123" t="s">
        <v>673</v>
      </c>
      <c r="C338" s="227" t="s">
        <v>5565</v>
      </c>
      <c r="D338" s="227" t="s">
        <v>5565</v>
      </c>
      <c r="E338" s="228" t="s">
        <v>5563</v>
      </c>
      <c r="F338" s="228">
        <v>50</v>
      </c>
      <c r="G338" s="229" t="s">
        <v>5565</v>
      </c>
      <c r="H338" s="229" t="s">
        <v>5565</v>
      </c>
      <c r="I338" s="123" t="s">
        <v>5565</v>
      </c>
      <c r="J338" s="123" t="s">
        <v>5565</v>
      </c>
      <c r="K338" s="163" cm="1">
        <f t="array" ref="K338">MIN(IF(D338:J338&gt;0,D338:J338))</f>
        <v>50</v>
      </c>
    </row>
    <row r="339" spans="1:11">
      <c r="A339" s="123" t="s">
        <v>674</v>
      </c>
      <c r="B339" s="123" t="s">
        <v>675</v>
      </c>
      <c r="C339" s="227" t="s">
        <v>5565</v>
      </c>
      <c r="D339" s="227" t="s">
        <v>5565</v>
      </c>
      <c r="E339" s="228" t="s">
        <v>5563</v>
      </c>
      <c r="F339" s="228">
        <v>100</v>
      </c>
      <c r="G339" s="229" t="s">
        <v>5565</v>
      </c>
      <c r="H339" s="229" t="s">
        <v>5565</v>
      </c>
      <c r="I339" s="123" t="s">
        <v>5565</v>
      </c>
      <c r="J339" s="123" t="s">
        <v>5565</v>
      </c>
      <c r="K339" s="163" cm="1">
        <f t="array" ref="K339">MIN(IF(D339:J339&gt;0,D339:J339))</f>
        <v>100</v>
      </c>
    </row>
    <row r="340" spans="1:11">
      <c r="A340" s="123" t="s">
        <v>676</v>
      </c>
      <c r="B340" s="123" t="s">
        <v>677</v>
      </c>
      <c r="C340" s="227" t="s">
        <v>5565</v>
      </c>
      <c r="D340" s="227" t="s">
        <v>5565</v>
      </c>
      <c r="E340" s="228" t="s">
        <v>5563</v>
      </c>
      <c r="F340" s="228">
        <v>100</v>
      </c>
      <c r="G340" s="229" t="s">
        <v>5565</v>
      </c>
      <c r="H340" s="229" t="s">
        <v>5565</v>
      </c>
      <c r="I340" s="123" t="s">
        <v>5565</v>
      </c>
      <c r="J340" s="123" t="s">
        <v>5565</v>
      </c>
      <c r="K340" s="163" cm="1">
        <f t="array" ref="K340">MIN(IF(D340:J340&gt;0,D340:J340))</f>
        <v>100</v>
      </c>
    </row>
    <row r="341" spans="1:11">
      <c r="A341" s="123" t="s">
        <v>678</v>
      </c>
      <c r="B341" s="123" t="s">
        <v>679</v>
      </c>
      <c r="C341" s="227" t="s">
        <v>5565</v>
      </c>
      <c r="D341" s="227" t="s">
        <v>5565</v>
      </c>
      <c r="E341" s="228" t="s">
        <v>5563</v>
      </c>
      <c r="F341" s="228">
        <v>50</v>
      </c>
      <c r="G341" s="229" t="s">
        <v>5565</v>
      </c>
      <c r="H341" s="229" t="s">
        <v>5565</v>
      </c>
      <c r="I341" s="123" t="s">
        <v>5565</v>
      </c>
      <c r="J341" s="123" t="s">
        <v>5565</v>
      </c>
      <c r="K341" s="163" cm="1">
        <f t="array" ref="K341">MIN(IF(D341:J341&gt;0,D341:J341))</f>
        <v>50</v>
      </c>
    </row>
    <row r="342" spans="1:11">
      <c r="A342" s="123" t="s">
        <v>680</v>
      </c>
      <c r="B342" s="123" t="s">
        <v>681</v>
      </c>
      <c r="C342" s="227" t="s">
        <v>5565</v>
      </c>
      <c r="D342" s="227" t="s">
        <v>5565</v>
      </c>
      <c r="E342" s="228" t="s">
        <v>5563</v>
      </c>
      <c r="F342" s="228">
        <v>100</v>
      </c>
      <c r="G342" s="229" t="s">
        <v>5565</v>
      </c>
      <c r="H342" s="229" t="s">
        <v>5565</v>
      </c>
      <c r="I342" s="123" t="s">
        <v>5565</v>
      </c>
      <c r="J342" s="123" t="s">
        <v>5565</v>
      </c>
      <c r="K342" s="163" cm="1">
        <f t="array" ref="K342">MIN(IF(D342:J342&gt;0,D342:J342))</f>
        <v>100</v>
      </c>
    </row>
    <row r="343" spans="1:11">
      <c r="A343" s="123" t="s">
        <v>682</v>
      </c>
      <c r="B343" s="123" t="s">
        <v>683</v>
      </c>
      <c r="C343" s="227" t="s">
        <v>5565</v>
      </c>
      <c r="D343" s="227" t="s">
        <v>5565</v>
      </c>
      <c r="E343" s="228" t="s">
        <v>5563</v>
      </c>
      <c r="F343" s="228">
        <v>100</v>
      </c>
      <c r="G343" s="229" t="s">
        <v>5565</v>
      </c>
      <c r="H343" s="229" t="s">
        <v>5565</v>
      </c>
      <c r="I343" s="123" t="s">
        <v>5565</v>
      </c>
      <c r="J343" s="123" t="s">
        <v>5565</v>
      </c>
      <c r="K343" s="163" cm="1">
        <f t="array" ref="K343">MIN(IF(D343:J343&gt;0,D343:J343))</f>
        <v>100</v>
      </c>
    </row>
    <row r="344" spans="1:11">
      <c r="A344" s="123" t="s">
        <v>684</v>
      </c>
      <c r="B344" s="123" t="s">
        <v>5048</v>
      </c>
      <c r="C344" s="227" t="s">
        <v>5565</v>
      </c>
      <c r="D344" s="227" t="s">
        <v>5565</v>
      </c>
      <c r="E344" s="228" t="s">
        <v>5563</v>
      </c>
      <c r="F344" s="228">
        <v>100</v>
      </c>
      <c r="G344" s="229" t="s">
        <v>5565</v>
      </c>
      <c r="H344" s="229" t="s">
        <v>5565</v>
      </c>
      <c r="I344" s="123" t="s">
        <v>5565</v>
      </c>
      <c r="J344" s="123" t="s">
        <v>5565</v>
      </c>
      <c r="K344" s="163" cm="1">
        <f t="array" ref="K344">MIN(IF(D344:J344&gt;0,D344:J344))</f>
        <v>100</v>
      </c>
    </row>
    <row r="345" spans="1:11">
      <c r="A345" s="123" t="s">
        <v>686</v>
      </c>
      <c r="B345" s="123" t="s">
        <v>5049</v>
      </c>
      <c r="C345" s="227" t="s">
        <v>5565</v>
      </c>
      <c r="D345" s="227" t="s">
        <v>5565</v>
      </c>
      <c r="E345" s="228" t="s">
        <v>5563</v>
      </c>
      <c r="F345" s="228">
        <v>100</v>
      </c>
      <c r="G345" s="229" t="s">
        <v>5565</v>
      </c>
      <c r="H345" s="229" t="s">
        <v>5565</v>
      </c>
      <c r="I345" s="123" t="s">
        <v>5565</v>
      </c>
      <c r="J345" s="123" t="s">
        <v>5565</v>
      </c>
      <c r="K345" s="163" cm="1">
        <f t="array" ref="K345">MIN(IF(D345:J345&gt;0,D345:J345))</f>
        <v>100</v>
      </c>
    </row>
    <row r="346" spans="1:11">
      <c r="A346" s="123" t="s">
        <v>688</v>
      </c>
      <c r="B346" s="123" t="s">
        <v>5050</v>
      </c>
      <c r="C346" s="227" t="s">
        <v>5565</v>
      </c>
      <c r="D346" s="227" t="s">
        <v>5565</v>
      </c>
      <c r="E346" s="228" t="s">
        <v>5563</v>
      </c>
      <c r="F346" s="228">
        <v>100</v>
      </c>
      <c r="G346" s="229" t="s">
        <v>5565</v>
      </c>
      <c r="H346" s="229" t="s">
        <v>5565</v>
      </c>
      <c r="I346" s="123" t="s">
        <v>5565</v>
      </c>
      <c r="J346" s="123" t="s">
        <v>5565</v>
      </c>
      <c r="K346" s="163" cm="1">
        <f t="array" ref="K346">MIN(IF(D346:J346&gt;0,D346:J346))</f>
        <v>100</v>
      </c>
    </row>
    <row r="347" spans="1:11">
      <c r="A347" s="123" t="s">
        <v>690</v>
      </c>
      <c r="B347" s="123" t="s">
        <v>5051</v>
      </c>
      <c r="C347" s="227" t="s">
        <v>5565</v>
      </c>
      <c r="D347" s="227" t="s">
        <v>5565</v>
      </c>
      <c r="E347" s="228" t="s">
        <v>5563</v>
      </c>
      <c r="F347" s="228">
        <v>100</v>
      </c>
      <c r="G347" s="229" t="s">
        <v>5565</v>
      </c>
      <c r="H347" s="229" t="s">
        <v>5565</v>
      </c>
      <c r="I347" s="123" t="s">
        <v>5565</v>
      </c>
      <c r="J347" s="123" t="s">
        <v>5565</v>
      </c>
      <c r="K347" s="163" cm="1">
        <f t="array" ref="K347">MIN(IF(D347:J347&gt;0,D347:J347))</f>
        <v>100</v>
      </c>
    </row>
    <row r="348" spans="1:11">
      <c r="A348" s="123" t="s">
        <v>692</v>
      </c>
      <c r="B348" s="123" t="s">
        <v>5052</v>
      </c>
      <c r="C348" s="227" t="s">
        <v>5565</v>
      </c>
      <c r="D348" s="227" t="s">
        <v>5565</v>
      </c>
      <c r="E348" s="228" t="s">
        <v>5563</v>
      </c>
      <c r="F348" s="228">
        <v>50</v>
      </c>
      <c r="G348" s="229" t="s">
        <v>5565</v>
      </c>
      <c r="H348" s="229" t="s">
        <v>5565</v>
      </c>
      <c r="I348" s="123" t="s">
        <v>5565</v>
      </c>
      <c r="J348" s="123" t="s">
        <v>5565</v>
      </c>
      <c r="K348" s="163" cm="1">
        <f t="array" ref="K348">MIN(IF(D348:J348&gt;0,D348:J348))</f>
        <v>50</v>
      </c>
    </row>
    <row r="349" spans="1:11">
      <c r="A349" s="123" t="s">
        <v>5082</v>
      </c>
      <c r="B349" s="123" t="s">
        <v>5083</v>
      </c>
      <c r="C349" s="227" t="s">
        <v>5565</v>
      </c>
      <c r="D349" s="227" t="s">
        <v>5565</v>
      </c>
      <c r="E349" s="228" t="s">
        <v>5563</v>
      </c>
      <c r="F349" s="228">
        <v>100</v>
      </c>
      <c r="G349" s="229" t="s">
        <v>5565</v>
      </c>
      <c r="H349" s="229" t="s">
        <v>5565</v>
      </c>
      <c r="I349" s="123" t="s">
        <v>5565</v>
      </c>
      <c r="J349" s="123" t="s">
        <v>5565</v>
      </c>
      <c r="K349" s="163" cm="1">
        <f t="array" ref="K349">MIN(IF(D349:J349&gt;0,D349:J349))</f>
        <v>100</v>
      </c>
    </row>
    <row r="350" spans="1:11">
      <c r="A350" s="123" t="s">
        <v>5084</v>
      </c>
      <c r="B350" s="123" t="s">
        <v>5085</v>
      </c>
      <c r="C350" s="227" t="s">
        <v>5565</v>
      </c>
      <c r="D350" s="227" t="s">
        <v>5565</v>
      </c>
      <c r="E350" s="228" t="s">
        <v>5563</v>
      </c>
      <c r="F350" s="228">
        <v>50</v>
      </c>
      <c r="G350" s="229" t="s">
        <v>5565</v>
      </c>
      <c r="H350" s="229" t="s">
        <v>5565</v>
      </c>
      <c r="I350" s="123" t="s">
        <v>5565</v>
      </c>
      <c r="J350" s="123" t="s">
        <v>5565</v>
      </c>
      <c r="K350" s="163" cm="1">
        <f t="array" ref="K350">MIN(IF(D350:J350&gt;0,D350:J350))</f>
        <v>50</v>
      </c>
    </row>
    <row r="351" spans="1:11">
      <c r="A351" s="123" t="s">
        <v>5086</v>
      </c>
      <c r="B351" s="123" t="s">
        <v>5087</v>
      </c>
      <c r="C351" s="227" t="s">
        <v>5565</v>
      </c>
      <c r="D351" s="227" t="s">
        <v>5565</v>
      </c>
      <c r="E351" s="228" t="s">
        <v>5563</v>
      </c>
      <c r="F351" s="228">
        <v>50</v>
      </c>
      <c r="G351" s="229" t="s">
        <v>5565</v>
      </c>
      <c r="H351" s="229" t="s">
        <v>5565</v>
      </c>
      <c r="I351" s="123" t="s">
        <v>5565</v>
      </c>
      <c r="J351" s="123" t="s">
        <v>5565</v>
      </c>
      <c r="K351" s="163" cm="1">
        <f t="array" ref="K351">MIN(IF(D351:J351&gt;0,D351:J351))</f>
        <v>50</v>
      </c>
    </row>
    <row r="352" spans="1:11">
      <c r="A352" s="123" t="s">
        <v>5088</v>
      </c>
      <c r="B352" s="123" t="s">
        <v>5089</v>
      </c>
      <c r="C352" s="227" t="s">
        <v>5565</v>
      </c>
      <c r="D352" s="227" t="s">
        <v>5565</v>
      </c>
      <c r="E352" s="228" t="s">
        <v>5563</v>
      </c>
      <c r="F352" s="228">
        <v>50</v>
      </c>
      <c r="G352" s="229" t="s">
        <v>5565</v>
      </c>
      <c r="H352" s="229" t="s">
        <v>5565</v>
      </c>
      <c r="I352" s="123" t="s">
        <v>5565</v>
      </c>
      <c r="J352" s="123" t="s">
        <v>5565</v>
      </c>
      <c r="K352" s="163" cm="1">
        <f t="array" ref="K352">MIN(IF(D352:J352&gt;0,D352:J352))</f>
        <v>50</v>
      </c>
    </row>
    <row r="353" spans="1:11">
      <c r="A353" s="123" t="s">
        <v>694</v>
      </c>
      <c r="B353" s="123" t="s">
        <v>5053</v>
      </c>
      <c r="C353" s="227" t="s">
        <v>5565</v>
      </c>
      <c r="D353" s="227" t="s">
        <v>5565</v>
      </c>
      <c r="E353" s="228" t="s">
        <v>5563</v>
      </c>
      <c r="F353" s="228">
        <v>500</v>
      </c>
      <c r="G353" s="229" t="s">
        <v>5565</v>
      </c>
      <c r="H353" s="229" t="s">
        <v>5565</v>
      </c>
      <c r="I353" s="123" t="s">
        <v>5565</v>
      </c>
      <c r="J353" s="123" t="s">
        <v>5565</v>
      </c>
      <c r="K353" s="163" cm="1">
        <f t="array" ref="K353">MIN(IF(D353:J353&gt;0,D353:J353))</f>
        <v>500</v>
      </c>
    </row>
    <row r="354" spans="1:11">
      <c r="A354" s="123" t="s">
        <v>696</v>
      </c>
      <c r="B354" s="123" t="s">
        <v>5054</v>
      </c>
      <c r="C354" s="227" t="s">
        <v>5565</v>
      </c>
      <c r="D354" s="227" t="s">
        <v>5565</v>
      </c>
      <c r="E354" s="228" t="s">
        <v>5563</v>
      </c>
      <c r="F354" s="228">
        <v>100</v>
      </c>
      <c r="G354" s="229" t="s">
        <v>5565</v>
      </c>
      <c r="H354" s="229" t="s">
        <v>5565</v>
      </c>
      <c r="I354" s="123" t="s">
        <v>5565</v>
      </c>
      <c r="J354" s="123" t="s">
        <v>5565</v>
      </c>
      <c r="K354" s="163" cm="1">
        <f t="array" ref="K354">MIN(IF(D354:J354&gt;0,D354:J354))</f>
        <v>100</v>
      </c>
    </row>
    <row r="355" spans="1:11">
      <c r="A355" s="123" t="s">
        <v>698</v>
      </c>
      <c r="B355" s="123" t="e">
        <v>#N/A</v>
      </c>
      <c r="C355" s="227" t="s">
        <v>5565</v>
      </c>
      <c r="D355" s="227" t="s">
        <v>5565</v>
      </c>
      <c r="E355" s="228" t="s">
        <v>5565</v>
      </c>
      <c r="F355" s="228" t="s">
        <v>5565</v>
      </c>
      <c r="G355" s="229" t="s">
        <v>5565</v>
      </c>
      <c r="H355" s="229" t="s">
        <v>5565</v>
      </c>
      <c r="I355" s="123" t="s">
        <v>5565</v>
      </c>
      <c r="J355" s="123" t="s">
        <v>5565</v>
      </c>
      <c r="K355" s="163" cm="1">
        <f t="array" ref="K355">MIN(IF(D355:J355&gt;0,D355:J355))</f>
        <v>0</v>
      </c>
    </row>
    <row r="356" spans="1:11">
      <c r="A356" s="123" t="s">
        <v>700</v>
      </c>
      <c r="B356" s="123" t="s">
        <v>5055</v>
      </c>
      <c r="C356" s="227" t="s">
        <v>5565</v>
      </c>
      <c r="D356" s="227" t="s">
        <v>5565</v>
      </c>
      <c r="E356" s="228" t="s">
        <v>5563</v>
      </c>
      <c r="F356" s="228">
        <v>100</v>
      </c>
      <c r="G356" s="229" t="s">
        <v>5565</v>
      </c>
      <c r="H356" s="229" t="s">
        <v>5565</v>
      </c>
      <c r="I356" s="123" t="s">
        <v>5565</v>
      </c>
      <c r="J356" s="123" t="s">
        <v>5565</v>
      </c>
      <c r="K356" s="163" cm="1">
        <f t="array" ref="K356">MIN(IF(D356:J356&gt;0,D356:J356))</f>
        <v>100</v>
      </c>
    </row>
    <row r="357" spans="1:11">
      <c r="A357" s="123" t="s">
        <v>702</v>
      </c>
      <c r="B357" s="123" t="s">
        <v>5056</v>
      </c>
      <c r="C357" s="227" t="s">
        <v>5565</v>
      </c>
      <c r="D357" s="227" t="s">
        <v>5565</v>
      </c>
      <c r="E357" s="228" t="s">
        <v>5563</v>
      </c>
      <c r="F357" s="228">
        <v>100</v>
      </c>
      <c r="G357" s="229" t="s">
        <v>5565</v>
      </c>
      <c r="H357" s="229" t="s">
        <v>5565</v>
      </c>
      <c r="I357" s="123" t="s">
        <v>5565</v>
      </c>
      <c r="J357" s="123" t="s">
        <v>5565</v>
      </c>
      <c r="K357" s="163" cm="1">
        <f t="array" ref="K357">MIN(IF(D357:J357&gt;0,D357:J357))</f>
        <v>100</v>
      </c>
    </row>
    <row r="358" spans="1:11">
      <c r="A358" s="123" t="s">
        <v>704</v>
      </c>
      <c r="B358" s="123" t="s">
        <v>705</v>
      </c>
      <c r="C358" s="227" t="s">
        <v>5565</v>
      </c>
      <c r="D358" s="227" t="s">
        <v>5565</v>
      </c>
      <c r="E358" s="228" t="s">
        <v>5563</v>
      </c>
      <c r="F358" s="228">
        <v>1</v>
      </c>
      <c r="G358" s="229" t="s">
        <v>5565</v>
      </c>
      <c r="H358" s="229" t="s">
        <v>5565</v>
      </c>
      <c r="I358" s="123" t="s">
        <v>5565</v>
      </c>
      <c r="J358" s="123" t="s">
        <v>5565</v>
      </c>
      <c r="K358" s="163" cm="1">
        <f t="array" ref="K358">MIN(IF(D358:J358&gt;0,D358:J358))</f>
        <v>1</v>
      </c>
    </row>
    <row r="359" spans="1:11">
      <c r="A359" s="123" t="s">
        <v>706</v>
      </c>
      <c r="B359" s="123" t="s">
        <v>707</v>
      </c>
      <c r="C359" s="227" t="s">
        <v>5565</v>
      </c>
      <c r="D359" s="227" t="s">
        <v>5565</v>
      </c>
      <c r="E359" s="228" t="s">
        <v>5563</v>
      </c>
      <c r="F359" s="228">
        <v>100</v>
      </c>
      <c r="G359" s="229" t="s">
        <v>5565</v>
      </c>
      <c r="H359" s="229" t="s">
        <v>5565</v>
      </c>
      <c r="I359" s="123" t="s">
        <v>5565</v>
      </c>
      <c r="J359" s="123" t="s">
        <v>5565</v>
      </c>
      <c r="K359" s="163" cm="1">
        <f t="array" ref="K359">MIN(IF(D359:J359&gt;0,D359:J359))</f>
        <v>100</v>
      </c>
    </row>
    <row r="360" spans="1:11">
      <c r="A360" s="123" t="s">
        <v>708</v>
      </c>
      <c r="B360" s="123" t="s">
        <v>709</v>
      </c>
      <c r="C360" s="227" t="s">
        <v>5565</v>
      </c>
      <c r="D360" s="227" t="s">
        <v>5565</v>
      </c>
      <c r="E360" s="228" t="s">
        <v>5563</v>
      </c>
      <c r="F360" s="228">
        <v>15</v>
      </c>
      <c r="G360" s="229" t="s">
        <v>5565</v>
      </c>
      <c r="H360" s="229" t="s">
        <v>5565</v>
      </c>
      <c r="I360" s="123" t="s">
        <v>5565</v>
      </c>
      <c r="J360" s="123" t="s">
        <v>5565</v>
      </c>
      <c r="K360" s="163" cm="1">
        <f t="array" ref="K360">MIN(IF(D360:J360&gt;0,D360:J360))</f>
        <v>15</v>
      </c>
    </row>
  </sheetData>
  <autoFilter ref="A1:J335" xr:uid="{B28B1B94-2345-40CC-AB76-7A75BD07CDC5}"/>
  <phoneticPr fontId="4"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BD1F7-331A-43AA-B168-D0D763F3E1A3}">
  <sheetPr codeName="Tabelle15"/>
  <dimension ref="A1:B9"/>
  <sheetViews>
    <sheetView workbookViewId="0">
      <selection activeCell="K336" sqref="K336"/>
    </sheetView>
  </sheetViews>
  <sheetFormatPr baseColWidth="10" defaultColWidth="10" defaultRowHeight="14.25"/>
  <cols>
    <col min="1" max="1" width="9.75" bestFit="1" customWidth="1"/>
    <col min="2" max="2" width="1.75" bestFit="1" customWidth="1"/>
  </cols>
  <sheetData>
    <row r="1" spans="1:2">
      <c r="A1" t="s">
        <v>5061</v>
      </c>
      <c r="B1">
        <v>2</v>
      </c>
    </row>
    <row r="2" spans="1:2">
      <c r="A2" t="s">
        <v>5062</v>
      </c>
      <c r="B2">
        <v>1</v>
      </c>
    </row>
    <row r="3" spans="1:2">
      <c r="A3" t="s">
        <v>5063</v>
      </c>
      <c r="B3">
        <v>2</v>
      </c>
    </row>
    <row r="4" spans="1:2">
      <c r="A4" t="s">
        <v>5064</v>
      </c>
      <c r="B4">
        <v>3</v>
      </c>
    </row>
    <row r="5" spans="1:2">
      <c r="A5" t="s">
        <v>5065</v>
      </c>
      <c r="B5">
        <v>4</v>
      </c>
    </row>
    <row r="6" spans="1:2">
      <c r="A6" t="s">
        <v>5066</v>
      </c>
      <c r="B6">
        <v>5</v>
      </c>
    </row>
    <row r="7" spans="1:2">
      <c r="A7" t="s">
        <v>5067</v>
      </c>
      <c r="B7">
        <v>6</v>
      </c>
    </row>
    <row r="8" spans="1:2">
      <c r="A8" t="s">
        <v>5068</v>
      </c>
      <c r="B8">
        <v>7</v>
      </c>
    </row>
    <row r="9" spans="1:2">
      <c r="A9" t="s">
        <v>5069</v>
      </c>
      <c r="B9">
        <v>8</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95ac103-a877-4b01-8995-707cb582bfcc">
      <Terms xmlns="http://schemas.microsoft.com/office/infopath/2007/PartnerControls"/>
    </lcf76f155ced4ddcb4097134ff3c332f>
    <TaxCatchAll xmlns="5a43be15-5e4d-434a-ab82-9a4ecc3035b2" xsi:nil="true"/>
    <SharedWithUsers xmlns="5a43be15-5e4d-434a-ab82-9a4ecc3035b2">
      <UserInfo>
        <DisplayName>Malte Klesen</DisplayName>
        <AccountId>827</AccountId>
        <AccountType/>
      </UserInfo>
    </SharedWithUsers>
    <Path xmlns="c95ac103-a877-4b01-8995-707cb582bfc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61DB421A5F28B4688AF1AD97D570580" ma:contentTypeVersion="21" ma:contentTypeDescription="Ein neues Dokument erstellen." ma:contentTypeScope="" ma:versionID="391f137db32142f95ec325c8137db0a2">
  <xsd:schema xmlns:xsd="http://www.w3.org/2001/XMLSchema" xmlns:xs="http://www.w3.org/2001/XMLSchema" xmlns:p="http://schemas.microsoft.com/office/2006/metadata/properties" xmlns:ns2="5a43be15-5e4d-434a-ab82-9a4ecc3035b2" xmlns:ns3="c95ac103-a877-4b01-8995-707cb582bfcc" targetNamespace="http://schemas.microsoft.com/office/2006/metadata/properties" ma:root="true" ma:fieldsID="eb2a8f5133677c4e2020c8278f671153" ns2:_="" ns3:_="">
    <xsd:import namespace="5a43be15-5e4d-434a-ab82-9a4ecc3035b2"/>
    <xsd:import namespace="c95ac103-a877-4b01-8995-707cb582bfc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Path"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43be15-5e4d-434a-ab82-9a4ecc3035b2"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d8d7699d-1ddf-4284-98b3-e5ed1e0137c5}" ma:internalName="TaxCatchAll" ma:showField="CatchAllData" ma:web="5a43be15-5e4d-434a-ab82-9a4ecc3035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5ac103-a877-4b01-8995-707cb582bf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b55032ad-7c88-47ea-84b8-3288ec9b4f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Path" ma:index="26" nillable="true" ma:displayName="Path" ma:internalName="Path">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E7F92F-C844-4219-94E5-CB4E2EF9AE85}">
  <ds:schemaRefs>
    <ds:schemaRef ds:uri="http://purl.org/dc/terms/"/>
    <ds:schemaRef ds:uri="http://schemas.microsoft.com/office/2006/metadata/properties"/>
    <ds:schemaRef ds:uri="http://schemas.microsoft.com/office/2006/documentManagement/types"/>
    <ds:schemaRef ds:uri="http://purl.org/dc/elements/1.1/"/>
    <ds:schemaRef ds:uri="http://purl.org/dc/dcmitype/"/>
    <ds:schemaRef ds:uri="5a43be15-5e4d-434a-ab82-9a4ecc3035b2"/>
    <ds:schemaRef ds:uri="http://schemas.openxmlformats.org/package/2006/metadata/core-properties"/>
    <ds:schemaRef ds:uri="http://schemas.microsoft.com/office/infopath/2007/PartnerControls"/>
    <ds:schemaRef ds:uri="c95ac103-a877-4b01-8995-707cb582bfcc"/>
    <ds:schemaRef ds:uri="http://www.w3.org/XML/1998/namespace"/>
  </ds:schemaRefs>
</ds:datastoreItem>
</file>

<file path=customXml/itemProps2.xml><?xml version="1.0" encoding="utf-8"?>
<ds:datastoreItem xmlns:ds="http://schemas.openxmlformats.org/officeDocument/2006/customXml" ds:itemID="{28A67D8F-8F7B-40DE-AEC4-BA0B0FBA6E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43be15-5e4d-434a-ab82-9a4ecc3035b2"/>
    <ds:schemaRef ds:uri="c95ac103-a877-4b01-8995-707cb582b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DF3AF-7A6A-4ED1-B4C9-5AA3F4FAC0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200</vt:i4>
      </vt:variant>
    </vt:vector>
  </HeadingPairs>
  <TitlesOfParts>
    <vt:vector size="214" baseType="lpstr">
      <vt:lpstr>Basis_Preisliste</vt:lpstr>
      <vt:lpstr>Schletter Price list 2025</vt:lpstr>
      <vt:lpstr>Bill of materials</vt:lpstr>
      <vt:lpstr>Article Master Data</vt:lpstr>
      <vt:lpstr>GA List</vt:lpstr>
      <vt:lpstr>GA List FR</vt:lpstr>
      <vt:lpstr>GA List NL</vt:lpstr>
      <vt:lpstr>GA List IT</vt:lpstr>
      <vt:lpstr>Language Articles</vt:lpstr>
      <vt:lpstr>Language Portfolio</vt:lpstr>
      <vt:lpstr>Language Layout</vt:lpstr>
      <vt:lpstr>Query Daten</vt:lpstr>
      <vt:lpstr>MLGN</vt:lpstr>
      <vt:lpstr>Daten</vt:lpstr>
      <vt:lpstr>_AnzahlBeschlagssatz</vt:lpstr>
      <vt:lpstr>_AnzahlEndkappen</vt:lpstr>
      <vt:lpstr>_AnzahlHaken</vt:lpstr>
      <vt:lpstr>_AnzahlModulträger</vt:lpstr>
      <vt:lpstr>_AnzahlSIHaken</vt:lpstr>
      <vt:lpstr>_AnzahlUnterlegblech</vt:lpstr>
      <vt:lpstr>_AnzahlWindsafe</vt:lpstr>
      <vt:lpstr>_AnzahlZuschnittKreuzschiene</vt:lpstr>
      <vt:lpstr>_Auskragung_m</vt:lpstr>
      <vt:lpstr>_BallastierungAuswahl</vt:lpstr>
      <vt:lpstr>_BefestigungAuswahl</vt:lpstr>
      <vt:lpstr>_BF0</vt:lpstr>
      <vt:lpstr>_BF1</vt:lpstr>
      <vt:lpstr>_BF2</vt:lpstr>
      <vt:lpstr>_BF3</vt:lpstr>
      <vt:lpstr>_canUseSlatePlan</vt:lpstr>
      <vt:lpstr>_CompactVarioStuetze</vt:lpstr>
      <vt:lpstr>_DHTypAuswahl</vt:lpstr>
      <vt:lpstr>_DiagonalAuswahl</vt:lpstr>
      <vt:lpstr>_DiagonalVersteifung</vt:lpstr>
      <vt:lpstr>_DuebelschelleName</vt:lpstr>
      <vt:lpstr>_FlachdachChecked</vt:lpstr>
      <vt:lpstr>_GrosseStuetzenErlaubt</vt:lpstr>
      <vt:lpstr>_HakenGewaehlt</vt:lpstr>
      <vt:lpstr>_HakenRapid</vt:lpstr>
      <vt:lpstr>_HolzschraubeGewaehlt</vt:lpstr>
      <vt:lpstr>_Iso07Checked</vt:lpstr>
      <vt:lpstr>_IsoTopDicke</vt:lpstr>
      <vt:lpstr>_IsoTopDurchmesser</vt:lpstr>
      <vt:lpstr>_IsoTopErlaubt</vt:lpstr>
      <vt:lpstr>_IsoTopFundament</vt:lpstr>
      <vt:lpstr>_IsotopIndex</vt:lpstr>
      <vt:lpstr>_IsoTopLaengeOben</vt:lpstr>
      <vt:lpstr>_IsoTopLaengeUnten</vt:lpstr>
      <vt:lpstr>_IsoTopMitLasche</vt:lpstr>
      <vt:lpstr>_IsoTopOhneLasche</vt:lpstr>
      <vt:lpstr>_IsoTopTrennplatte</vt:lpstr>
      <vt:lpstr>_IsoTopUnterteil</vt:lpstr>
      <vt:lpstr>_IsoTopWahlOben</vt:lpstr>
      <vt:lpstr>_IsoTopWahlUnten</vt:lpstr>
      <vt:lpstr>_KabelclipChecked</vt:lpstr>
      <vt:lpstr>_KlemmeIO</vt:lpstr>
      <vt:lpstr>_KlemmenDicke</vt:lpstr>
      <vt:lpstr>_KlemmenDickeRapid</vt:lpstr>
      <vt:lpstr>_Klicktop_Rapid</vt:lpstr>
      <vt:lpstr>_KlipOk</vt:lpstr>
      <vt:lpstr>_LinearCalc</vt:lpstr>
      <vt:lpstr>_LinearChecked</vt:lpstr>
      <vt:lpstr>_MehrreihigChecked</vt:lpstr>
      <vt:lpstr>_RundenAuswahlbereich</vt:lpstr>
      <vt:lpstr>_SchraubeIso07</vt:lpstr>
      <vt:lpstr>_SchwarzErlaubt</vt:lpstr>
      <vt:lpstr>_ShownDiscount</vt:lpstr>
      <vt:lpstr>_SicherheitshakenChecked</vt:lpstr>
      <vt:lpstr>_SlatePlan</vt:lpstr>
      <vt:lpstr>_SolRack</vt:lpstr>
      <vt:lpstr>_SolTubErlaubt</vt:lpstr>
      <vt:lpstr>_sprache_</vt:lpstr>
      <vt:lpstr>_StraengeLinienförmig</vt:lpstr>
      <vt:lpstr>_StuetzeFassade</vt:lpstr>
      <vt:lpstr>_StuetzeGruendach</vt:lpstr>
      <vt:lpstr>_StuetzenAuswahl</vt:lpstr>
      <vt:lpstr>_StuetzenGesamt</vt:lpstr>
      <vt:lpstr>_StuetzenProReihe</vt:lpstr>
      <vt:lpstr>_useKlickTop</vt:lpstr>
      <vt:lpstr>_UseKralle</vt:lpstr>
      <vt:lpstr>_UseSolTub</vt:lpstr>
      <vt:lpstr>_UseSolTub2</vt:lpstr>
      <vt:lpstr>_useSolTub3</vt:lpstr>
      <vt:lpstr>_useSolTub4</vt:lpstr>
      <vt:lpstr>_useSolTub5</vt:lpstr>
      <vt:lpstr>_useSolTub6</vt:lpstr>
      <vt:lpstr>_VaStuetzeErlaubt</vt:lpstr>
      <vt:lpstr>_Verschattung</vt:lpstr>
      <vt:lpstr>_Windsafe160</vt:lpstr>
      <vt:lpstr>_Windsafe250</vt:lpstr>
      <vt:lpstr>_Windsafe500</vt:lpstr>
      <vt:lpstr>_WindsafeSpalte</vt:lpstr>
      <vt:lpstr>_ZuschnittAnzahlKreuzschiene4m</vt:lpstr>
      <vt:lpstr>_ZuschnittAnzahlKreuzschiene6m</vt:lpstr>
      <vt:lpstr>_ZuschnittAuswahl</vt:lpstr>
      <vt:lpstr>_ZuschnittLaenge</vt:lpstr>
      <vt:lpstr>_ZuschnittWahl</vt:lpstr>
      <vt:lpstr>AluTileList</vt:lpstr>
      <vt:lpstr>BallastFaktor</vt:lpstr>
      <vt:lpstr>BlackLineCalc</vt:lpstr>
      <vt:lpstr>bStuetze</vt:lpstr>
      <vt:lpstr>CompactVarioGruenDach</vt:lpstr>
      <vt:lpstr>CompactVarioRunden</vt:lpstr>
      <vt:lpstr>Dachhaken_Calc</vt:lpstr>
      <vt:lpstr>Dachhaken_oder_Sonderb_gesetzt</vt:lpstr>
      <vt:lpstr>DHAuswahl</vt:lpstr>
      <vt:lpstr>DHList</vt:lpstr>
      <vt:lpstr>DHStart</vt:lpstr>
      <vt:lpstr>DN_2_5</vt:lpstr>
      <vt:lpstr>'Article Master Data'!Druckbereich</vt:lpstr>
      <vt:lpstr>'Bill of materials'!Druckbereich</vt:lpstr>
      <vt:lpstr>'Schletter Price list 2025'!Druckbereich</vt:lpstr>
      <vt:lpstr>dt</vt:lpstr>
      <vt:lpstr>dt_dn0</vt:lpstr>
      <vt:lpstr>dt_dn1</vt:lpstr>
      <vt:lpstr>dt_dn25</vt:lpstr>
      <vt:lpstr>dt_dn3</vt:lpstr>
      <vt:lpstr>ed_Rabatt</vt:lpstr>
      <vt:lpstr>Endklemmen_Calc</vt:lpstr>
      <vt:lpstr>fassade_flagru</vt:lpstr>
      <vt:lpstr>fassade_flatop</vt:lpstr>
      <vt:lpstr>fassade_grube</vt:lpstr>
      <vt:lpstr>fassade_grukie</vt:lpstr>
      <vt:lpstr>fassade_nein</vt:lpstr>
      <vt:lpstr>fassade_st</vt:lpstr>
      <vt:lpstr>fassade_topb</vt:lpstr>
      <vt:lpstr>fassade_topk</vt:lpstr>
      <vt:lpstr>FlaggeAktuell</vt:lpstr>
      <vt:lpstr>hersteller</vt:lpstr>
      <vt:lpstr>HerstellerStart</vt:lpstr>
      <vt:lpstr>hf_Herstellerauswahl</vt:lpstr>
      <vt:lpstr>hf_ModulAuswahl</vt:lpstr>
      <vt:lpstr>hf_SchemaZuschnittOben</vt:lpstr>
      <vt:lpstr>hf_SchemaZuschnittUnten</vt:lpstr>
      <vt:lpstr>hf_StützenAuswahl</vt:lpstr>
      <vt:lpstr>hq</vt:lpstr>
      <vt:lpstr>KalkSchwarzElox</vt:lpstr>
      <vt:lpstr>klemme_nein</vt:lpstr>
      <vt:lpstr>klemme1</vt:lpstr>
      <vt:lpstr>klemme2</vt:lpstr>
      <vt:lpstr>klemme3</vt:lpstr>
      <vt:lpstr>klemme4</vt:lpstr>
      <vt:lpstr>klemme5</vt:lpstr>
      <vt:lpstr>klemme6</vt:lpstr>
      <vt:lpstr>KlemmeAktuell</vt:lpstr>
      <vt:lpstr>Klemmenabstand</vt:lpstr>
      <vt:lpstr>klemmentyp</vt:lpstr>
      <vt:lpstr>kompakt_vario</vt:lpstr>
      <vt:lpstr>Länderkürzel</vt:lpstr>
      <vt:lpstr>LogoAktuell</vt:lpstr>
      <vt:lpstr>M_8</vt:lpstr>
      <vt:lpstr>M10_Calc</vt:lpstr>
      <vt:lpstr>M10_Stütze</vt:lpstr>
      <vt:lpstr>'Article Master Data'!MengenrabattGrenze</vt:lpstr>
      <vt:lpstr>Basis_Preisliste!MengenrabattGrenze</vt:lpstr>
      <vt:lpstr>Mittelklemmen_Calc</vt:lpstr>
      <vt:lpstr>modul2</vt:lpstr>
      <vt:lpstr>NoBaseProfiles</vt:lpstr>
      <vt:lpstr>NoProfiles</vt:lpstr>
      <vt:lpstr>Objektrabatt</vt:lpstr>
      <vt:lpstr>OhneAuskragung</vt:lpstr>
      <vt:lpstr>Preis_kW</vt:lpstr>
      <vt:lpstr>PrintOut</vt:lpstr>
      <vt:lpstr>ProfilAktuell</vt:lpstr>
      <vt:lpstr>Rabatt</vt:lpstr>
      <vt:lpstr>Rapid16</vt:lpstr>
      <vt:lpstr>RapidKlemme</vt:lpstr>
      <vt:lpstr>Reihenabstand</vt:lpstr>
      <vt:lpstr>schraegdach</vt:lpstr>
      <vt:lpstr>SingleFixH</vt:lpstr>
      <vt:lpstr>SingleFixHgewählt</vt:lpstr>
      <vt:lpstr>SingleFixV</vt:lpstr>
      <vt:lpstr>SlatePlanList</vt:lpstr>
      <vt:lpstr>sonder</vt:lpstr>
      <vt:lpstr>sonder_SingleFixH</vt:lpstr>
      <vt:lpstr>sonder_SingleFixKit</vt:lpstr>
      <vt:lpstr>sonder_SingleFixVProfi</vt:lpstr>
      <vt:lpstr>sonder_SingleFixVSolo</vt:lpstr>
      <vt:lpstr>sonderbefestigung</vt:lpstr>
      <vt:lpstr>SonderIndex</vt:lpstr>
      <vt:lpstr>Sprache</vt:lpstr>
      <vt:lpstr>st_fassade_13_16m</vt:lpstr>
      <vt:lpstr>st_fassade08_1m</vt:lpstr>
      <vt:lpstr>st_fassadestark13_16m</vt:lpstr>
      <vt:lpstr>st_profiU15m</vt:lpstr>
      <vt:lpstr>st_ProfiU18m</vt:lpstr>
      <vt:lpstr>st_ProfiU22m</vt:lpstr>
      <vt:lpstr>st_U13m</vt:lpstr>
      <vt:lpstr>st_U15m</vt:lpstr>
      <vt:lpstr>st_U1m</vt:lpstr>
      <vt:lpstr>st_XL30m</vt:lpstr>
      <vt:lpstr>st_XL32m</vt:lpstr>
      <vt:lpstr>st_XL36m</vt:lpstr>
      <vt:lpstr>st_XXL15</vt:lpstr>
      <vt:lpstr>st_XXL20</vt:lpstr>
      <vt:lpstr>StützeFlachdach</vt:lpstr>
      <vt:lpstr>SystemAktuell</vt:lpstr>
      <vt:lpstr>UseAluSolRack</vt:lpstr>
      <vt:lpstr>UseFlexConsole</vt:lpstr>
      <vt:lpstr>UseSingleFix</vt:lpstr>
      <vt:lpstr>useSlatePlan</vt:lpstr>
      <vt:lpstr>UseWindsafe</vt:lpstr>
      <vt:lpstr>vario1</vt:lpstr>
      <vt:lpstr>vario2_10</vt:lpstr>
      <vt:lpstr>vario2_3</vt:lpstr>
      <vt:lpstr>vario2_6</vt:lpstr>
      <vt:lpstr>vario2_7</vt:lpstr>
      <vt:lpstr>vario2_8</vt:lpstr>
      <vt:lpstr>vario2_9</vt:lpstr>
      <vt:lpstr>vario3</vt:lpstr>
      <vt:lpstr>vario6</vt:lpstr>
      <vt:lpstr>Währung</vt:lpstr>
      <vt:lpstr>WährungsFaktor</vt:lpstr>
      <vt:lpstr>WindsafeSchrauben</vt:lpstr>
    </vt:vector>
  </TitlesOfParts>
  <Manager/>
  <Company>Simon-Kucher and Partners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Domke</dc:creator>
  <cp:keywords/>
  <dc:description/>
  <cp:lastModifiedBy>Slobodanka Tesic</cp:lastModifiedBy>
  <cp:revision/>
  <dcterms:created xsi:type="dcterms:W3CDTF">2023-07-20T09:28:05Z</dcterms:created>
  <dcterms:modified xsi:type="dcterms:W3CDTF">2025-04-30T06:39:50Z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0x010100E61DB421A5F28B4688AF1AD97D570580</vt:lpwstr>
  </property>
  <property fmtid="{D5CDD505-2E9C-101B-9397-08002B2CF9AE}" pid="3" name="MediaServiceImageTags">
    <vt:lpwstr/>
  </property>
</Properties>
</file>